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codeName="ThisWorkbook"/>
  <mc:AlternateContent xmlns:mc="http://schemas.openxmlformats.org/markup-compatibility/2006">
    <mc:Choice Requires="x15">
      <x15ac:absPath xmlns:x15ac="http://schemas.microsoft.com/office/spreadsheetml/2010/11/ac" url="E:\Tunjuelito\FORMULACION PROYECTOS 2023 TUNJUELITO\CONSTRUCCION MALLA VIAL 2023\Documentos definitivos construccion 14 de abril 2023\"/>
    </mc:Choice>
  </mc:AlternateContent>
  <xr:revisionPtr revIDLastSave="0" documentId="13_ncr:1_{9525215F-8823-4A7C-8F16-F8135FB458F0}" xr6:coauthVersionLast="36" xr6:coauthVersionMax="47" xr10:uidLastSave="{00000000-0000-0000-0000-000000000000}"/>
  <bookViews>
    <workbookView xWindow="-120" yWindow="-120" windowWidth="20730" windowHeight="11040" tabRatio="943" activeTab="2" xr2:uid="{00000000-000D-0000-FFFF-FFFF00000000}"/>
  </bookViews>
  <sheets>
    <sheet name="PRESUPUESTO OFICIAL (Entidad)" sheetId="265" r:id="rId1"/>
    <sheet name="PRESUPUESTO OFICIAL (unitarios)" sheetId="285" r:id="rId2"/>
    <sheet name="PRESUPUESTO OFICIAL(proponente)" sheetId="286" r:id="rId3"/>
    <sheet name="AIU OBRA (ENTIDAD)" sheetId="270" r:id="rId4"/>
    <sheet name="AIU OBRA (PROPONENTE)" sheetId="287" r:id="rId5"/>
    <sheet name="INDICAR CÓDIGO DEL ITEM DE PAGO" sheetId="268" r:id="rId6"/>
    <sheet name="PMA SST  SOCIAL" sheetId="279" state="hidden" r:id="rId7"/>
    <sheet name="PMT" sheetId="281" state="hidden" r:id="rId8"/>
    <sheet name="AIU AMB SOCI" sheetId="280" state="hidden" r:id="rId9"/>
    <sheet name="AIU PMT" sheetId="282" state="hidden" r:id="rId10"/>
    <sheet name="ACTIVIDADES" sheetId="284" state="hidden" r:id="rId11"/>
    <sheet name="Hoja1" sheetId="283"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s>
  <definedNames>
    <definedName name="\0" localSheetId="10">#REF!</definedName>
    <definedName name="\0" localSheetId="3">#REF!</definedName>
    <definedName name="\0" localSheetId="4">#REF!</definedName>
    <definedName name="\0" localSheetId="1">#REF!</definedName>
    <definedName name="\0" localSheetId="2">#REF!</definedName>
    <definedName name="\0">#REF!</definedName>
    <definedName name="\00" localSheetId="10">#REF!</definedName>
    <definedName name="\00" localSheetId="4">#REF!</definedName>
    <definedName name="\00" localSheetId="1">#REF!</definedName>
    <definedName name="\00" localSheetId="2">#REF!</definedName>
    <definedName name="\00">#REF!</definedName>
    <definedName name="\a" localSheetId="10">#REF!</definedName>
    <definedName name="\a" localSheetId="3">#REF!</definedName>
    <definedName name="\a" localSheetId="4">#REF!</definedName>
    <definedName name="\a" localSheetId="5">#REF!</definedName>
    <definedName name="\a" localSheetId="1">#REF!</definedName>
    <definedName name="\a" localSheetId="2">#REF!</definedName>
    <definedName name="\a">#REF!</definedName>
    <definedName name="\AA" localSheetId="10">[1]LIQUIDACION!#REF!</definedName>
    <definedName name="\AA" localSheetId="4">[1]LIQUIDACION!#REF!</definedName>
    <definedName name="\AA" localSheetId="1">[1]LIQUIDACION!#REF!</definedName>
    <definedName name="\AA" localSheetId="2">[1]LIQUIDACION!#REF!</definedName>
    <definedName name="\AA">[1]LIQUIDACION!#REF!</definedName>
    <definedName name="\b" localSheetId="10">[2]STRSUMM0!#REF!</definedName>
    <definedName name="\b" localSheetId="3">#REF!</definedName>
    <definedName name="\b" localSheetId="4">#REF!</definedName>
    <definedName name="\b" localSheetId="1">[2]STRSUMM0!#REF!</definedName>
    <definedName name="\b" localSheetId="2">[2]STRSUMM0!#REF!</definedName>
    <definedName name="\b">[2]STRSUMM0!#REF!</definedName>
    <definedName name="\bb" localSheetId="10">[2]STRSUMM0!#REF!</definedName>
    <definedName name="\bb" localSheetId="4">[2]STRSUMM0!#REF!</definedName>
    <definedName name="\bb" localSheetId="1">[2]STRSUMM0!#REF!</definedName>
    <definedName name="\bb" localSheetId="2">[2]STRSUMM0!#REF!</definedName>
    <definedName name="\bb">[2]STRSUMM0!#REF!</definedName>
    <definedName name="\E" localSheetId="10">#REF!</definedName>
    <definedName name="\E" localSheetId="4">#REF!</definedName>
    <definedName name="\E" localSheetId="1">#REF!</definedName>
    <definedName name="\E" localSheetId="2">#REF!</definedName>
    <definedName name="\E">#REF!</definedName>
    <definedName name="\EE" localSheetId="10">#REF!</definedName>
    <definedName name="\EE" localSheetId="4">#REF!</definedName>
    <definedName name="\EE" localSheetId="1">#REF!</definedName>
    <definedName name="\EE" localSheetId="2">#REF!</definedName>
    <definedName name="\EE">#REF!</definedName>
    <definedName name="\eliminar" localSheetId="10">[3]RESUM96!#REF!</definedName>
    <definedName name="\eliminar" localSheetId="4">[3]RESUM96!#REF!</definedName>
    <definedName name="\eliminar" localSheetId="1">[3]RESUM96!#REF!</definedName>
    <definedName name="\eliminar" localSheetId="2">[3]RESUM96!#REF!</definedName>
    <definedName name="\eliminar">[3]RESUM96!#REF!</definedName>
    <definedName name="\eliminar1" localSheetId="10">[3]RESUM96!#REF!</definedName>
    <definedName name="\eliminar1" localSheetId="4">[3]RESUM96!#REF!</definedName>
    <definedName name="\eliminar1" localSheetId="1">[3]RESUM96!#REF!</definedName>
    <definedName name="\eliminar1" localSheetId="2">[3]RESUM96!#REF!</definedName>
    <definedName name="\eliminar1">[3]RESUM96!#REF!</definedName>
    <definedName name="\G" localSheetId="10">#REF!</definedName>
    <definedName name="\G" localSheetId="4">#REF!</definedName>
    <definedName name="\G" localSheetId="1">#REF!</definedName>
    <definedName name="\G" localSheetId="2">#REF!</definedName>
    <definedName name="\G">#REF!</definedName>
    <definedName name="\k" localSheetId="10">'[4]7422CW00'!#REF!</definedName>
    <definedName name="\k" localSheetId="4">'[4]7422CW00'!#REF!</definedName>
    <definedName name="\k" localSheetId="1">'[4]7422CW00'!#REF!</definedName>
    <definedName name="\k" localSheetId="2">'[4]7422CW00'!#REF!</definedName>
    <definedName name="\k">'[4]7422CW00'!#REF!</definedName>
    <definedName name="\l" localSheetId="10">[5]STRSUMM0!#REF!</definedName>
    <definedName name="\l" localSheetId="4">[5]STRSUMM0!#REF!</definedName>
    <definedName name="\l" localSheetId="1">[5]STRSUMM0!#REF!</definedName>
    <definedName name="\l" localSheetId="2">[5]STRSUMM0!#REF!</definedName>
    <definedName name="\l">[5]STRSUMM0!#REF!</definedName>
    <definedName name="\M" localSheetId="10">#REF!</definedName>
    <definedName name="\M" localSheetId="4">#REF!</definedName>
    <definedName name="\M" localSheetId="1">#REF!</definedName>
    <definedName name="\M" localSheetId="2">#REF!</definedName>
    <definedName name="\M">#REF!</definedName>
    <definedName name="\ñ" localSheetId="10">'[6]7422CW00'!#REF!</definedName>
    <definedName name="\ñ" localSheetId="4">'[6]7422CW00'!#REF!</definedName>
    <definedName name="\ñ" localSheetId="1">'[6]7422CW00'!#REF!</definedName>
    <definedName name="\ñ" localSheetId="2">'[6]7422CW00'!#REF!</definedName>
    <definedName name="\ñ">'[6]7422CW00'!#REF!</definedName>
    <definedName name="\P" localSheetId="10">#REF!</definedName>
    <definedName name="\P" localSheetId="4">#REF!</definedName>
    <definedName name="\P" localSheetId="1">#REF!</definedName>
    <definedName name="\P" localSheetId="2">#REF!</definedName>
    <definedName name="\P">#REF!</definedName>
    <definedName name="\q" localSheetId="10">#REF!</definedName>
    <definedName name="\q" localSheetId="4">#REF!</definedName>
    <definedName name="\q" localSheetId="1">#REF!</definedName>
    <definedName name="\q" localSheetId="2">#REF!</definedName>
    <definedName name="\q">#REF!</definedName>
    <definedName name="\R" localSheetId="10">#REF!</definedName>
    <definedName name="\R" localSheetId="4">#REF!</definedName>
    <definedName name="\R" localSheetId="1">#REF!</definedName>
    <definedName name="\R" localSheetId="2">#REF!</definedName>
    <definedName name="\R">#REF!</definedName>
    <definedName name="\s" localSheetId="10">#REF!</definedName>
    <definedName name="\s" localSheetId="4">#REF!</definedName>
    <definedName name="\s" localSheetId="5">#REF!</definedName>
    <definedName name="\s" localSheetId="1">#REF!</definedName>
    <definedName name="\s" localSheetId="2">#REF!</definedName>
    <definedName name="\s">#REF!</definedName>
    <definedName name="\V" localSheetId="10">#REF!</definedName>
    <definedName name="\V" localSheetId="4">#REF!</definedName>
    <definedName name="\V" localSheetId="1">#REF!</definedName>
    <definedName name="\V" localSheetId="2">#REF!</definedName>
    <definedName name="\V">#REF!</definedName>
    <definedName name="\X" localSheetId="5">'INDICAR CÓDIGO DEL ITEM DE PAGO'!ERR</definedName>
    <definedName name="\X">[0]!ERR</definedName>
    <definedName name="\Z" localSheetId="5">'INDICAR CÓDIGO DEL ITEM DE PAGO'!ERR</definedName>
    <definedName name="\Z">[0]!ERR</definedName>
    <definedName name="________________EST1" localSheetId="10">#REF!</definedName>
    <definedName name="________________EST1" localSheetId="4">#REF!</definedName>
    <definedName name="________________EST1" localSheetId="1">#REF!</definedName>
    <definedName name="________________EST1" localSheetId="2">#REF!</definedName>
    <definedName name="________________EST1">#REF!</definedName>
    <definedName name="________________EST10" localSheetId="10">#REF!</definedName>
    <definedName name="________________EST10" localSheetId="4">#REF!</definedName>
    <definedName name="________________EST10" localSheetId="1">#REF!</definedName>
    <definedName name="________________EST10" localSheetId="2">#REF!</definedName>
    <definedName name="________________EST10">#REF!</definedName>
    <definedName name="________________EST11" localSheetId="10">#REF!</definedName>
    <definedName name="________________EST11" localSheetId="4">#REF!</definedName>
    <definedName name="________________EST11" localSheetId="1">#REF!</definedName>
    <definedName name="________________EST11" localSheetId="2">#REF!</definedName>
    <definedName name="________________EST11">#REF!</definedName>
    <definedName name="________________EST12" localSheetId="10">#REF!</definedName>
    <definedName name="________________EST12" localSheetId="4">#REF!</definedName>
    <definedName name="________________EST12" localSheetId="1">#REF!</definedName>
    <definedName name="________________EST12" localSheetId="2">#REF!</definedName>
    <definedName name="________________EST12">#REF!</definedName>
    <definedName name="________________EST13" localSheetId="10">#REF!</definedName>
    <definedName name="________________EST13" localSheetId="4">#REF!</definedName>
    <definedName name="________________EST13" localSheetId="1">#REF!</definedName>
    <definedName name="________________EST13" localSheetId="2">#REF!</definedName>
    <definedName name="________________EST13">#REF!</definedName>
    <definedName name="________________EST14" localSheetId="10">#REF!</definedName>
    <definedName name="________________EST14" localSheetId="4">#REF!</definedName>
    <definedName name="________________EST14" localSheetId="1">#REF!</definedName>
    <definedName name="________________EST14" localSheetId="2">#REF!</definedName>
    <definedName name="________________EST14">#REF!</definedName>
    <definedName name="________________EST15" localSheetId="10">#REF!</definedName>
    <definedName name="________________EST15" localSheetId="4">#REF!</definedName>
    <definedName name="________________EST15" localSheetId="1">#REF!</definedName>
    <definedName name="________________EST15" localSheetId="2">#REF!</definedName>
    <definedName name="________________EST15">#REF!</definedName>
    <definedName name="________________EST16" localSheetId="10">#REF!</definedName>
    <definedName name="________________EST16" localSheetId="4">#REF!</definedName>
    <definedName name="________________EST16" localSheetId="1">#REF!</definedName>
    <definedName name="________________EST16" localSheetId="2">#REF!</definedName>
    <definedName name="________________EST16">#REF!</definedName>
    <definedName name="________________EST17" localSheetId="10">#REF!</definedName>
    <definedName name="________________EST17" localSheetId="4">#REF!</definedName>
    <definedName name="________________EST17" localSheetId="1">#REF!</definedName>
    <definedName name="________________EST17" localSheetId="2">#REF!</definedName>
    <definedName name="________________EST17">#REF!</definedName>
    <definedName name="________________EST18" localSheetId="10">#REF!</definedName>
    <definedName name="________________EST18" localSheetId="4">#REF!</definedName>
    <definedName name="________________EST18" localSheetId="1">#REF!</definedName>
    <definedName name="________________EST18" localSheetId="2">#REF!</definedName>
    <definedName name="________________EST18">#REF!</definedName>
    <definedName name="________________EST19" localSheetId="10">#REF!</definedName>
    <definedName name="________________EST19" localSheetId="4">#REF!</definedName>
    <definedName name="________________EST19" localSheetId="1">#REF!</definedName>
    <definedName name="________________EST19" localSheetId="2">#REF!</definedName>
    <definedName name="________________EST19">#REF!</definedName>
    <definedName name="________________EST2" localSheetId="10">#REF!</definedName>
    <definedName name="________________EST2" localSheetId="4">#REF!</definedName>
    <definedName name="________________EST2" localSheetId="1">#REF!</definedName>
    <definedName name="________________EST2" localSheetId="2">#REF!</definedName>
    <definedName name="________________EST2">#REF!</definedName>
    <definedName name="________________EST3" localSheetId="10">#REF!</definedName>
    <definedName name="________________EST3" localSheetId="4">#REF!</definedName>
    <definedName name="________________EST3" localSheetId="1">#REF!</definedName>
    <definedName name="________________EST3" localSheetId="2">#REF!</definedName>
    <definedName name="________________EST3">#REF!</definedName>
    <definedName name="________________EST4" localSheetId="10">#REF!</definedName>
    <definedName name="________________EST4" localSheetId="4">#REF!</definedName>
    <definedName name="________________EST4" localSheetId="1">#REF!</definedName>
    <definedName name="________________EST4" localSheetId="2">#REF!</definedName>
    <definedName name="________________EST4">#REF!</definedName>
    <definedName name="________________EST5" localSheetId="10">#REF!</definedName>
    <definedName name="________________EST5" localSheetId="4">#REF!</definedName>
    <definedName name="________________EST5" localSheetId="1">#REF!</definedName>
    <definedName name="________________EST5" localSheetId="2">#REF!</definedName>
    <definedName name="________________EST5">#REF!</definedName>
    <definedName name="________________EST6" localSheetId="10">#REF!</definedName>
    <definedName name="________________EST6" localSheetId="4">#REF!</definedName>
    <definedName name="________________EST6" localSheetId="1">#REF!</definedName>
    <definedName name="________________EST6" localSheetId="2">#REF!</definedName>
    <definedName name="________________EST6">#REF!</definedName>
    <definedName name="________________EST7" localSheetId="10">#REF!</definedName>
    <definedName name="________________EST7" localSheetId="4">#REF!</definedName>
    <definedName name="________________EST7" localSheetId="1">#REF!</definedName>
    <definedName name="________________EST7" localSheetId="2">#REF!</definedName>
    <definedName name="________________EST7">#REF!</definedName>
    <definedName name="________________EST8" localSheetId="10">#REF!</definedName>
    <definedName name="________________EST8" localSheetId="4">#REF!</definedName>
    <definedName name="________________EST8" localSheetId="1">#REF!</definedName>
    <definedName name="________________EST8" localSheetId="2">#REF!</definedName>
    <definedName name="________________EST8">#REF!</definedName>
    <definedName name="________________EST9" localSheetId="10">#REF!</definedName>
    <definedName name="________________EST9" localSheetId="4">#REF!</definedName>
    <definedName name="________________EST9" localSheetId="1">#REF!</definedName>
    <definedName name="________________EST9" localSheetId="2">#REF!</definedName>
    <definedName name="________________EST9">#REF!</definedName>
    <definedName name="________________EXC1" localSheetId="10">#REF!</definedName>
    <definedName name="________________EXC1" localSheetId="4">#REF!</definedName>
    <definedName name="________________EXC1" localSheetId="1">#REF!</definedName>
    <definedName name="________________EXC1" localSheetId="2">#REF!</definedName>
    <definedName name="________________EXC1">#REF!</definedName>
    <definedName name="________________EXC10" localSheetId="10">#REF!</definedName>
    <definedName name="________________EXC10" localSheetId="4">#REF!</definedName>
    <definedName name="________________EXC10" localSheetId="1">#REF!</definedName>
    <definedName name="________________EXC10" localSheetId="2">#REF!</definedName>
    <definedName name="________________EXC10">#REF!</definedName>
    <definedName name="________________EXC11" localSheetId="10">#REF!</definedName>
    <definedName name="________________EXC11" localSheetId="4">#REF!</definedName>
    <definedName name="________________EXC11" localSheetId="1">#REF!</definedName>
    <definedName name="________________EXC11" localSheetId="2">#REF!</definedName>
    <definedName name="________________EXC11">#REF!</definedName>
    <definedName name="________________EXC12" localSheetId="10">#REF!</definedName>
    <definedName name="________________EXC12" localSheetId="4">#REF!</definedName>
    <definedName name="________________EXC12" localSheetId="1">#REF!</definedName>
    <definedName name="________________EXC12" localSheetId="2">#REF!</definedName>
    <definedName name="________________EXC12">#REF!</definedName>
    <definedName name="________________EXC2" localSheetId="10">#REF!</definedName>
    <definedName name="________________EXC2" localSheetId="4">#REF!</definedName>
    <definedName name="________________EXC2" localSheetId="1">#REF!</definedName>
    <definedName name="________________EXC2" localSheetId="2">#REF!</definedName>
    <definedName name="________________EXC2">#REF!</definedName>
    <definedName name="________________EXC3" localSheetId="10">#REF!</definedName>
    <definedName name="________________EXC3" localSheetId="4">#REF!</definedName>
    <definedName name="________________EXC3" localSheetId="1">#REF!</definedName>
    <definedName name="________________EXC3" localSheetId="2">#REF!</definedName>
    <definedName name="________________EXC3">#REF!</definedName>
    <definedName name="________________EXC4" localSheetId="10">#REF!</definedName>
    <definedName name="________________EXC4" localSheetId="4">#REF!</definedName>
    <definedName name="________________EXC4" localSheetId="1">#REF!</definedName>
    <definedName name="________________EXC4" localSheetId="2">#REF!</definedName>
    <definedName name="________________EXC4">#REF!</definedName>
    <definedName name="________________EXC5" localSheetId="10">#REF!</definedName>
    <definedName name="________________EXC5" localSheetId="4">#REF!</definedName>
    <definedName name="________________EXC5" localSheetId="1">#REF!</definedName>
    <definedName name="________________EXC5" localSheetId="2">#REF!</definedName>
    <definedName name="________________EXC5">#REF!</definedName>
    <definedName name="________________EXC6" localSheetId="10">#REF!</definedName>
    <definedName name="________________EXC6" localSheetId="4">#REF!</definedName>
    <definedName name="________________EXC6" localSheetId="1">#REF!</definedName>
    <definedName name="________________EXC6" localSheetId="2">#REF!</definedName>
    <definedName name="________________EXC6">#REF!</definedName>
    <definedName name="________________EXC7" localSheetId="10">#REF!</definedName>
    <definedName name="________________EXC7" localSheetId="4">#REF!</definedName>
    <definedName name="________________EXC7" localSheetId="1">#REF!</definedName>
    <definedName name="________________EXC7" localSheetId="2">#REF!</definedName>
    <definedName name="________________EXC7">#REF!</definedName>
    <definedName name="________________EXC8" localSheetId="10">#REF!</definedName>
    <definedName name="________________EXC8" localSheetId="4">#REF!</definedName>
    <definedName name="________________EXC8" localSheetId="1">#REF!</definedName>
    <definedName name="________________EXC8" localSheetId="2">#REF!</definedName>
    <definedName name="________________EXC8">#REF!</definedName>
    <definedName name="________________EXC9" localSheetId="10">#REF!</definedName>
    <definedName name="________________EXC9" localSheetId="4">#REF!</definedName>
    <definedName name="________________EXC9" localSheetId="1">#REF!</definedName>
    <definedName name="________________EXC9" localSheetId="2">#REF!</definedName>
    <definedName name="________________EXC9">#REF!</definedName>
    <definedName name="_______________EST1" localSheetId="10">#REF!</definedName>
    <definedName name="_______________EST1" localSheetId="4">#REF!</definedName>
    <definedName name="_______________EST1" localSheetId="1">#REF!</definedName>
    <definedName name="_______________EST1" localSheetId="2">#REF!</definedName>
    <definedName name="_______________EST1">#REF!</definedName>
    <definedName name="_______________EST10" localSheetId="10">#REF!</definedName>
    <definedName name="_______________EST10" localSheetId="4">#REF!</definedName>
    <definedName name="_______________EST10" localSheetId="1">#REF!</definedName>
    <definedName name="_______________EST10" localSheetId="2">#REF!</definedName>
    <definedName name="_______________EST10">#REF!</definedName>
    <definedName name="_______________EST11" localSheetId="10">#REF!</definedName>
    <definedName name="_______________EST11" localSheetId="4">#REF!</definedName>
    <definedName name="_______________EST11" localSheetId="1">#REF!</definedName>
    <definedName name="_______________EST11" localSheetId="2">#REF!</definedName>
    <definedName name="_______________EST11">#REF!</definedName>
    <definedName name="_______________EST12" localSheetId="10">#REF!</definedName>
    <definedName name="_______________EST12" localSheetId="4">#REF!</definedName>
    <definedName name="_______________EST12" localSheetId="1">#REF!</definedName>
    <definedName name="_______________EST12" localSheetId="2">#REF!</definedName>
    <definedName name="_______________EST12">#REF!</definedName>
    <definedName name="_______________EST13" localSheetId="10">#REF!</definedName>
    <definedName name="_______________EST13" localSheetId="4">#REF!</definedName>
    <definedName name="_______________EST13" localSheetId="1">#REF!</definedName>
    <definedName name="_______________EST13" localSheetId="2">#REF!</definedName>
    <definedName name="_______________EST13">#REF!</definedName>
    <definedName name="_______________EST14" localSheetId="10">#REF!</definedName>
    <definedName name="_______________EST14" localSheetId="4">#REF!</definedName>
    <definedName name="_______________EST14" localSheetId="1">#REF!</definedName>
    <definedName name="_______________EST14" localSheetId="2">#REF!</definedName>
    <definedName name="_______________EST14">#REF!</definedName>
    <definedName name="_______________EST15" localSheetId="10">#REF!</definedName>
    <definedName name="_______________EST15" localSheetId="4">#REF!</definedName>
    <definedName name="_______________EST15" localSheetId="1">#REF!</definedName>
    <definedName name="_______________EST15" localSheetId="2">#REF!</definedName>
    <definedName name="_______________EST15">#REF!</definedName>
    <definedName name="_______________EST16" localSheetId="10">#REF!</definedName>
    <definedName name="_______________EST16" localSheetId="4">#REF!</definedName>
    <definedName name="_______________EST16" localSheetId="1">#REF!</definedName>
    <definedName name="_______________EST16" localSheetId="2">#REF!</definedName>
    <definedName name="_______________EST16">#REF!</definedName>
    <definedName name="_______________EST17" localSheetId="10">#REF!</definedName>
    <definedName name="_______________EST17" localSheetId="4">#REF!</definedName>
    <definedName name="_______________EST17" localSheetId="1">#REF!</definedName>
    <definedName name="_______________EST17" localSheetId="2">#REF!</definedName>
    <definedName name="_______________EST17">#REF!</definedName>
    <definedName name="_______________EST18" localSheetId="10">#REF!</definedName>
    <definedName name="_______________EST18" localSheetId="4">#REF!</definedName>
    <definedName name="_______________EST18" localSheetId="1">#REF!</definedName>
    <definedName name="_______________EST18" localSheetId="2">#REF!</definedName>
    <definedName name="_______________EST18">#REF!</definedName>
    <definedName name="_______________EST19" localSheetId="10">#REF!</definedName>
    <definedName name="_______________EST19" localSheetId="4">#REF!</definedName>
    <definedName name="_______________EST19" localSheetId="1">#REF!</definedName>
    <definedName name="_______________EST19" localSheetId="2">#REF!</definedName>
    <definedName name="_______________EST19">#REF!</definedName>
    <definedName name="_______________EST2" localSheetId="10">#REF!</definedName>
    <definedName name="_______________EST2" localSheetId="4">#REF!</definedName>
    <definedName name="_______________EST2" localSheetId="1">#REF!</definedName>
    <definedName name="_______________EST2" localSheetId="2">#REF!</definedName>
    <definedName name="_______________EST2">#REF!</definedName>
    <definedName name="_______________EST3" localSheetId="10">#REF!</definedName>
    <definedName name="_______________EST3" localSheetId="4">#REF!</definedName>
    <definedName name="_______________EST3" localSheetId="1">#REF!</definedName>
    <definedName name="_______________EST3" localSheetId="2">#REF!</definedName>
    <definedName name="_______________EST3">#REF!</definedName>
    <definedName name="_______________EST4" localSheetId="10">#REF!</definedName>
    <definedName name="_______________EST4" localSheetId="4">#REF!</definedName>
    <definedName name="_______________EST4" localSheetId="1">#REF!</definedName>
    <definedName name="_______________EST4" localSheetId="2">#REF!</definedName>
    <definedName name="_______________EST4">#REF!</definedName>
    <definedName name="_______________EST5" localSheetId="10">#REF!</definedName>
    <definedName name="_______________EST5" localSheetId="4">#REF!</definedName>
    <definedName name="_______________EST5" localSheetId="1">#REF!</definedName>
    <definedName name="_______________EST5" localSheetId="2">#REF!</definedName>
    <definedName name="_______________EST5">#REF!</definedName>
    <definedName name="_______________EST6" localSheetId="10">#REF!</definedName>
    <definedName name="_______________EST6" localSheetId="4">#REF!</definedName>
    <definedName name="_______________EST6" localSheetId="1">#REF!</definedName>
    <definedName name="_______________EST6" localSheetId="2">#REF!</definedName>
    <definedName name="_______________EST6">#REF!</definedName>
    <definedName name="_______________EST7" localSheetId="10">#REF!</definedName>
    <definedName name="_______________EST7" localSheetId="4">#REF!</definedName>
    <definedName name="_______________EST7" localSheetId="1">#REF!</definedName>
    <definedName name="_______________EST7" localSheetId="2">#REF!</definedName>
    <definedName name="_______________EST7">#REF!</definedName>
    <definedName name="_______________EST8" localSheetId="10">#REF!</definedName>
    <definedName name="_______________EST8" localSheetId="4">#REF!</definedName>
    <definedName name="_______________EST8" localSheetId="1">#REF!</definedName>
    <definedName name="_______________EST8" localSheetId="2">#REF!</definedName>
    <definedName name="_______________EST8">#REF!</definedName>
    <definedName name="_______________EST9" localSheetId="10">#REF!</definedName>
    <definedName name="_______________EST9" localSheetId="4">#REF!</definedName>
    <definedName name="_______________EST9" localSheetId="1">#REF!</definedName>
    <definedName name="_______________EST9" localSheetId="2">#REF!</definedName>
    <definedName name="_______________EST9">#REF!</definedName>
    <definedName name="_______________EXC1" localSheetId="10">#REF!</definedName>
    <definedName name="_______________EXC1" localSheetId="4">#REF!</definedName>
    <definedName name="_______________EXC1" localSheetId="1">#REF!</definedName>
    <definedName name="_______________EXC1" localSheetId="2">#REF!</definedName>
    <definedName name="_______________EXC1">#REF!</definedName>
    <definedName name="_______________EXC10" localSheetId="10">#REF!</definedName>
    <definedName name="_______________EXC10" localSheetId="4">#REF!</definedName>
    <definedName name="_______________EXC10" localSheetId="1">#REF!</definedName>
    <definedName name="_______________EXC10" localSheetId="2">#REF!</definedName>
    <definedName name="_______________EXC10">#REF!</definedName>
    <definedName name="_______________EXC11" localSheetId="10">#REF!</definedName>
    <definedName name="_______________EXC11" localSheetId="4">#REF!</definedName>
    <definedName name="_______________EXC11" localSheetId="1">#REF!</definedName>
    <definedName name="_______________EXC11" localSheetId="2">#REF!</definedName>
    <definedName name="_______________EXC11">#REF!</definedName>
    <definedName name="_______________EXC12" localSheetId="10">#REF!</definedName>
    <definedName name="_______________EXC12" localSheetId="4">#REF!</definedName>
    <definedName name="_______________EXC12" localSheetId="1">#REF!</definedName>
    <definedName name="_______________EXC12" localSheetId="2">#REF!</definedName>
    <definedName name="_______________EXC12">#REF!</definedName>
    <definedName name="_______________EXC2" localSheetId="10">#REF!</definedName>
    <definedName name="_______________EXC2" localSheetId="4">#REF!</definedName>
    <definedName name="_______________EXC2" localSheetId="1">#REF!</definedName>
    <definedName name="_______________EXC2" localSheetId="2">#REF!</definedName>
    <definedName name="_______________EXC2">#REF!</definedName>
    <definedName name="_______________EXC3" localSheetId="10">#REF!</definedName>
    <definedName name="_______________EXC3" localSheetId="4">#REF!</definedName>
    <definedName name="_______________EXC3" localSheetId="1">#REF!</definedName>
    <definedName name="_______________EXC3" localSheetId="2">#REF!</definedName>
    <definedName name="_______________EXC3">#REF!</definedName>
    <definedName name="_______________EXC4" localSheetId="10">#REF!</definedName>
    <definedName name="_______________EXC4" localSheetId="4">#REF!</definedName>
    <definedName name="_______________EXC4" localSheetId="1">#REF!</definedName>
    <definedName name="_______________EXC4" localSheetId="2">#REF!</definedName>
    <definedName name="_______________EXC4">#REF!</definedName>
    <definedName name="_______________EXC5" localSheetId="10">#REF!</definedName>
    <definedName name="_______________EXC5" localSheetId="4">#REF!</definedName>
    <definedName name="_______________EXC5" localSheetId="1">#REF!</definedName>
    <definedName name="_______________EXC5" localSheetId="2">#REF!</definedName>
    <definedName name="_______________EXC5">#REF!</definedName>
    <definedName name="_______________EXC6" localSheetId="10">#REF!</definedName>
    <definedName name="_______________EXC6" localSheetId="4">#REF!</definedName>
    <definedName name="_______________EXC6" localSheetId="1">#REF!</definedName>
    <definedName name="_______________EXC6" localSheetId="2">#REF!</definedName>
    <definedName name="_______________EXC6">#REF!</definedName>
    <definedName name="_______________EXC7" localSheetId="10">#REF!</definedName>
    <definedName name="_______________EXC7" localSheetId="4">#REF!</definedName>
    <definedName name="_______________EXC7" localSheetId="1">#REF!</definedName>
    <definedName name="_______________EXC7" localSheetId="2">#REF!</definedName>
    <definedName name="_______________EXC7">#REF!</definedName>
    <definedName name="_______________EXC8" localSheetId="10">#REF!</definedName>
    <definedName name="_______________EXC8" localSheetId="4">#REF!</definedName>
    <definedName name="_______________EXC8" localSheetId="1">#REF!</definedName>
    <definedName name="_______________EXC8" localSheetId="2">#REF!</definedName>
    <definedName name="_______________EXC8">#REF!</definedName>
    <definedName name="_______________EXC9" localSheetId="10">#REF!</definedName>
    <definedName name="_______________EXC9" localSheetId="4">#REF!</definedName>
    <definedName name="_______________EXC9" localSheetId="1">#REF!</definedName>
    <definedName name="_______________EXC9" localSheetId="2">#REF!</definedName>
    <definedName name="_______________EXC9">#REF!</definedName>
    <definedName name="_____________EST1" localSheetId="10">#REF!</definedName>
    <definedName name="_____________EST1" localSheetId="4">#REF!</definedName>
    <definedName name="_____________EST1" localSheetId="1">#REF!</definedName>
    <definedName name="_____________EST1" localSheetId="2">#REF!</definedName>
    <definedName name="_____________EST1">#REF!</definedName>
    <definedName name="_____________EST10" localSheetId="10">#REF!</definedName>
    <definedName name="_____________EST10" localSheetId="4">#REF!</definedName>
    <definedName name="_____________EST10" localSheetId="1">#REF!</definedName>
    <definedName name="_____________EST10" localSheetId="2">#REF!</definedName>
    <definedName name="_____________EST10">#REF!</definedName>
    <definedName name="_____________EST11" localSheetId="10">#REF!</definedName>
    <definedName name="_____________EST11" localSheetId="4">#REF!</definedName>
    <definedName name="_____________EST11" localSheetId="1">#REF!</definedName>
    <definedName name="_____________EST11" localSheetId="2">#REF!</definedName>
    <definedName name="_____________EST11">#REF!</definedName>
    <definedName name="_____________EST12" localSheetId="10">#REF!</definedName>
    <definedName name="_____________EST12" localSheetId="4">#REF!</definedName>
    <definedName name="_____________EST12" localSheetId="1">#REF!</definedName>
    <definedName name="_____________EST12" localSheetId="2">#REF!</definedName>
    <definedName name="_____________EST12">#REF!</definedName>
    <definedName name="_____________EST13" localSheetId="10">#REF!</definedName>
    <definedName name="_____________EST13" localSheetId="4">#REF!</definedName>
    <definedName name="_____________EST13" localSheetId="1">#REF!</definedName>
    <definedName name="_____________EST13" localSheetId="2">#REF!</definedName>
    <definedName name="_____________EST13">#REF!</definedName>
    <definedName name="_____________EST14" localSheetId="10">#REF!</definedName>
    <definedName name="_____________EST14" localSheetId="4">#REF!</definedName>
    <definedName name="_____________EST14" localSheetId="1">#REF!</definedName>
    <definedName name="_____________EST14" localSheetId="2">#REF!</definedName>
    <definedName name="_____________EST14">#REF!</definedName>
    <definedName name="_____________EST15" localSheetId="10">#REF!</definedName>
    <definedName name="_____________EST15" localSheetId="4">#REF!</definedName>
    <definedName name="_____________EST15" localSheetId="1">#REF!</definedName>
    <definedName name="_____________EST15" localSheetId="2">#REF!</definedName>
    <definedName name="_____________EST15">#REF!</definedName>
    <definedName name="_____________EST16" localSheetId="10">#REF!</definedName>
    <definedName name="_____________EST16" localSheetId="4">#REF!</definedName>
    <definedName name="_____________EST16" localSheetId="1">#REF!</definedName>
    <definedName name="_____________EST16" localSheetId="2">#REF!</definedName>
    <definedName name="_____________EST16">#REF!</definedName>
    <definedName name="_____________EST17" localSheetId="10">#REF!</definedName>
    <definedName name="_____________EST17" localSheetId="4">#REF!</definedName>
    <definedName name="_____________EST17" localSheetId="1">#REF!</definedName>
    <definedName name="_____________EST17" localSheetId="2">#REF!</definedName>
    <definedName name="_____________EST17">#REF!</definedName>
    <definedName name="_____________EST18" localSheetId="10">#REF!</definedName>
    <definedName name="_____________EST18" localSheetId="4">#REF!</definedName>
    <definedName name="_____________EST18" localSheetId="1">#REF!</definedName>
    <definedName name="_____________EST18" localSheetId="2">#REF!</definedName>
    <definedName name="_____________EST18">#REF!</definedName>
    <definedName name="_____________EST19" localSheetId="10">#REF!</definedName>
    <definedName name="_____________EST19" localSheetId="4">#REF!</definedName>
    <definedName name="_____________EST19" localSheetId="1">#REF!</definedName>
    <definedName name="_____________EST19" localSheetId="2">#REF!</definedName>
    <definedName name="_____________EST19">#REF!</definedName>
    <definedName name="_____________EST2" localSheetId="10">#REF!</definedName>
    <definedName name="_____________EST2" localSheetId="4">#REF!</definedName>
    <definedName name="_____________EST2" localSheetId="1">#REF!</definedName>
    <definedName name="_____________EST2" localSheetId="2">#REF!</definedName>
    <definedName name="_____________EST2">#REF!</definedName>
    <definedName name="_____________EST3" localSheetId="10">#REF!</definedName>
    <definedName name="_____________EST3" localSheetId="4">#REF!</definedName>
    <definedName name="_____________EST3" localSheetId="1">#REF!</definedName>
    <definedName name="_____________EST3" localSheetId="2">#REF!</definedName>
    <definedName name="_____________EST3">#REF!</definedName>
    <definedName name="_____________EST4" localSheetId="10">#REF!</definedName>
    <definedName name="_____________EST4" localSheetId="4">#REF!</definedName>
    <definedName name="_____________EST4" localSheetId="1">#REF!</definedName>
    <definedName name="_____________EST4" localSheetId="2">#REF!</definedName>
    <definedName name="_____________EST4">#REF!</definedName>
    <definedName name="_____________EST5" localSheetId="10">#REF!</definedName>
    <definedName name="_____________EST5" localSheetId="4">#REF!</definedName>
    <definedName name="_____________EST5" localSheetId="1">#REF!</definedName>
    <definedName name="_____________EST5" localSheetId="2">#REF!</definedName>
    <definedName name="_____________EST5">#REF!</definedName>
    <definedName name="_____________EST6" localSheetId="10">#REF!</definedName>
    <definedName name="_____________EST6" localSheetId="4">#REF!</definedName>
    <definedName name="_____________EST6" localSheetId="1">#REF!</definedName>
    <definedName name="_____________EST6" localSheetId="2">#REF!</definedName>
    <definedName name="_____________EST6">#REF!</definedName>
    <definedName name="_____________EST7" localSheetId="10">#REF!</definedName>
    <definedName name="_____________EST7" localSheetId="4">#REF!</definedName>
    <definedName name="_____________EST7" localSheetId="1">#REF!</definedName>
    <definedName name="_____________EST7" localSheetId="2">#REF!</definedName>
    <definedName name="_____________EST7">#REF!</definedName>
    <definedName name="_____________EST8" localSheetId="10">#REF!</definedName>
    <definedName name="_____________EST8" localSheetId="4">#REF!</definedName>
    <definedName name="_____________EST8" localSheetId="1">#REF!</definedName>
    <definedName name="_____________EST8" localSheetId="2">#REF!</definedName>
    <definedName name="_____________EST8">#REF!</definedName>
    <definedName name="_____________EST9" localSheetId="10">#REF!</definedName>
    <definedName name="_____________EST9" localSheetId="4">#REF!</definedName>
    <definedName name="_____________EST9" localSheetId="1">#REF!</definedName>
    <definedName name="_____________EST9" localSheetId="2">#REF!</definedName>
    <definedName name="_____________EST9">#REF!</definedName>
    <definedName name="_____________EXC1" localSheetId="10">#REF!</definedName>
    <definedName name="_____________EXC1" localSheetId="4">#REF!</definedName>
    <definedName name="_____________EXC1" localSheetId="1">#REF!</definedName>
    <definedName name="_____________EXC1" localSheetId="2">#REF!</definedName>
    <definedName name="_____________EXC1">#REF!</definedName>
    <definedName name="_____________EXC10" localSheetId="10">#REF!</definedName>
    <definedName name="_____________EXC10" localSheetId="4">#REF!</definedName>
    <definedName name="_____________EXC10" localSheetId="1">#REF!</definedName>
    <definedName name="_____________EXC10" localSheetId="2">#REF!</definedName>
    <definedName name="_____________EXC10">#REF!</definedName>
    <definedName name="_____________EXC11" localSheetId="10">#REF!</definedName>
    <definedName name="_____________EXC11" localSheetId="4">#REF!</definedName>
    <definedName name="_____________EXC11" localSheetId="1">#REF!</definedName>
    <definedName name="_____________EXC11" localSheetId="2">#REF!</definedName>
    <definedName name="_____________EXC11">#REF!</definedName>
    <definedName name="_____________EXC12" localSheetId="10">#REF!</definedName>
    <definedName name="_____________EXC12" localSheetId="4">#REF!</definedName>
    <definedName name="_____________EXC12" localSheetId="1">#REF!</definedName>
    <definedName name="_____________EXC12" localSheetId="2">#REF!</definedName>
    <definedName name="_____________EXC12">#REF!</definedName>
    <definedName name="_____________EXC2" localSheetId="10">#REF!</definedName>
    <definedName name="_____________EXC2" localSheetId="4">#REF!</definedName>
    <definedName name="_____________EXC2" localSheetId="1">#REF!</definedName>
    <definedName name="_____________EXC2" localSheetId="2">#REF!</definedName>
    <definedName name="_____________EXC2">#REF!</definedName>
    <definedName name="_____________EXC3" localSheetId="10">#REF!</definedName>
    <definedName name="_____________EXC3" localSheetId="4">#REF!</definedName>
    <definedName name="_____________EXC3" localSheetId="1">#REF!</definedName>
    <definedName name="_____________EXC3" localSheetId="2">#REF!</definedName>
    <definedName name="_____________EXC3">#REF!</definedName>
    <definedName name="_____________EXC4" localSheetId="10">#REF!</definedName>
    <definedName name="_____________EXC4" localSheetId="4">#REF!</definedName>
    <definedName name="_____________EXC4" localSheetId="1">#REF!</definedName>
    <definedName name="_____________EXC4" localSheetId="2">#REF!</definedName>
    <definedName name="_____________EXC4">#REF!</definedName>
    <definedName name="_____________EXC5" localSheetId="10">#REF!</definedName>
    <definedName name="_____________EXC5" localSheetId="4">#REF!</definedName>
    <definedName name="_____________EXC5" localSheetId="1">#REF!</definedName>
    <definedName name="_____________EXC5" localSheetId="2">#REF!</definedName>
    <definedName name="_____________EXC5">#REF!</definedName>
    <definedName name="_____________EXC6" localSheetId="10">#REF!</definedName>
    <definedName name="_____________EXC6" localSheetId="4">#REF!</definedName>
    <definedName name="_____________EXC6" localSheetId="1">#REF!</definedName>
    <definedName name="_____________EXC6" localSheetId="2">#REF!</definedName>
    <definedName name="_____________EXC6">#REF!</definedName>
    <definedName name="_____________EXC7" localSheetId="10">#REF!</definedName>
    <definedName name="_____________EXC7" localSheetId="4">#REF!</definedName>
    <definedName name="_____________EXC7" localSheetId="1">#REF!</definedName>
    <definedName name="_____________EXC7" localSheetId="2">#REF!</definedName>
    <definedName name="_____________EXC7">#REF!</definedName>
    <definedName name="_____________EXC8" localSheetId="10">#REF!</definedName>
    <definedName name="_____________EXC8" localSheetId="4">#REF!</definedName>
    <definedName name="_____________EXC8" localSheetId="1">#REF!</definedName>
    <definedName name="_____________EXC8" localSheetId="2">#REF!</definedName>
    <definedName name="_____________EXC8">#REF!</definedName>
    <definedName name="_____________EXC9" localSheetId="10">#REF!</definedName>
    <definedName name="_____________EXC9" localSheetId="4">#REF!</definedName>
    <definedName name="_____________EXC9" localSheetId="1">#REF!</definedName>
    <definedName name="_____________EXC9" localSheetId="2">#REF!</definedName>
    <definedName name="_____________EXC9">#REF!</definedName>
    <definedName name="_____________ORO10" localSheetId="10">#REF!</definedName>
    <definedName name="_____________ORO10" localSheetId="4">#REF!</definedName>
    <definedName name="_____________ORO10" localSheetId="1">#REF!</definedName>
    <definedName name="_____________ORO10" localSheetId="2">#REF!</definedName>
    <definedName name="_____________ORO10">#REF!</definedName>
    <definedName name="_____________ORO11" localSheetId="10">#REF!</definedName>
    <definedName name="_____________ORO11" localSheetId="4">#REF!</definedName>
    <definedName name="_____________ORO11" localSheetId="1">#REF!</definedName>
    <definedName name="_____________ORO11" localSheetId="2">#REF!</definedName>
    <definedName name="_____________ORO11">#REF!</definedName>
    <definedName name="_____________ORO12" localSheetId="10">#REF!</definedName>
    <definedName name="_____________ORO12" localSheetId="4">#REF!</definedName>
    <definedName name="_____________ORO12" localSheetId="1">#REF!</definedName>
    <definedName name="_____________ORO12" localSheetId="2">#REF!</definedName>
    <definedName name="_____________ORO12">#REF!</definedName>
    <definedName name="_____________ORO13" localSheetId="10">#REF!</definedName>
    <definedName name="_____________ORO13" localSheetId="4">#REF!</definedName>
    <definedName name="_____________ORO13" localSheetId="1">#REF!</definedName>
    <definedName name="_____________ORO13" localSheetId="2">#REF!</definedName>
    <definedName name="_____________ORO13">#REF!</definedName>
    <definedName name="_____________ORO14" localSheetId="10">#REF!</definedName>
    <definedName name="_____________ORO14" localSheetId="4">#REF!</definedName>
    <definedName name="_____________ORO14" localSheetId="1">#REF!</definedName>
    <definedName name="_____________ORO14" localSheetId="2">#REF!</definedName>
    <definedName name="_____________ORO14">#REF!</definedName>
    <definedName name="_____________ORO15" localSheetId="10">#REF!</definedName>
    <definedName name="_____________ORO15" localSheetId="4">#REF!</definedName>
    <definedName name="_____________ORO15" localSheetId="1">#REF!</definedName>
    <definedName name="_____________ORO15" localSheetId="2">#REF!</definedName>
    <definedName name="_____________ORO15">#REF!</definedName>
    <definedName name="_____________ORO16" localSheetId="10">#REF!</definedName>
    <definedName name="_____________ORO16" localSheetId="4">#REF!</definedName>
    <definedName name="_____________ORO16" localSheetId="1">#REF!</definedName>
    <definedName name="_____________ORO16" localSheetId="2">#REF!</definedName>
    <definedName name="_____________ORO16">#REF!</definedName>
    <definedName name="_____________ORO17" localSheetId="10">#REF!</definedName>
    <definedName name="_____________ORO17" localSheetId="4">#REF!</definedName>
    <definedName name="_____________ORO17" localSheetId="1">#REF!</definedName>
    <definedName name="_____________ORO17" localSheetId="2">#REF!</definedName>
    <definedName name="_____________ORO17">#REF!</definedName>
    <definedName name="_____________ORO18" localSheetId="10">#REF!</definedName>
    <definedName name="_____________ORO18" localSheetId="4">#REF!</definedName>
    <definedName name="_____________ORO18" localSheetId="1">#REF!</definedName>
    <definedName name="_____________ORO18" localSheetId="2">#REF!</definedName>
    <definedName name="_____________ORO18">#REF!</definedName>
    <definedName name="_____________ORO19" localSheetId="10">#REF!</definedName>
    <definedName name="_____________ORO19" localSheetId="4">#REF!</definedName>
    <definedName name="_____________ORO19" localSheetId="1">#REF!</definedName>
    <definedName name="_____________ORO19" localSheetId="2">#REF!</definedName>
    <definedName name="_____________ORO19">#REF!</definedName>
    <definedName name="____________EST1" localSheetId="10">#REF!</definedName>
    <definedName name="____________EST1" localSheetId="4">#REF!</definedName>
    <definedName name="____________EST1" localSheetId="1">#REF!</definedName>
    <definedName name="____________EST1" localSheetId="2">#REF!</definedName>
    <definedName name="____________EST1">#REF!</definedName>
    <definedName name="____________EST10" localSheetId="10">#REF!</definedName>
    <definedName name="____________EST10" localSheetId="4">#REF!</definedName>
    <definedName name="____________EST10" localSheetId="1">#REF!</definedName>
    <definedName name="____________EST10" localSheetId="2">#REF!</definedName>
    <definedName name="____________EST10">#REF!</definedName>
    <definedName name="____________EST11" localSheetId="10">#REF!</definedName>
    <definedName name="____________EST11" localSheetId="4">#REF!</definedName>
    <definedName name="____________EST11" localSheetId="1">#REF!</definedName>
    <definedName name="____________EST11" localSheetId="2">#REF!</definedName>
    <definedName name="____________EST11">#REF!</definedName>
    <definedName name="____________EST12" localSheetId="10">#REF!</definedName>
    <definedName name="____________EST12" localSheetId="4">#REF!</definedName>
    <definedName name="____________EST12" localSheetId="1">#REF!</definedName>
    <definedName name="____________EST12" localSheetId="2">#REF!</definedName>
    <definedName name="____________EST12">#REF!</definedName>
    <definedName name="____________EST13" localSheetId="10">#REF!</definedName>
    <definedName name="____________EST13" localSheetId="4">#REF!</definedName>
    <definedName name="____________EST13" localSheetId="1">#REF!</definedName>
    <definedName name="____________EST13" localSheetId="2">#REF!</definedName>
    <definedName name="____________EST13">#REF!</definedName>
    <definedName name="____________EST14" localSheetId="10">#REF!</definedName>
    <definedName name="____________EST14" localSheetId="4">#REF!</definedName>
    <definedName name="____________EST14" localSheetId="1">#REF!</definedName>
    <definedName name="____________EST14" localSheetId="2">#REF!</definedName>
    <definedName name="____________EST14">#REF!</definedName>
    <definedName name="____________EST15" localSheetId="10">#REF!</definedName>
    <definedName name="____________EST15" localSheetId="4">#REF!</definedName>
    <definedName name="____________EST15" localSheetId="1">#REF!</definedName>
    <definedName name="____________EST15" localSheetId="2">#REF!</definedName>
    <definedName name="____________EST15">#REF!</definedName>
    <definedName name="____________EST16" localSheetId="10">#REF!</definedName>
    <definedName name="____________EST16" localSheetId="4">#REF!</definedName>
    <definedName name="____________EST16" localSheetId="1">#REF!</definedName>
    <definedName name="____________EST16" localSheetId="2">#REF!</definedName>
    <definedName name="____________EST16">#REF!</definedName>
    <definedName name="____________EST17" localSheetId="10">#REF!</definedName>
    <definedName name="____________EST17" localSheetId="4">#REF!</definedName>
    <definedName name="____________EST17" localSheetId="1">#REF!</definedName>
    <definedName name="____________EST17" localSheetId="2">#REF!</definedName>
    <definedName name="____________EST17">#REF!</definedName>
    <definedName name="____________EST18" localSheetId="10">#REF!</definedName>
    <definedName name="____________EST18" localSheetId="4">#REF!</definedName>
    <definedName name="____________EST18" localSheetId="1">#REF!</definedName>
    <definedName name="____________EST18" localSheetId="2">#REF!</definedName>
    <definedName name="____________EST18">#REF!</definedName>
    <definedName name="____________EST19" localSheetId="10">#REF!</definedName>
    <definedName name="____________EST19" localSheetId="4">#REF!</definedName>
    <definedName name="____________EST19" localSheetId="1">#REF!</definedName>
    <definedName name="____________EST19" localSheetId="2">#REF!</definedName>
    <definedName name="____________EST19">#REF!</definedName>
    <definedName name="____________EST2" localSheetId="10">#REF!</definedName>
    <definedName name="____________EST2" localSheetId="4">#REF!</definedName>
    <definedName name="____________EST2" localSheetId="1">#REF!</definedName>
    <definedName name="____________EST2" localSheetId="2">#REF!</definedName>
    <definedName name="____________EST2">#REF!</definedName>
    <definedName name="____________EST3" localSheetId="10">#REF!</definedName>
    <definedName name="____________EST3" localSheetId="4">#REF!</definedName>
    <definedName name="____________EST3" localSheetId="1">#REF!</definedName>
    <definedName name="____________EST3" localSheetId="2">#REF!</definedName>
    <definedName name="____________EST3">#REF!</definedName>
    <definedName name="____________EST4" localSheetId="10">#REF!</definedName>
    <definedName name="____________EST4" localSheetId="4">#REF!</definedName>
    <definedName name="____________EST4" localSheetId="1">#REF!</definedName>
    <definedName name="____________EST4" localSheetId="2">#REF!</definedName>
    <definedName name="____________EST4">#REF!</definedName>
    <definedName name="____________EST5" localSheetId="10">#REF!</definedName>
    <definedName name="____________EST5" localSheetId="4">#REF!</definedName>
    <definedName name="____________EST5" localSheetId="1">#REF!</definedName>
    <definedName name="____________EST5" localSheetId="2">#REF!</definedName>
    <definedName name="____________EST5">#REF!</definedName>
    <definedName name="____________EST6" localSheetId="10">#REF!</definedName>
    <definedName name="____________EST6" localSheetId="4">#REF!</definedName>
    <definedName name="____________EST6" localSheetId="1">#REF!</definedName>
    <definedName name="____________EST6" localSheetId="2">#REF!</definedName>
    <definedName name="____________EST6">#REF!</definedName>
    <definedName name="____________EST7" localSheetId="10">#REF!</definedName>
    <definedName name="____________EST7" localSheetId="4">#REF!</definedName>
    <definedName name="____________EST7" localSheetId="1">#REF!</definedName>
    <definedName name="____________EST7" localSheetId="2">#REF!</definedName>
    <definedName name="____________EST7">#REF!</definedName>
    <definedName name="____________EST8" localSheetId="10">#REF!</definedName>
    <definedName name="____________EST8" localSheetId="4">#REF!</definedName>
    <definedName name="____________EST8" localSheetId="1">#REF!</definedName>
    <definedName name="____________EST8" localSheetId="2">#REF!</definedName>
    <definedName name="____________EST8">#REF!</definedName>
    <definedName name="____________EST9" localSheetId="10">#REF!</definedName>
    <definedName name="____________EST9" localSheetId="4">#REF!</definedName>
    <definedName name="____________EST9" localSheetId="1">#REF!</definedName>
    <definedName name="____________EST9" localSheetId="2">#REF!</definedName>
    <definedName name="____________EST9">#REF!</definedName>
    <definedName name="____________EXC1" localSheetId="10">#REF!</definedName>
    <definedName name="____________EXC1" localSheetId="4">#REF!</definedName>
    <definedName name="____________EXC1" localSheetId="1">#REF!</definedName>
    <definedName name="____________EXC1" localSheetId="2">#REF!</definedName>
    <definedName name="____________EXC1">#REF!</definedName>
    <definedName name="____________EXC10" localSheetId="10">#REF!</definedName>
    <definedName name="____________EXC10" localSheetId="4">#REF!</definedName>
    <definedName name="____________EXC10" localSheetId="1">#REF!</definedName>
    <definedName name="____________EXC10" localSheetId="2">#REF!</definedName>
    <definedName name="____________EXC10">#REF!</definedName>
    <definedName name="____________EXC11" localSheetId="10">#REF!</definedName>
    <definedName name="____________EXC11" localSheetId="4">#REF!</definedName>
    <definedName name="____________EXC11" localSheetId="1">#REF!</definedName>
    <definedName name="____________EXC11" localSheetId="2">#REF!</definedName>
    <definedName name="____________EXC11">#REF!</definedName>
    <definedName name="____________EXC12" localSheetId="10">#REF!</definedName>
    <definedName name="____________EXC12" localSheetId="4">#REF!</definedName>
    <definedName name="____________EXC12" localSheetId="1">#REF!</definedName>
    <definedName name="____________EXC12" localSheetId="2">#REF!</definedName>
    <definedName name="____________EXC12">#REF!</definedName>
    <definedName name="____________EXC2" localSheetId="10">#REF!</definedName>
    <definedName name="____________EXC2" localSheetId="4">#REF!</definedName>
    <definedName name="____________EXC2" localSheetId="1">#REF!</definedName>
    <definedName name="____________EXC2" localSheetId="2">#REF!</definedName>
    <definedName name="____________EXC2">#REF!</definedName>
    <definedName name="____________EXC3" localSheetId="10">#REF!</definedName>
    <definedName name="____________EXC3" localSheetId="4">#REF!</definedName>
    <definedName name="____________EXC3" localSheetId="1">#REF!</definedName>
    <definedName name="____________EXC3" localSheetId="2">#REF!</definedName>
    <definedName name="____________EXC3">#REF!</definedName>
    <definedName name="____________EXC4" localSheetId="10">#REF!</definedName>
    <definedName name="____________EXC4" localSheetId="4">#REF!</definedName>
    <definedName name="____________EXC4" localSheetId="1">#REF!</definedName>
    <definedName name="____________EXC4" localSheetId="2">#REF!</definedName>
    <definedName name="____________EXC4">#REF!</definedName>
    <definedName name="____________EXC5" localSheetId="10">#REF!</definedName>
    <definedName name="____________EXC5" localSheetId="4">#REF!</definedName>
    <definedName name="____________EXC5" localSheetId="1">#REF!</definedName>
    <definedName name="____________EXC5" localSheetId="2">#REF!</definedName>
    <definedName name="____________EXC5">#REF!</definedName>
    <definedName name="____________EXC6" localSheetId="10">#REF!</definedName>
    <definedName name="____________EXC6" localSheetId="4">#REF!</definedName>
    <definedName name="____________EXC6" localSheetId="1">#REF!</definedName>
    <definedName name="____________EXC6" localSheetId="2">#REF!</definedName>
    <definedName name="____________EXC6">#REF!</definedName>
    <definedName name="____________EXC7" localSheetId="10">#REF!</definedName>
    <definedName name="____________EXC7" localSheetId="4">#REF!</definedName>
    <definedName name="____________EXC7" localSheetId="1">#REF!</definedName>
    <definedName name="____________EXC7" localSheetId="2">#REF!</definedName>
    <definedName name="____________EXC7">#REF!</definedName>
    <definedName name="____________EXC8" localSheetId="10">#REF!</definedName>
    <definedName name="____________EXC8" localSheetId="4">#REF!</definedName>
    <definedName name="____________EXC8" localSheetId="1">#REF!</definedName>
    <definedName name="____________EXC8" localSheetId="2">#REF!</definedName>
    <definedName name="____________EXC8">#REF!</definedName>
    <definedName name="____________EXC9" localSheetId="10">#REF!</definedName>
    <definedName name="____________EXC9" localSheetId="4">#REF!</definedName>
    <definedName name="____________EXC9" localSheetId="1">#REF!</definedName>
    <definedName name="____________EXC9" localSheetId="2">#REF!</definedName>
    <definedName name="____________EXC9">#REF!</definedName>
    <definedName name="___________AFC1">[7]INV!$A$25:$D$28</definedName>
    <definedName name="___________AFC3">[7]INV!$F$25:$I$28</definedName>
    <definedName name="___________AFC5">[7]INV!$K$25:$N$28</definedName>
    <definedName name="___________BGC1">[7]INV!$A$5:$D$8</definedName>
    <definedName name="___________BGC3">[7]INV!$F$5:$I$8</definedName>
    <definedName name="___________BGC5">[7]INV!$K$5:$N$8</definedName>
    <definedName name="___________CAC1">[7]INV!$A$19:$D$22</definedName>
    <definedName name="___________CAC3">[7]INV!$F$19:$I$22</definedName>
    <definedName name="___________CAC5">[7]INV!$K$19:$N$22</definedName>
    <definedName name="___________EST1" localSheetId="10">#REF!</definedName>
    <definedName name="___________EST1" localSheetId="4">#REF!</definedName>
    <definedName name="___________EST1" localSheetId="1">#REF!</definedName>
    <definedName name="___________EST1" localSheetId="2">#REF!</definedName>
    <definedName name="___________EST1">#REF!</definedName>
    <definedName name="___________EST10" localSheetId="10">#REF!</definedName>
    <definedName name="___________EST10" localSheetId="4">#REF!</definedName>
    <definedName name="___________EST10" localSheetId="1">#REF!</definedName>
    <definedName name="___________EST10" localSheetId="2">#REF!</definedName>
    <definedName name="___________EST10">#REF!</definedName>
    <definedName name="___________EST11" localSheetId="10">#REF!</definedName>
    <definedName name="___________EST11" localSheetId="4">#REF!</definedName>
    <definedName name="___________EST11" localSheetId="1">#REF!</definedName>
    <definedName name="___________EST11" localSheetId="2">#REF!</definedName>
    <definedName name="___________EST11">#REF!</definedName>
    <definedName name="___________EST12" localSheetId="10">#REF!</definedName>
    <definedName name="___________EST12" localSheetId="4">#REF!</definedName>
    <definedName name="___________EST12" localSheetId="1">#REF!</definedName>
    <definedName name="___________EST12" localSheetId="2">#REF!</definedName>
    <definedName name="___________EST12">#REF!</definedName>
    <definedName name="___________EST13" localSheetId="10">#REF!</definedName>
    <definedName name="___________EST13" localSheetId="4">#REF!</definedName>
    <definedName name="___________EST13" localSheetId="1">#REF!</definedName>
    <definedName name="___________EST13" localSheetId="2">#REF!</definedName>
    <definedName name="___________EST13">#REF!</definedName>
    <definedName name="___________EST14" localSheetId="10">#REF!</definedName>
    <definedName name="___________EST14" localSheetId="4">#REF!</definedName>
    <definedName name="___________EST14" localSheetId="1">#REF!</definedName>
    <definedName name="___________EST14" localSheetId="2">#REF!</definedName>
    <definedName name="___________EST14">#REF!</definedName>
    <definedName name="___________EST15" localSheetId="10">#REF!</definedName>
    <definedName name="___________EST15" localSheetId="4">#REF!</definedName>
    <definedName name="___________EST15" localSheetId="1">#REF!</definedName>
    <definedName name="___________EST15" localSheetId="2">#REF!</definedName>
    <definedName name="___________EST15">#REF!</definedName>
    <definedName name="___________EST16" localSheetId="10">#REF!</definedName>
    <definedName name="___________EST16" localSheetId="4">#REF!</definedName>
    <definedName name="___________EST16" localSheetId="1">#REF!</definedName>
    <definedName name="___________EST16" localSheetId="2">#REF!</definedName>
    <definedName name="___________EST16">#REF!</definedName>
    <definedName name="___________EST17" localSheetId="10">#REF!</definedName>
    <definedName name="___________EST17" localSheetId="4">#REF!</definedName>
    <definedName name="___________EST17" localSheetId="1">#REF!</definedName>
    <definedName name="___________EST17" localSheetId="2">#REF!</definedName>
    <definedName name="___________EST17">#REF!</definedName>
    <definedName name="___________EST18" localSheetId="10">#REF!</definedName>
    <definedName name="___________EST18" localSheetId="4">#REF!</definedName>
    <definedName name="___________EST18" localSheetId="1">#REF!</definedName>
    <definedName name="___________EST18" localSheetId="2">#REF!</definedName>
    <definedName name="___________EST18">#REF!</definedName>
    <definedName name="___________EST19" localSheetId="10">#REF!</definedName>
    <definedName name="___________EST19" localSheetId="4">#REF!</definedName>
    <definedName name="___________EST19" localSheetId="1">#REF!</definedName>
    <definedName name="___________EST19" localSheetId="2">#REF!</definedName>
    <definedName name="___________EST19">#REF!</definedName>
    <definedName name="___________EST2" localSheetId="10">#REF!</definedName>
    <definedName name="___________EST2" localSheetId="4">#REF!</definedName>
    <definedName name="___________EST2" localSheetId="1">#REF!</definedName>
    <definedName name="___________EST2" localSheetId="2">#REF!</definedName>
    <definedName name="___________EST2">#REF!</definedName>
    <definedName name="___________EST3" localSheetId="10">#REF!</definedName>
    <definedName name="___________EST3" localSheetId="4">#REF!</definedName>
    <definedName name="___________EST3" localSheetId="1">#REF!</definedName>
    <definedName name="___________EST3" localSheetId="2">#REF!</definedName>
    <definedName name="___________EST3">#REF!</definedName>
    <definedName name="___________EST4" localSheetId="10">#REF!</definedName>
    <definedName name="___________EST4" localSheetId="4">#REF!</definedName>
    <definedName name="___________EST4" localSheetId="1">#REF!</definedName>
    <definedName name="___________EST4" localSheetId="2">#REF!</definedName>
    <definedName name="___________EST4">#REF!</definedName>
    <definedName name="___________EST5" localSheetId="10">#REF!</definedName>
    <definedName name="___________EST5" localSheetId="4">#REF!</definedName>
    <definedName name="___________EST5" localSheetId="1">#REF!</definedName>
    <definedName name="___________EST5" localSheetId="2">#REF!</definedName>
    <definedName name="___________EST5">#REF!</definedName>
    <definedName name="___________EST6" localSheetId="10">#REF!</definedName>
    <definedName name="___________EST6" localSheetId="4">#REF!</definedName>
    <definedName name="___________EST6" localSheetId="1">#REF!</definedName>
    <definedName name="___________EST6" localSheetId="2">#REF!</definedName>
    <definedName name="___________EST6">#REF!</definedName>
    <definedName name="___________EST7" localSheetId="10">#REF!</definedName>
    <definedName name="___________EST7" localSheetId="4">#REF!</definedName>
    <definedName name="___________EST7" localSheetId="1">#REF!</definedName>
    <definedName name="___________EST7" localSheetId="2">#REF!</definedName>
    <definedName name="___________EST7">#REF!</definedName>
    <definedName name="___________EST8" localSheetId="10">#REF!</definedName>
    <definedName name="___________EST8" localSheetId="4">#REF!</definedName>
    <definedName name="___________EST8" localSheetId="1">#REF!</definedName>
    <definedName name="___________EST8" localSheetId="2">#REF!</definedName>
    <definedName name="___________EST8">#REF!</definedName>
    <definedName name="___________EST9" localSheetId="10">#REF!</definedName>
    <definedName name="___________EST9" localSheetId="4">#REF!</definedName>
    <definedName name="___________EST9" localSheetId="1">#REF!</definedName>
    <definedName name="___________EST9" localSheetId="2">#REF!</definedName>
    <definedName name="___________EST9">#REF!</definedName>
    <definedName name="___________EXC1" localSheetId="10">#REF!</definedName>
    <definedName name="___________EXC1" localSheetId="4">#REF!</definedName>
    <definedName name="___________EXC1" localSheetId="1">#REF!</definedName>
    <definedName name="___________EXC1" localSheetId="2">#REF!</definedName>
    <definedName name="___________EXC1">#REF!</definedName>
    <definedName name="___________EXC10" localSheetId="10">#REF!</definedName>
    <definedName name="___________EXC10" localSheetId="4">#REF!</definedName>
    <definedName name="___________EXC10" localSheetId="1">#REF!</definedName>
    <definedName name="___________EXC10" localSheetId="2">#REF!</definedName>
    <definedName name="___________EXC10">#REF!</definedName>
    <definedName name="___________EXC11" localSheetId="10">#REF!</definedName>
    <definedName name="___________EXC11" localSheetId="4">#REF!</definedName>
    <definedName name="___________EXC11" localSheetId="1">#REF!</definedName>
    <definedName name="___________EXC11" localSheetId="2">#REF!</definedName>
    <definedName name="___________EXC11">#REF!</definedName>
    <definedName name="___________EXC12" localSheetId="10">#REF!</definedName>
    <definedName name="___________EXC12" localSheetId="4">#REF!</definedName>
    <definedName name="___________EXC12" localSheetId="1">#REF!</definedName>
    <definedName name="___________EXC12" localSheetId="2">#REF!</definedName>
    <definedName name="___________EXC12">#REF!</definedName>
    <definedName name="___________EXC2" localSheetId="10">#REF!</definedName>
    <definedName name="___________EXC2" localSheetId="4">#REF!</definedName>
    <definedName name="___________EXC2" localSheetId="1">#REF!</definedName>
    <definedName name="___________EXC2" localSheetId="2">#REF!</definedName>
    <definedName name="___________EXC2">#REF!</definedName>
    <definedName name="___________EXC3" localSheetId="10">#REF!</definedName>
    <definedName name="___________EXC3" localSheetId="4">#REF!</definedName>
    <definedName name="___________EXC3" localSheetId="1">#REF!</definedName>
    <definedName name="___________EXC3" localSheetId="2">#REF!</definedName>
    <definedName name="___________EXC3">#REF!</definedName>
    <definedName name="___________EXC4" localSheetId="10">#REF!</definedName>
    <definedName name="___________EXC4" localSheetId="4">#REF!</definedName>
    <definedName name="___________EXC4" localSheetId="1">#REF!</definedName>
    <definedName name="___________EXC4" localSheetId="2">#REF!</definedName>
    <definedName name="___________EXC4">#REF!</definedName>
    <definedName name="___________EXC5" localSheetId="10">#REF!</definedName>
    <definedName name="___________EXC5" localSheetId="4">#REF!</definedName>
    <definedName name="___________EXC5" localSheetId="1">#REF!</definedName>
    <definedName name="___________EXC5" localSheetId="2">#REF!</definedName>
    <definedName name="___________EXC5">#REF!</definedName>
    <definedName name="___________EXC6" localSheetId="10">#REF!</definedName>
    <definedName name="___________EXC6" localSheetId="4">#REF!</definedName>
    <definedName name="___________EXC6" localSheetId="1">#REF!</definedName>
    <definedName name="___________EXC6" localSheetId="2">#REF!</definedName>
    <definedName name="___________EXC6">#REF!</definedName>
    <definedName name="___________EXC7" localSheetId="10">#REF!</definedName>
    <definedName name="___________EXC7" localSheetId="4">#REF!</definedName>
    <definedName name="___________EXC7" localSheetId="1">#REF!</definedName>
    <definedName name="___________EXC7" localSheetId="2">#REF!</definedName>
    <definedName name="___________EXC7">#REF!</definedName>
    <definedName name="___________EXC8" localSheetId="10">#REF!</definedName>
    <definedName name="___________EXC8" localSheetId="4">#REF!</definedName>
    <definedName name="___________EXC8" localSheetId="1">#REF!</definedName>
    <definedName name="___________EXC8" localSheetId="2">#REF!</definedName>
    <definedName name="___________EXC8">#REF!</definedName>
    <definedName name="___________EXC9" localSheetId="10">#REF!</definedName>
    <definedName name="___________EXC9" localSheetId="4">#REF!</definedName>
    <definedName name="___________EXC9" localSheetId="1">#REF!</definedName>
    <definedName name="___________EXC9" localSheetId="2">#REF!</definedName>
    <definedName name="___________EXC9">#REF!</definedName>
    <definedName name="___________ORO10" localSheetId="10">#REF!</definedName>
    <definedName name="___________ORO10" localSheetId="4">#REF!</definedName>
    <definedName name="___________ORO10" localSheetId="1">#REF!</definedName>
    <definedName name="___________ORO10" localSheetId="2">#REF!</definedName>
    <definedName name="___________ORO10">#REF!</definedName>
    <definedName name="___________ORO11" localSheetId="10">#REF!</definedName>
    <definedName name="___________ORO11" localSheetId="4">#REF!</definedName>
    <definedName name="___________ORO11" localSheetId="1">#REF!</definedName>
    <definedName name="___________ORO11" localSheetId="2">#REF!</definedName>
    <definedName name="___________ORO11">#REF!</definedName>
    <definedName name="___________ORO12" localSheetId="10">#REF!</definedName>
    <definedName name="___________ORO12" localSheetId="4">#REF!</definedName>
    <definedName name="___________ORO12" localSheetId="1">#REF!</definedName>
    <definedName name="___________ORO12" localSheetId="2">#REF!</definedName>
    <definedName name="___________ORO12">#REF!</definedName>
    <definedName name="___________ORO13" localSheetId="10">#REF!</definedName>
    <definedName name="___________ORO13" localSheetId="4">#REF!</definedName>
    <definedName name="___________ORO13" localSheetId="1">#REF!</definedName>
    <definedName name="___________ORO13" localSheetId="2">#REF!</definedName>
    <definedName name="___________ORO13">#REF!</definedName>
    <definedName name="___________ORO14" localSheetId="10">#REF!</definedName>
    <definedName name="___________ORO14" localSheetId="4">#REF!</definedName>
    <definedName name="___________ORO14" localSheetId="1">#REF!</definedName>
    <definedName name="___________ORO14" localSheetId="2">#REF!</definedName>
    <definedName name="___________ORO14">#REF!</definedName>
    <definedName name="___________ORO15" localSheetId="10">#REF!</definedName>
    <definedName name="___________ORO15" localSheetId="4">#REF!</definedName>
    <definedName name="___________ORO15" localSheetId="1">#REF!</definedName>
    <definedName name="___________ORO15" localSheetId="2">#REF!</definedName>
    <definedName name="___________ORO15">#REF!</definedName>
    <definedName name="___________ORO16" localSheetId="10">#REF!</definedName>
    <definedName name="___________ORO16" localSheetId="4">#REF!</definedName>
    <definedName name="___________ORO16" localSheetId="1">#REF!</definedName>
    <definedName name="___________ORO16" localSheetId="2">#REF!</definedName>
    <definedName name="___________ORO16">#REF!</definedName>
    <definedName name="___________ORO17" localSheetId="10">#REF!</definedName>
    <definedName name="___________ORO17" localSheetId="4">#REF!</definedName>
    <definedName name="___________ORO17" localSheetId="1">#REF!</definedName>
    <definedName name="___________ORO17" localSheetId="2">#REF!</definedName>
    <definedName name="___________ORO17">#REF!</definedName>
    <definedName name="___________ORO18" localSheetId="10">#REF!</definedName>
    <definedName name="___________ORO18" localSheetId="4">#REF!</definedName>
    <definedName name="___________ORO18" localSheetId="1">#REF!</definedName>
    <definedName name="___________ORO18" localSheetId="2">#REF!</definedName>
    <definedName name="___________ORO18">#REF!</definedName>
    <definedName name="___________ORO19" localSheetId="10">#REF!</definedName>
    <definedName name="___________ORO19" localSheetId="4">#REF!</definedName>
    <definedName name="___________ORO19" localSheetId="1">#REF!</definedName>
    <definedName name="___________ORO19" localSheetId="2">#REF!</definedName>
    <definedName name="___________ORO19">#REF!</definedName>
    <definedName name="___________SBC1">[7]INV!$A$12:$D$15</definedName>
    <definedName name="___________SBC3">[7]INV!$F$12:$I$15</definedName>
    <definedName name="___________SBC5">[7]INV!$K$12:$N$15</definedName>
    <definedName name="___________tab1" localSheetId="10">#REF!</definedName>
    <definedName name="___________tab1" localSheetId="4">#REF!</definedName>
    <definedName name="___________tab1" localSheetId="1">#REF!</definedName>
    <definedName name="___________tab1" localSheetId="2">#REF!</definedName>
    <definedName name="___________tab1">#REF!</definedName>
    <definedName name="___________tab2" localSheetId="10">#REF!</definedName>
    <definedName name="___________tab2" localSheetId="4">#REF!</definedName>
    <definedName name="___________tab2" localSheetId="1">#REF!</definedName>
    <definedName name="___________tab2" localSheetId="2">#REF!</definedName>
    <definedName name="___________tab2">#REF!</definedName>
    <definedName name="___________tab3" localSheetId="10">#REF!</definedName>
    <definedName name="___________tab3" localSheetId="4">#REF!</definedName>
    <definedName name="___________tab3" localSheetId="1">#REF!</definedName>
    <definedName name="___________tab3" localSheetId="2">#REF!</definedName>
    <definedName name="___________tab3">#REF!</definedName>
    <definedName name="___________TAB4" localSheetId="10">#REF!</definedName>
    <definedName name="___________TAB4" localSheetId="4">#REF!</definedName>
    <definedName name="___________TAB4" localSheetId="1">#REF!</definedName>
    <definedName name="___________TAB4" localSheetId="2">#REF!</definedName>
    <definedName name="___________TAB4">#REF!</definedName>
    <definedName name="__________AFC1">[7]INV!$A$25:$D$28</definedName>
    <definedName name="__________AFC3">[7]INV!$F$25:$I$28</definedName>
    <definedName name="__________AFC5">[7]INV!$K$25:$N$28</definedName>
    <definedName name="__________BGC1">[7]INV!$A$5:$D$8</definedName>
    <definedName name="__________BGC3">[7]INV!$F$5:$I$8</definedName>
    <definedName name="__________BGC5">[7]INV!$K$5:$N$8</definedName>
    <definedName name="__________CAC1">[7]INV!$A$19:$D$22</definedName>
    <definedName name="__________CAC3">[7]INV!$F$19:$I$22</definedName>
    <definedName name="__________CAC5">[7]INV!$K$19:$N$22</definedName>
    <definedName name="__________ORO10" localSheetId="10">#REF!</definedName>
    <definedName name="__________ORO10" localSheetId="4">#REF!</definedName>
    <definedName name="__________ORO10" localSheetId="1">#REF!</definedName>
    <definedName name="__________ORO10" localSheetId="2">#REF!</definedName>
    <definedName name="__________ORO10">#REF!</definedName>
    <definedName name="__________ORO11" localSheetId="10">#REF!</definedName>
    <definedName name="__________ORO11" localSheetId="4">#REF!</definedName>
    <definedName name="__________ORO11" localSheetId="1">#REF!</definedName>
    <definedName name="__________ORO11" localSheetId="2">#REF!</definedName>
    <definedName name="__________ORO11">#REF!</definedName>
    <definedName name="__________ORO12" localSheetId="10">#REF!</definedName>
    <definedName name="__________ORO12" localSheetId="4">#REF!</definedName>
    <definedName name="__________ORO12" localSheetId="1">#REF!</definedName>
    <definedName name="__________ORO12" localSheetId="2">#REF!</definedName>
    <definedName name="__________ORO12">#REF!</definedName>
    <definedName name="__________ORO13" localSheetId="10">#REF!</definedName>
    <definedName name="__________ORO13" localSheetId="4">#REF!</definedName>
    <definedName name="__________ORO13" localSheetId="1">#REF!</definedName>
    <definedName name="__________ORO13" localSheetId="2">#REF!</definedName>
    <definedName name="__________ORO13">#REF!</definedName>
    <definedName name="__________ORO14" localSheetId="10">#REF!</definedName>
    <definedName name="__________ORO14" localSheetId="4">#REF!</definedName>
    <definedName name="__________ORO14" localSheetId="1">#REF!</definedName>
    <definedName name="__________ORO14" localSheetId="2">#REF!</definedName>
    <definedName name="__________ORO14">#REF!</definedName>
    <definedName name="__________ORO15" localSheetId="10">#REF!</definedName>
    <definedName name="__________ORO15" localSheetId="4">#REF!</definedName>
    <definedName name="__________ORO15" localSheetId="1">#REF!</definedName>
    <definedName name="__________ORO15" localSheetId="2">#REF!</definedName>
    <definedName name="__________ORO15">#REF!</definedName>
    <definedName name="__________ORO16" localSheetId="10">#REF!</definedName>
    <definedName name="__________ORO16" localSheetId="4">#REF!</definedName>
    <definedName name="__________ORO16" localSheetId="1">#REF!</definedName>
    <definedName name="__________ORO16" localSheetId="2">#REF!</definedName>
    <definedName name="__________ORO16">#REF!</definedName>
    <definedName name="__________ORO17" localSheetId="10">#REF!</definedName>
    <definedName name="__________ORO17" localSheetId="4">#REF!</definedName>
    <definedName name="__________ORO17" localSheetId="1">#REF!</definedName>
    <definedName name="__________ORO17" localSheetId="2">#REF!</definedName>
    <definedName name="__________ORO17">#REF!</definedName>
    <definedName name="__________ORO18" localSheetId="10">#REF!</definedName>
    <definedName name="__________ORO18" localSheetId="4">#REF!</definedName>
    <definedName name="__________ORO18" localSheetId="1">#REF!</definedName>
    <definedName name="__________ORO18" localSheetId="2">#REF!</definedName>
    <definedName name="__________ORO18">#REF!</definedName>
    <definedName name="__________ORO19" localSheetId="10">#REF!</definedName>
    <definedName name="__________ORO19" localSheetId="4">#REF!</definedName>
    <definedName name="__________ORO19" localSheetId="1">#REF!</definedName>
    <definedName name="__________ORO19" localSheetId="2">#REF!</definedName>
    <definedName name="__________ORO19">#REF!</definedName>
    <definedName name="__________PMT5671" localSheetId="10">[8]MEMORIAS!#REF!</definedName>
    <definedName name="__________PMT5671" localSheetId="4">[8]MEMORIAS!#REF!</definedName>
    <definedName name="__________PMT5671" localSheetId="1">[8]MEMORIAS!#REF!</definedName>
    <definedName name="__________PMT5671" localSheetId="2">[8]MEMORIAS!#REF!</definedName>
    <definedName name="__________PMT5671">[8]MEMORIAS!#REF!</definedName>
    <definedName name="__________PMT5805" localSheetId="10">[8]MEMORIAS!#REF!</definedName>
    <definedName name="__________PMT5805" localSheetId="4">[8]MEMORIAS!#REF!</definedName>
    <definedName name="__________PMT5805" localSheetId="1">[8]MEMORIAS!#REF!</definedName>
    <definedName name="__________PMT5805" localSheetId="2">[8]MEMORIAS!#REF!</definedName>
    <definedName name="__________PMT5805">[8]MEMORIAS!#REF!</definedName>
    <definedName name="__________PMT5806" localSheetId="10">[8]MEMORIAS!#REF!</definedName>
    <definedName name="__________PMT5806" localSheetId="4">[8]MEMORIAS!#REF!</definedName>
    <definedName name="__________PMT5806" localSheetId="1">[8]MEMORIAS!#REF!</definedName>
    <definedName name="__________PMT5806" localSheetId="2">[8]MEMORIAS!#REF!</definedName>
    <definedName name="__________PMT5806">[8]MEMORIAS!#REF!</definedName>
    <definedName name="__________PMT5815" localSheetId="10">[8]MEMORIAS!#REF!</definedName>
    <definedName name="__________PMT5815" localSheetId="4">[8]MEMORIAS!#REF!</definedName>
    <definedName name="__________PMT5815" localSheetId="1">[8]MEMORIAS!#REF!</definedName>
    <definedName name="__________PMT5815" localSheetId="2">[8]MEMORIAS!#REF!</definedName>
    <definedName name="__________PMT5815">[8]MEMORIAS!#REF!</definedName>
    <definedName name="__________PMT5820" localSheetId="10">[8]MEMORIAS!#REF!</definedName>
    <definedName name="__________PMT5820" localSheetId="4">[8]MEMORIAS!#REF!</definedName>
    <definedName name="__________PMT5820" localSheetId="1">[8]MEMORIAS!#REF!</definedName>
    <definedName name="__________PMT5820" localSheetId="2">[8]MEMORIAS!#REF!</definedName>
    <definedName name="__________PMT5820">[8]MEMORIAS!#REF!</definedName>
    <definedName name="__________SBC1">[7]INV!$A$12:$D$15</definedName>
    <definedName name="__________SBC3">[7]INV!$F$12:$I$15</definedName>
    <definedName name="__________SBC5">[7]INV!$K$12:$N$15</definedName>
    <definedName name="__________tab1" localSheetId="10">#REF!</definedName>
    <definedName name="__________tab1" localSheetId="4">#REF!</definedName>
    <definedName name="__________tab1" localSheetId="1">#REF!</definedName>
    <definedName name="__________tab1" localSheetId="2">#REF!</definedName>
    <definedName name="__________tab1">#REF!</definedName>
    <definedName name="__________tab2" localSheetId="10">#REF!</definedName>
    <definedName name="__________tab2" localSheetId="4">#REF!</definedName>
    <definedName name="__________tab2" localSheetId="1">#REF!</definedName>
    <definedName name="__________tab2" localSheetId="2">#REF!</definedName>
    <definedName name="__________tab2">#REF!</definedName>
    <definedName name="__________tab3" localSheetId="10">#REF!</definedName>
    <definedName name="__________tab3" localSheetId="4">#REF!</definedName>
    <definedName name="__________tab3" localSheetId="1">#REF!</definedName>
    <definedName name="__________tab3" localSheetId="2">#REF!</definedName>
    <definedName name="__________tab3">#REF!</definedName>
    <definedName name="__________TAB4" localSheetId="10">#REF!</definedName>
    <definedName name="__________TAB4" localSheetId="4">#REF!</definedName>
    <definedName name="__________TAB4" localSheetId="1">#REF!</definedName>
    <definedName name="__________TAB4" localSheetId="2">#REF!</definedName>
    <definedName name="__________TAB4">#REF!</definedName>
    <definedName name="_________AFC1" localSheetId="3">[7]INV!$A$25:$D$28</definedName>
    <definedName name="_________AFC1" localSheetId="4">[7]INV!$A$25:$D$28</definedName>
    <definedName name="_________AFC1">[9]INV!$A$25:$D$28</definedName>
    <definedName name="_________AFC3" localSheetId="3">[7]INV!$F$25:$I$28</definedName>
    <definedName name="_________AFC3" localSheetId="4">[7]INV!$F$25:$I$28</definedName>
    <definedName name="_________AFC3">[9]INV!$F$25:$I$28</definedName>
    <definedName name="_________AFC5" localSheetId="3">[7]INV!$K$25:$N$28</definedName>
    <definedName name="_________AFC5" localSheetId="4">[7]INV!$K$25:$N$28</definedName>
    <definedName name="_________AFC5">[9]INV!$K$25:$N$28</definedName>
    <definedName name="_________aiu2">[10]AIU!$J$105</definedName>
    <definedName name="_________BGC1" localSheetId="3">[7]INV!$A$5:$D$8</definedName>
    <definedName name="_________BGC1" localSheetId="4">[7]INV!$A$5:$D$8</definedName>
    <definedName name="_________BGC1">[9]INV!$A$5:$D$8</definedName>
    <definedName name="_________BGC3" localSheetId="3">[7]INV!$F$5:$I$8</definedName>
    <definedName name="_________BGC3" localSheetId="4">[7]INV!$F$5:$I$8</definedName>
    <definedName name="_________BGC3">[9]INV!$F$5:$I$8</definedName>
    <definedName name="_________BGC5" localSheetId="3">[7]INV!$K$5:$N$8</definedName>
    <definedName name="_________BGC5" localSheetId="4">[7]INV!$K$5:$N$8</definedName>
    <definedName name="_________BGC5">[9]INV!$K$5:$N$8</definedName>
    <definedName name="_________CAC1" localSheetId="3">[7]INV!$A$19:$D$22</definedName>
    <definedName name="_________CAC1" localSheetId="4">[7]INV!$A$19:$D$22</definedName>
    <definedName name="_________CAC1">[9]INV!$A$19:$D$22</definedName>
    <definedName name="_________CAC3" localSheetId="3">[7]INV!$F$19:$I$22</definedName>
    <definedName name="_________CAC3" localSheetId="4">[7]INV!$F$19:$I$22</definedName>
    <definedName name="_________CAC3">[9]INV!$F$19:$I$22</definedName>
    <definedName name="_________CAC5" localSheetId="3">[7]INV!$K$19:$N$22</definedName>
    <definedName name="_________CAC5" localSheetId="4">[7]INV!$K$19:$N$22</definedName>
    <definedName name="_________CAC5">[9]INV!$K$19:$N$22</definedName>
    <definedName name="_________EST1" localSheetId="10">#REF!</definedName>
    <definedName name="_________EST1" localSheetId="4">#REF!</definedName>
    <definedName name="_________EST1" localSheetId="1">#REF!</definedName>
    <definedName name="_________EST1" localSheetId="2">#REF!</definedName>
    <definedName name="_________EST1">#REF!</definedName>
    <definedName name="_________EST10" localSheetId="10">#REF!</definedName>
    <definedName name="_________EST10" localSheetId="4">#REF!</definedName>
    <definedName name="_________EST10" localSheetId="1">#REF!</definedName>
    <definedName name="_________EST10" localSheetId="2">#REF!</definedName>
    <definedName name="_________EST10">#REF!</definedName>
    <definedName name="_________EST11" localSheetId="10">#REF!</definedName>
    <definedName name="_________EST11" localSheetId="4">#REF!</definedName>
    <definedName name="_________EST11" localSheetId="1">#REF!</definedName>
    <definedName name="_________EST11" localSheetId="2">#REF!</definedName>
    <definedName name="_________EST11">#REF!</definedName>
    <definedName name="_________EST12" localSheetId="10">#REF!</definedName>
    <definedName name="_________EST12" localSheetId="4">#REF!</definedName>
    <definedName name="_________EST12" localSheetId="1">#REF!</definedName>
    <definedName name="_________EST12" localSheetId="2">#REF!</definedName>
    <definedName name="_________EST12">#REF!</definedName>
    <definedName name="_________EST13" localSheetId="10">#REF!</definedName>
    <definedName name="_________EST13" localSheetId="4">#REF!</definedName>
    <definedName name="_________EST13" localSheetId="1">#REF!</definedName>
    <definedName name="_________EST13" localSheetId="2">#REF!</definedName>
    <definedName name="_________EST13">#REF!</definedName>
    <definedName name="_________EST14" localSheetId="10">#REF!</definedName>
    <definedName name="_________EST14" localSheetId="4">#REF!</definedName>
    <definedName name="_________EST14" localSheetId="1">#REF!</definedName>
    <definedName name="_________EST14" localSheetId="2">#REF!</definedName>
    <definedName name="_________EST14">#REF!</definedName>
    <definedName name="_________EST15" localSheetId="10">#REF!</definedName>
    <definedName name="_________EST15" localSheetId="4">#REF!</definedName>
    <definedName name="_________EST15" localSheetId="1">#REF!</definedName>
    <definedName name="_________EST15" localSheetId="2">#REF!</definedName>
    <definedName name="_________EST15">#REF!</definedName>
    <definedName name="_________EST16" localSheetId="10">#REF!</definedName>
    <definedName name="_________EST16" localSheetId="4">#REF!</definedName>
    <definedName name="_________EST16" localSheetId="1">#REF!</definedName>
    <definedName name="_________EST16" localSheetId="2">#REF!</definedName>
    <definedName name="_________EST16">#REF!</definedName>
    <definedName name="_________EST17" localSheetId="10">#REF!</definedName>
    <definedName name="_________EST17" localSheetId="4">#REF!</definedName>
    <definedName name="_________EST17" localSheetId="1">#REF!</definedName>
    <definedName name="_________EST17" localSheetId="2">#REF!</definedName>
    <definedName name="_________EST17">#REF!</definedName>
    <definedName name="_________EST18" localSheetId="10">#REF!</definedName>
    <definedName name="_________EST18" localSheetId="4">#REF!</definedName>
    <definedName name="_________EST18" localSheetId="1">#REF!</definedName>
    <definedName name="_________EST18" localSheetId="2">#REF!</definedName>
    <definedName name="_________EST18">#REF!</definedName>
    <definedName name="_________EST19" localSheetId="10">#REF!</definedName>
    <definedName name="_________EST19" localSheetId="4">#REF!</definedName>
    <definedName name="_________EST19" localSheetId="1">#REF!</definedName>
    <definedName name="_________EST19" localSheetId="2">#REF!</definedName>
    <definedName name="_________EST19">#REF!</definedName>
    <definedName name="_________EST2" localSheetId="10">#REF!</definedName>
    <definedName name="_________EST2" localSheetId="4">#REF!</definedName>
    <definedName name="_________EST2" localSheetId="1">#REF!</definedName>
    <definedName name="_________EST2" localSheetId="2">#REF!</definedName>
    <definedName name="_________EST2">#REF!</definedName>
    <definedName name="_________EST3" localSheetId="10">#REF!</definedName>
    <definedName name="_________EST3" localSheetId="4">#REF!</definedName>
    <definedName name="_________EST3" localSheetId="1">#REF!</definedName>
    <definedName name="_________EST3" localSheetId="2">#REF!</definedName>
    <definedName name="_________EST3">#REF!</definedName>
    <definedName name="_________EST4" localSheetId="10">#REF!</definedName>
    <definedName name="_________EST4" localSheetId="4">#REF!</definedName>
    <definedName name="_________EST4" localSheetId="1">#REF!</definedName>
    <definedName name="_________EST4" localSheetId="2">#REF!</definedName>
    <definedName name="_________EST4">#REF!</definedName>
    <definedName name="_________EST5" localSheetId="10">#REF!</definedName>
    <definedName name="_________EST5" localSheetId="4">#REF!</definedName>
    <definedName name="_________EST5" localSheetId="1">#REF!</definedName>
    <definedName name="_________EST5" localSheetId="2">#REF!</definedName>
    <definedName name="_________EST5">#REF!</definedName>
    <definedName name="_________EST6" localSheetId="10">#REF!</definedName>
    <definedName name="_________EST6" localSheetId="4">#REF!</definedName>
    <definedName name="_________EST6" localSheetId="1">#REF!</definedName>
    <definedName name="_________EST6" localSheetId="2">#REF!</definedName>
    <definedName name="_________EST6">#REF!</definedName>
    <definedName name="_________EST7" localSheetId="10">#REF!</definedName>
    <definedName name="_________EST7" localSheetId="4">#REF!</definedName>
    <definedName name="_________EST7" localSheetId="1">#REF!</definedName>
    <definedName name="_________EST7" localSheetId="2">#REF!</definedName>
    <definedName name="_________EST7">#REF!</definedName>
    <definedName name="_________EST8" localSheetId="10">#REF!</definedName>
    <definedName name="_________EST8" localSheetId="4">#REF!</definedName>
    <definedName name="_________EST8" localSheetId="1">#REF!</definedName>
    <definedName name="_________EST8" localSheetId="2">#REF!</definedName>
    <definedName name="_________EST8">#REF!</definedName>
    <definedName name="_________EST9" localSheetId="10">#REF!</definedName>
    <definedName name="_________EST9" localSheetId="4">#REF!</definedName>
    <definedName name="_________EST9" localSheetId="1">#REF!</definedName>
    <definedName name="_________EST9" localSheetId="2">#REF!</definedName>
    <definedName name="_________EST9">#REF!</definedName>
    <definedName name="_________EXC1" localSheetId="10">#REF!</definedName>
    <definedName name="_________EXC1" localSheetId="4">#REF!</definedName>
    <definedName name="_________EXC1" localSheetId="1">#REF!</definedName>
    <definedName name="_________EXC1" localSheetId="2">#REF!</definedName>
    <definedName name="_________EXC1">#REF!</definedName>
    <definedName name="_________EXC10" localSheetId="10">#REF!</definedName>
    <definedName name="_________EXC10" localSheetId="4">#REF!</definedName>
    <definedName name="_________EXC10" localSheetId="1">#REF!</definedName>
    <definedName name="_________EXC10" localSheetId="2">#REF!</definedName>
    <definedName name="_________EXC10">#REF!</definedName>
    <definedName name="_________EXC11" localSheetId="10">#REF!</definedName>
    <definedName name="_________EXC11" localSheetId="4">#REF!</definedName>
    <definedName name="_________EXC11" localSheetId="1">#REF!</definedName>
    <definedName name="_________EXC11" localSheetId="2">#REF!</definedName>
    <definedName name="_________EXC11">#REF!</definedName>
    <definedName name="_________EXC12" localSheetId="10">#REF!</definedName>
    <definedName name="_________EXC12" localSheetId="4">#REF!</definedName>
    <definedName name="_________EXC12" localSheetId="1">#REF!</definedName>
    <definedName name="_________EXC12" localSheetId="2">#REF!</definedName>
    <definedName name="_________EXC12">#REF!</definedName>
    <definedName name="_________EXC2" localSheetId="10">#REF!</definedName>
    <definedName name="_________EXC2" localSheetId="4">#REF!</definedName>
    <definedName name="_________EXC2" localSheetId="1">#REF!</definedName>
    <definedName name="_________EXC2" localSheetId="2">#REF!</definedName>
    <definedName name="_________EXC2">#REF!</definedName>
    <definedName name="_________EXC3" localSheetId="10">#REF!</definedName>
    <definedName name="_________EXC3" localSheetId="4">#REF!</definedName>
    <definedName name="_________EXC3" localSheetId="1">#REF!</definedName>
    <definedName name="_________EXC3" localSheetId="2">#REF!</definedName>
    <definedName name="_________EXC3">#REF!</definedName>
    <definedName name="_________EXC4" localSheetId="10">#REF!</definedName>
    <definedName name="_________EXC4" localSheetId="4">#REF!</definedName>
    <definedName name="_________EXC4" localSheetId="1">#REF!</definedName>
    <definedName name="_________EXC4" localSheetId="2">#REF!</definedName>
    <definedName name="_________EXC4">#REF!</definedName>
    <definedName name="_________EXC5" localSheetId="10">#REF!</definedName>
    <definedName name="_________EXC5" localSheetId="4">#REF!</definedName>
    <definedName name="_________EXC5" localSheetId="1">#REF!</definedName>
    <definedName name="_________EXC5" localSheetId="2">#REF!</definedName>
    <definedName name="_________EXC5">#REF!</definedName>
    <definedName name="_________EXC6" localSheetId="10">#REF!</definedName>
    <definedName name="_________EXC6" localSheetId="4">#REF!</definedName>
    <definedName name="_________EXC6" localSheetId="1">#REF!</definedName>
    <definedName name="_________EXC6" localSheetId="2">#REF!</definedName>
    <definedName name="_________EXC6">#REF!</definedName>
    <definedName name="_________EXC7" localSheetId="10">#REF!</definedName>
    <definedName name="_________EXC7" localSheetId="4">#REF!</definedName>
    <definedName name="_________EXC7" localSheetId="1">#REF!</definedName>
    <definedName name="_________EXC7" localSheetId="2">#REF!</definedName>
    <definedName name="_________EXC7">#REF!</definedName>
    <definedName name="_________EXC8" localSheetId="10">#REF!</definedName>
    <definedName name="_________EXC8" localSheetId="4">#REF!</definedName>
    <definedName name="_________EXC8" localSheetId="1">#REF!</definedName>
    <definedName name="_________EXC8" localSheetId="2">#REF!</definedName>
    <definedName name="_________EXC8">#REF!</definedName>
    <definedName name="_________EXC9" localSheetId="10">#REF!</definedName>
    <definedName name="_________EXC9" localSheetId="4">#REF!</definedName>
    <definedName name="_________EXC9" localSheetId="1">#REF!</definedName>
    <definedName name="_________EXC9" localSheetId="2">#REF!</definedName>
    <definedName name="_________EXC9">#REF!</definedName>
    <definedName name="_________key2" localSheetId="10" hidden="1">[11]INST!#REF!</definedName>
    <definedName name="_________key2" localSheetId="4" hidden="1">[11]INST!#REF!</definedName>
    <definedName name="_________key2" localSheetId="1" hidden="1">[11]INST!#REF!</definedName>
    <definedName name="_________key2" localSheetId="2" hidden="1">[11]INST!#REF!</definedName>
    <definedName name="_________key2" hidden="1">[11]INST!#REF!</definedName>
    <definedName name="_________PJ50" localSheetId="10">#REF!</definedName>
    <definedName name="_________PJ50" localSheetId="3">#REF!</definedName>
    <definedName name="_________PJ50" localSheetId="4">#REF!</definedName>
    <definedName name="_________PJ50" localSheetId="5">#REF!</definedName>
    <definedName name="_________PJ50" localSheetId="1">#REF!</definedName>
    <definedName name="_________PJ50" localSheetId="2">#REF!</definedName>
    <definedName name="_________PJ50">#REF!</definedName>
    <definedName name="_________PMT5671" localSheetId="10">[12]MEMORIAS!#REF!</definedName>
    <definedName name="_________PMT5671" localSheetId="4">[12]MEMORIAS!#REF!</definedName>
    <definedName name="_________PMT5671" localSheetId="1">[12]MEMORIAS!#REF!</definedName>
    <definedName name="_________PMT5671" localSheetId="2">[12]MEMORIAS!#REF!</definedName>
    <definedName name="_________PMT5671">[12]MEMORIAS!#REF!</definedName>
    <definedName name="_________PMT5805" localSheetId="10">[12]MEMORIAS!#REF!</definedName>
    <definedName name="_________PMT5805" localSheetId="4">[12]MEMORIAS!#REF!</definedName>
    <definedName name="_________PMT5805" localSheetId="1">[12]MEMORIAS!#REF!</definedName>
    <definedName name="_________PMT5805" localSheetId="2">[12]MEMORIAS!#REF!</definedName>
    <definedName name="_________PMT5805">[12]MEMORIAS!#REF!</definedName>
    <definedName name="_________PMT5806" localSheetId="10">[12]MEMORIAS!#REF!</definedName>
    <definedName name="_________PMT5806" localSheetId="4">[12]MEMORIAS!#REF!</definedName>
    <definedName name="_________PMT5806" localSheetId="1">[12]MEMORIAS!#REF!</definedName>
    <definedName name="_________PMT5806" localSheetId="2">[12]MEMORIAS!#REF!</definedName>
    <definedName name="_________PMT5806">[12]MEMORIAS!#REF!</definedName>
    <definedName name="_________PMT5815" localSheetId="10">[12]MEMORIAS!#REF!</definedName>
    <definedName name="_________PMT5815" localSheetId="4">[12]MEMORIAS!#REF!</definedName>
    <definedName name="_________PMT5815" localSheetId="1">[12]MEMORIAS!#REF!</definedName>
    <definedName name="_________PMT5815" localSheetId="2">[12]MEMORIAS!#REF!</definedName>
    <definedName name="_________PMT5815">[12]MEMORIAS!#REF!</definedName>
    <definedName name="_________PMT5820" localSheetId="10">[12]MEMORIAS!#REF!</definedName>
    <definedName name="_________PMT5820" localSheetId="4">[12]MEMORIAS!#REF!</definedName>
    <definedName name="_________PMT5820" localSheetId="1">[12]MEMORIAS!#REF!</definedName>
    <definedName name="_________PMT5820" localSheetId="2">[12]MEMORIAS!#REF!</definedName>
    <definedName name="_________PMT5820">[12]MEMORIAS!#REF!</definedName>
    <definedName name="_________SBC1" localSheetId="3">[7]INV!$A$12:$D$15</definedName>
    <definedName name="_________SBC1" localSheetId="4">[7]INV!$A$12:$D$15</definedName>
    <definedName name="_________SBC1">[9]INV!$A$12:$D$15</definedName>
    <definedName name="_________SBC3" localSheetId="3">[7]INV!$F$12:$I$15</definedName>
    <definedName name="_________SBC3" localSheetId="4">[7]INV!$F$12:$I$15</definedName>
    <definedName name="_________SBC3">[9]INV!$F$12:$I$15</definedName>
    <definedName name="_________SBC5" localSheetId="3">[7]INV!$K$12:$N$15</definedName>
    <definedName name="_________SBC5" localSheetId="4">[7]INV!$K$12:$N$15</definedName>
    <definedName name="_________SBC5">[9]INV!$K$12:$N$15</definedName>
    <definedName name="_________tab1" localSheetId="10">#REF!</definedName>
    <definedName name="_________tab1" localSheetId="4">#REF!</definedName>
    <definedName name="_________tab1" localSheetId="1">#REF!</definedName>
    <definedName name="_________tab1" localSheetId="2">#REF!</definedName>
    <definedName name="_________tab1">#REF!</definedName>
    <definedName name="_________tab2" localSheetId="10">#REF!</definedName>
    <definedName name="_________tab2" localSheetId="4">#REF!</definedName>
    <definedName name="_________tab2" localSheetId="1">#REF!</definedName>
    <definedName name="_________tab2" localSheetId="2">#REF!</definedName>
    <definedName name="_________tab2">#REF!</definedName>
    <definedName name="_________tab3" localSheetId="10">#REF!</definedName>
    <definedName name="_________tab3" localSheetId="4">#REF!</definedName>
    <definedName name="_________tab3" localSheetId="1">#REF!</definedName>
    <definedName name="_________tab3" localSheetId="2">#REF!</definedName>
    <definedName name="_________tab3">#REF!</definedName>
    <definedName name="_________TAB4" localSheetId="10">#REF!</definedName>
    <definedName name="_________TAB4" localSheetId="4">#REF!</definedName>
    <definedName name="_________TAB4" localSheetId="1">#REF!</definedName>
    <definedName name="_________TAB4" localSheetId="2">#REF!</definedName>
    <definedName name="_________TAB4">#REF!</definedName>
    <definedName name="________AFC1" localSheetId="3">[7]INV!$A$25:$D$28</definedName>
    <definedName name="________AFC1" localSheetId="4">[7]INV!$A$25:$D$28</definedName>
    <definedName name="________AFC1">[9]INV!$A$25:$D$28</definedName>
    <definedName name="________AFC3" localSheetId="3">[7]INV!$F$25:$I$28</definedName>
    <definedName name="________AFC3" localSheetId="4">[7]INV!$F$25:$I$28</definedName>
    <definedName name="________AFC3">[9]INV!$F$25:$I$28</definedName>
    <definedName name="________AFC5" localSheetId="3">[7]INV!$K$25:$N$28</definedName>
    <definedName name="________AFC5" localSheetId="4">[7]INV!$K$25:$N$28</definedName>
    <definedName name="________AFC5">[9]INV!$K$25:$N$28</definedName>
    <definedName name="________aiu2">[10]AIU!$J$105</definedName>
    <definedName name="________BGC1" localSheetId="3">[7]INV!$A$5:$D$8</definedName>
    <definedName name="________BGC1" localSheetId="4">[7]INV!$A$5:$D$8</definedName>
    <definedName name="________BGC1">[9]INV!$A$5:$D$8</definedName>
    <definedName name="________BGC3" localSheetId="3">[7]INV!$F$5:$I$8</definedName>
    <definedName name="________BGC3" localSheetId="4">[7]INV!$F$5:$I$8</definedName>
    <definedName name="________BGC3">[9]INV!$F$5:$I$8</definedName>
    <definedName name="________BGC5" localSheetId="3">[7]INV!$K$5:$N$8</definedName>
    <definedName name="________BGC5" localSheetId="4">[7]INV!$K$5:$N$8</definedName>
    <definedName name="________BGC5">[9]INV!$K$5:$N$8</definedName>
    <definedName name="________CAC1" localSheetId="3">[7]INV!$A$19:$D$22</definedName>
    <definedName name="________CAC1" localSheetId="4">[7]INV!$A$19:$D$22</definedName>
    <definedName name="________CAC1">[9]INV!$A$19:$D$22</definedName>
    <definedName name="________CAC3" localSheetId="3">[7]INV!$F$19:$I$22</definedName>
    <definedName name="________CAC3" localSheetId="4">[7]INV!$F$19:$I$22</definedName>
    <definedName name="________CAC3">[9]INV!$F$19:$I$22</definedName>
    <definedName name="________CAC5" localSheetId="3">[7]INV!$K$19:$N$22</definedName>
    <definedName name="________CAC5" localSheetId="4">[7]INV!$K$19:$N$22</definedName>
    <definedName name="________CAC5">[9]INV!$K$19:$N$22</definedName>
    <definedName name="________EXC6" localSheetId="10">#REF!</definedName>
    <definedName name="________EXC6" localSheetId="4">#REF!</definedName>
    <definedName name="________EXC6" localSheetId="1">#REF!</definedName>
    <definedName name="________EXC6" localSheetId="2">#REF!</definedName>
    <definedName name="________EXC6">#REF!</definedName>
    <definedName name="________EXC7" localSheetId="10">#REF!</definedName>
    <definedName name="________EXC7" localSheetId="4">#REF!</definedName>
    <definedName name="________EXC7" localSheetId="1">#REF!</definedName>
    <definedName name="________EXC7" localSheetId="2">#REF!</definedName>
    <definedName name="________EXC7">#REF!</definedName>
    <definedName name="________key2" localSheetId="10" hidden="1">[13]INST!#REF!</definedName>
    <definedName name="________key2" localSheetId="4" hidden="1">[13]INST!#REF!</definedName>
    <definedName name="________key2" localSheetId="1" hidden="1">[13]INST!#REF!</definedName>
    <definedName name="________key2" localSheetId="2" hidden="1">[13]INST!#REF!</definedName>
    <definedName name="________key2" hidden="1">[13]INST!#REF!</definedName>
    <definedName name="________key3" localSheetId="10" hidden="1">#REF!</definedName>
    <definedName name="________key3" localSheetId="4" hidden="1">#REF!</definedName>
    <definedName name="________key3" localSheetId="1" hidden="1">#REF!</definedName>
    <definedName name="________key3" localSheetId="2" hidden="1">#REF!</definedName>
    <definedName name="________key3" hidden="1">#REF!</definedName>
    <definedName name="________MA2" localSheetId="10">#REF!</definedName>
    <definedName name="________MA2" localSheetId="4">#REF!</definedName>
    <definedName name="________MA2" localSheetId="5">#REF!</definedName>
    <definedName name="________MA2" localSheetId="1">#REF!</definedName>
    <definedName name="________MA2" localSheetId="2">#REF!</definedName>
    <definedName name="________MA2">#REF!</definedName>
    <definedName name="________ORO10" localSheetId="10">#REF!</definedName>
    <definedName name="________ORO10" localSheetId="4">#REF!</definedName>
    <definedName name="________ORO10" localSheetId="1">#REF!</definedName>
    <definedName name="________ORO10" localSheetId="2">#REF!</definedName>
    <definedName name="________ORO10">#REF!</definedName>
    <definedName name="________ORO11" localSheetId="10">#REF!</definedName>
    <definedName name="________ORO11" localSheetId="4">#REF!</definedName>
    <definedName name="________ORO11" localSheetId="1">#REF!</definedName>
    <definedName name="________ORO11" localSheetId="2">#REF!</definedName>
    <definedName name="________ORO11">#REF!</definedName>
    <definedName name="________ORO12" localSheetId="10">#REF!</definedName>
    <definedName name="________ORO12" localSheetId="4">#REF!</definedName>
    <definedName name="________ORO12" localSheetId="1">#REF!</definedName>
    <definedName name="________ORO12" localSheetId="2">#REF!</definedName>
    <definedName name="________ORO12">#REF!</definedName>
    <definedName name="________ORO13" localSheetId="10">#REF!</definedName>
    <definedName name="________ORO13" localSheetId="4">#REF!</definedName>
    <definedName name="________ORO13" localSheetId="1">#REF!</definedName>
    <definedName name="________ORO13" localSheetId="2">#REF!</definedName>
    <definedName name="________ORO13">#REF!</definedName>
    <definedName name="________ORO14" localSheetId="10">#REF!</definedName>
    <definedName name="________ORO14" localSheetId="4">#REF!</definedName>
    <definedName name="________ORO14" localSheetId="1">#REF!</definedName>
    <definedName name="________ORO14" localSheetId="2">#REF!</definedName>
    <definedName name="________ORO14">#REF!</definedName>
    <definedName name="________ORO15" localSheetId="10">#REF!</definedName>
    <definedName name="________ORO15" localSheetId="4">#REF!</definedName>
    <definedName name="________ORO15" localSheetId="1">#REF!</definedName>
    <definedName name="________ORO15" localSheetId="2">#REF!</definedName>
    <definedName name="________ORO15">#REF!</definedName>
    <definedName name="________ORO16" localSheetId="10">#REF!</definedName>
    <definedName name="________ORO16" localSheetId="4">#REF!</definedName>
    <definedName name="________ORO16" localSheetId="1">#REF!</definedName>
    <definedName name="________ORO16" localSheetId="2">#REF!</definedName>
    <definedName name="________ORO16">#REF!</definedName>
    <definedName name="________ORO17" localSheetId="10">#REF!</definedName>
    <definedName name="________ORO17" localSheetId="4">#REF!</definedName>
    <definedName name="________ORO17" localSheetId="1">#REF!</definedName>
    <definedName name="________ORO17" localSheetId="2">#REF!</definedName>
    <definedName name="________ORO17">#REF!</definedName>
    <definedName name="________ORO18" localSheetId="10">#REF!</definedName>
    <definedName name="________ORO18" localSheetId="4">#REF!</definedName>
    <definedName name="________ORO18" localSheetId="1">#REF!</definedName>
    <definedName name="________ORO18" localSheetId="2">#REF!</definedName>
    <definedName name="________ORO18">#REF!</definedName>
    <definedName name="________ORO19" localSheetId="10">#REF!</definedName>
    <definedName name="________ORO19" localSheetId="4">#REF!</definedName>
    <definedName name="________ORO19" localSheetId="1">#REF!</definedName>
    <definedName name="________ORO19" localSheetId="2">#REF!</definedName>
    <definedName name="________ORO19">#REF!</definedName>
    <definedName name="________PJ50" localSheetId="10">#REF!</definedName>
    <definedName name="________PJ50" localSheetId="4">#REF!</definedName>
    <definedName name="________PJ50" localSheetId="5">#REF!</definedName>
    <definedName name="________PJ50" localSheetId="1">#REF!</definedName>
    <definedName name="________PJ50" localSheetId="2">#REF!</definedName>
    <definedName name="________PJ50">#REF!</definedName>
    <definedName name="________PMT5671" localSheetId="10">[8]MEMORIAS!#REF!</definedName>
    <definedName name="________PMT5671" localSheetId="4">[8]MEMORIAS!#REF!</definedName>
    <definedName name="________PMT5671" localSheetId="1">[8]MEMORIAS!#REF!</definedName>
    <definedName name="________PMT5671" localSheetId="2">[8]MEMORIAS!#REF!</definedName>
    <definedName name="________PMT5671">[8]MEMORIAS!#REF!</definedName>
    <definedName name="________PMT5805" localSheetId="10">[8]MEMORIAS!#REF!</definedName>
    <definedName name="________PMT5805" localSheetId="4">[8]MEMORIAS!#REF!</definedName>
    <definedName name="________PMT5805" localSheetId="1">[8]MEMORIAS!#REF!</definedName>
    <definedName name="________PMT5805" localSheetId="2">[8]MEMORIAS!#REF!</definedName>
    <definedName name="________PMT5805">[8]MEMORIAS!#REF!</definedName>
    <definedName name="________PMT5806" localSheetId="10">[8]MEMORIAS!#REF!</definedName>
    <definedName name="________PMT5806" localSheetId="4">[8]MEMORIAS!#REF!</definedName>
    <definedName name="________PMT5806" localSheetId="1">[8]MEMORIAS!#REF!</definedName>
    <definedName name="________PMT5806" localSheetId="2">[8]MEMORIAS!#REF!</definedName>
    <definedName name="________PMT5806">[8]MEMORIAS!#REF!</definedName>
    <definedName name="________PMT5815" localSheetId="10">[8]MEMORIAS!#REF!</definedName>
    <definedName name="________PMT5815" localSheetId="4">[8]MEMORIAS!#REF!</definedName>
    <definedName name="________PMT5815" localSheetId="1">[8]MEMORIAS!#REF!</definedName>
    <definedName name="________PMT5815" localSheetId="2">[8]MEMORIAS!#REF!</definedName>
    <definedName name="________PMT5815">[8]MEMORIAS!#REF!</definedName>
    <definedName name="________PMT5820" localSheetId="10">[8]MEMORIAS!#REF!</definedName>
    <definedName name="________PMT5820" localSheetId="4">[8]MEMORIAS!#REF!</definedName>
    <definedName name="________PMT5820" localSheetId="1">[8]MEMORIAS!#REF!</definedName>
    <definedName name="________PMT5820" localSheetId="2">[8]MEMORIAS!#REF!</definedName>
    <definedName name="________PMT5820">[8]MEMORIAS!#REF!</definedName>
    <definedName name="________r" localSheetId="10">#REF!</definedName>
    <definedName name="________r" localSheetId="4">#REF!</definedName>
    <definedName name="________r" localSheetId="1">#REF!</definedName>
    <definedName name="________r" localSheetId="2">#REF!</definedName>
    <definedName name="________r">#REF!</definedName>
    <definedName name="________SBC1" localSheetId="3">[7]INV!$A$12:$D$15</definedName>
    <definedName name="________SBC1" localSheetId="4">[7]INV!$A$12:$D$15</definedName>
    <definedName name="________SBC1">[9]INV!$A$12:$D$15</definedName>
    <definedName name="________SBC3" localSheetId="3">[7]INV!$F$12:$I$15</definedName>
    <definedName name="________SBC3" localSheetId="4">[7]INV!$F$12:$I$15</definedName>
    <definedName name="________SBC3">[9]INV!$F$12:$I$15</definedName>
    <definedName name="________SBC5" localSheetId="3">[7]INV!$K$12:$N$15</definedName>
    <definedName name="________SBC5" localSheetId="4">[7]INV!$K$12:$N$15</definedName>
    <definedName name="________SBC5">[9]INV!$K$12:$N$15</definedName>
    <definedName name="________tab1" localSheetId="10">#REF!</definedName>
    <definedName name="________tab1" localSheetId="4">#REF!</definedName>
    <definedName name="________tab1" localSheetId="1">#REF!</definedName>
    <definedName name="________tab1" localSheetId="2">#REF!</definedName>
    <definedName name="________tab1">#REF!</definedName>
    <definedName name="________tab2" localSheetId="10">#REF!</definedName>
    <definedName name="________tab2" localSheetId="4">#REF!</definedName>
    <definedName name="________tab2" localSheetId="1">#REF!</definedName>
    <definedName name="________tab2" localSheetId="2">#REF!</definedName>
    <definedName name="________tab2">#REF!</definedName>
    <definedName name="________tab3" localSheetId="10">#REF!</definedName>
    <definedName name="________tab3" localSheetId="4">#REF!</definedName>
    <definedName name="________tab3" localSheetId="1">#REF!</definedName>
    <definedName name="________tab3" localSheetId="2">#REF!</definedName>
    <definedName name="________tab3">#REF!</definedName>
    <definedName name="________TAB4" localSheetId="10">#REF!</definedName>
    <definedName name="________TAB4" localSheetId="4">#REF!</definedName>
    <definedName name="________TAB4" localSheetId="1">#REF!</definedName>
    <definedName name="________TAB4" localSheetId="2">#REF!</definedName>
    <definedName name="________TAB4">#REF!</definedName>
    <definedName name="_______AFC1" localSheetId="3">[7]INV!$A$25:$D$28</definedName>
    <definedName name="_______AFC1" localSheetId="4">[7]INV!$A$25:$D$28</definedName>
    <definedName name="_______AFC1">[9]INV!$A$25:$D$28</definedName>
    <definedName name="_______AFC3" localSheetId="3">[7]INV!$F$25:$I$28</definedName>
    <definedName name="_______AFC3" localSheetId="4">[7]INV!$F$25:$I$28</definedName>
    <definedName name="_______AFC3">[9]INV!$F$25:$I$28</definedName>
    <definedName name="_______AFC5" localSheetId="3">[7]INV!$K$25:$N$28</definedName>
    <definedName name="_______AFC5" localSheetId="4">[7]INV!$K$25:$N$28</definedName>
    <definedName name="_______AFC5">[9]INV!$K$25:$N$28</definedName>
    <definedName name="_______aiu2">[10]AIU!$J$105</definedName>
    <definedName name="_______BGC1" localSheetId="3">[7]INV!$A$5:$D$8</definedName>
    <definedName name="_______BGC1" localSheetId="4">[7]INV!$A$5:$D$8</definedName>
    <definedName name="_______BGC1">[9]INV!$A$5:$D$8</definedName>
    <definedName name="_______BGC3" localSheetId="3">[7]INV!$F$5:$I$8</definedName>
    <definedName name="_______BGC3" localSheetId="4">[7]INV!$F$5:$I$8</definedName>
    <definedName name="_______BGC3">[9]INV!$F$5:$I$8</definedName>
    <definedName name="_______BGC5" localSheetId="3">[7]INV!$K$5:$N$8</definedName>
    <definedName name="_______BGC5" localSheetId="4">[7]INV!$K$5:$N$8</definedName>
    <definedName name="_______BGC5">[9]INV!$K$5:$N$8</definedName>
    <definedName name="_______CAC1" localSheetId="3">[7]INV!$A$19:$D$22</definedName>
    <definedName name="_______CAC1" localSheetId="4">[7]INV!$A$19:$D$22</definedName>
    <definedName name="_______CAC1">[9]INV!$A$19:$D$22</definedName>
    <definedName name="_______CAC3" localSheetId="3">[7]INV!$F$19:$I$22</definedName>
    <definedName name="_______CAC3" localSheetId="4">[7]INV!$F$19:$I$22</definedName>
    <definedName name="_______CAC3">[9]INV!$F$19:$I$22</definedName>
    <definedName name="_______CAC5" localSheetId="3">[7]INV!$K$19:$N$22</definedName>
    <definedName name="_______CAC5" localSheetId="4">[7]INV!$K$19:$N$22</definedName>
    <definedName name="_______CAC5">[9]INV!$K$19:$N$22</definedName>
    <definedName name="_______EST1" localSheetId="10">#REF!</definedName>
    <definedName name="_______EST1" localSheetId="4">#REF!</definedName>
    <definedName name="_______EST1" localSheetId="1">#REF!</definedName>
    <definedName name="_______EST1" localSheetId="2">#REF!</definedName>
    <definedName name="_______EST1">#REF!</definedName>
    <definedName name="_______EST10" localSheetId="10">#REF!</definedName>
    <definedName name="_______EST10" localSheetId="4">#REF!</definedName>
    <definedName name="_______EST10" localSheetId="1">#REF!</definedName>
    <definedName name="_______EST10" localSheetId="2">#REF!</definedName>
    <definedName name="_______EST10">#REF!</definedName>
    <definedName name="_______EST11" localSheetId="10">#REF!</definedName>
    <definedName name="_______EST11" localSheetId="4">#REF!</definedName>
    <definedName name="_______EST11" localSheetId="1">#REF!</definedName>
    <definedName name="_______EST11" localSheetId="2">#REF!</definedName>
    <definedName name="_______EST11">#REF!</definedName>
    <definedName name="_______EST12" localSheetId="10">#REF!</definedName>
    <definedName name="_______EST12" localSheetId="4">#REF!</definedName>
    <definedName name="_______EST12" localSheetId="1">#REF!</definedName>
    <definedName name="_______EST12" localSheetId="2">#REF!</definedName>
    <definedName name="_______EST12">#REF!</definedName>
    <definedName name="_______EST13" localSheetId="10">#REF!</definedName>
    <definedName name="_______EST13" localSheetId="4">#REF!</definedName>
    <definedName name="_______EST13" localSheetId="1">#REF!</definedName>
    <definedName name="_______EST13" localSheetId="2">#REF!</definedName>
    <definedName name="_______EST13">#REF!</definedName>
    <definedName name="_______EST14" localSheetId="10">#REF!</definedName>
    <definedName name="_______EST14" localSheetId="4">#REF!</definedName>
    <definedName name="_______EST14" localSheetId="1">#REF!</definedName>
    <definedName name="_______EST14" localSheetId="2">#REF!</definedName>
    <definedName name="_______EST14">#REF!</definedName>
    <definedName name="_______EST15" localSheetId="10">#REF!</definedName>
    <definedName name="_______EST15" localSheetId="4">#REF!</definedName>
    <definedName name="_______EST15" localSheetId="1">#REF!</definedName>
    <definedName name="_______EST15" localSheetId="2">#REF!</definedName>
    <definedName name="_______EST15">#REF!</definedName>
    <definedName name="_______EST16" localSheetId="10">#REF!</definedName>
    <definedName name="_______EST16" localSheetId="4">#REF!</definedName>
    <definedName name="_______EST16" localSheetId="1">#REF!</definedName>
    <definedName name="_______EST16" localSheetId="2">#REF!</definedName>
    <definedName name="_______EST16">#REF!</definedName>
    <definedName name="_______EST17" localSheetId="10">#REF!</definedName>
    <definedName name="_______EST17" localSheetId="4">#REF!</definedName>
    <definedName name="_______EST17" localSheetId="1">#REF!</definedName>
    <definedName name="_______EST17" localSheetId="2">#REF!</definedName>
    <definedName name="_______EST17">#REF!</definedName>
    <definedName name="_______EST18" localSheetId="10">#REF!</definedName>
    <definedName name="_______EST18" localSheetId="4">#REF!</definedName>
    <definedName name="_______EST18" localSheetId="1">#REF!</definedName>
    <definedName name="_______EST18" localSheetId="2">#REF!</definedName>
    <definedName name="_______EST18">#REF!</definedName>
    <definedName name="_______EST19" localSheetId="10">#REF!</definedName>
    <definedName name="_______EST19" localSheetId="4">#REF!</definedName>
    <definedName name="_______EST19" localSheetId="1">#REF!</definedName>
    <definedName name="_______EST19" localSheetId="2">#REF!</definedName>
    <definedName name="_______EST19">#REF!</definedName>
    <definedName name="_______EST2" localSheetId="10">#REF!</definedName>
    <definedName name="_______EST2" localSheetId="4">#REF!</definedName>
    <definedName name="_______EST2" localSheetId="1">#REF!</definedName>
    <definedName name="_______EST2" localSheetId="2">#REF!</definedName>
    <definedName name="_______EST2">#REF!</definedName>
    <definedName name="_______EST3" localSheetId="10">#REF!</definedName>
    <definedName name="_______EST3" localSheetId="4">#REF!</definedName>
    <definedName name="_______EST3" localSheetId="1">#REF!</definedName>
    <definedName name="_______EST3" localSheetId="2">#REF!</definedName>
    <definedName name="_______EST3">#REF!</definedName>
    <definedName name="_______EST4" localSheetId="10">#REF!</definedName>
    <definedName name="_______EST4" localSheetId="4">#REF!</definedName>
    <definedName name="_______EST4" localSheetId="1">#REF!</definedName>
    <definedName name="_______EST4" localSheetId="2">#REF!</definedName>
    <definedName name="_______EST4">#REF!</definedName>
    <definedName name="_______EST5" localSheetId="10">#REF!</definedName>
    <definedName name="_______EST5" localSheetId="4">#REF!</definedName>
    <definedName name="_______EST5" localSheetId="1">#REF!</definedName>
    <definedName name="_______EST5" localSheetId="2">#REF!</definedName>
    <definedName name="_______EST5">#REF!</definedName>
    <definedName name="_______EST6" localSheetId="10">#REF!</definedName>
    <definedName name="_______EST6" localSheetId="4">#REF!</definedName>
    <definedName name="_______EST6" localSheetId="1">#REF!</definedName>
    <definedName name="_______EST6" localSheetId="2">#REF!</definedName>
    <definedName name="_______EST6">#REF!</definedName>
    <definedName name="_______EST7" localSheetId="10">#REF!</definedName>
    <definedName name="_______EST7" localSheetId="4">#REF!</definedName>
    <definedName name="_______EST7" localSheetId="1">#REF!</definedName>
    <definedName name="_______EST7" localSheetId="2">#REF!</definedName>
    <definedName name="_______EST7">#REF!</definedName>
    <definedName name="_______EST8" localSheetId="10">#REF!</definedName>
    <definedName name="_______EST8" localSheetId="4">#REF!</definedName>
    <definedName name="_______EST8" localSheetId="1">#REF!</definedName>
    <definedName name="_______EST8" localSheetId="2">#REF!</definedName>
    <definedName name="_______EST8">#REF!</definedName>
    <definedName name="_______EST9" localSheetId="10">#REF!</definedName>
    <definedName name="_______EST9" localSheetId="4">#REF!</definedName>
    <definedName name="_______EST9" localSheetId="1">#REF!</definedName>
    <definedName name="_______EST9" localSheetId="2">#REF!</definedName>
    <definedName name="_______EST9">#REF!</definedName>
    <definedName name="_______EXC1" localSheetId="10">#REF!</definedName>
    <definedName name="_______EXC1" localSheetId="4">#REF!</definedName>
    <definedName name="_______EXC1" localSheetId="1">#REF!</definedName>
    <definedName name="_______EXC1" localSheetId="2">#REF!</definedName>
    <definedName name="_______EXC1">#REF!</definedName>
    <definedName name="_______EXC10" localSheetId="10">#REF!</definedName>
    <definedName name="_______EXC10" localSheetId="4">#REF!</definedName>
    <definedName name="_______EXC10" localSheetId="1">#REF!</definedName>
    <definedName name="_______EXC10" localSheetId="2">#REF!</definedName>
    <definedName name="_______EXC10">#REF!</definedName>
    <definedName name="_______EXC11" localSheetId="10">#REF!</definedName>
    <definedName name="_______EXC11" localSheetId="4">#REF!</definedName>
    <definedName name="_______EXC11" localSheetId="1">#REF!</definedName>
    <definedName name="_______EXC11" localSheetId="2">#REF!</definedName>
    <definedName name="_______EXC11">#REF!</definedName>
    <definedName name="_______EXC12" localSheetId="10">#REF!</definedName>
    <definedName name="_______EXC12" localSheetId="4">#REF!</definedName>
    <definedName name="_______EXC12" localSheetId="1">#REF!</definedName>
    <definedName name="_______EXC12" localSheetId="2">#REF!</definedName>
    <definedName name="_______EXC12">#REF!</definedName>
    <definedName name="_______EXC2" localSheetId="10">#REF!</definedName>
    <definedName name="_______EXC2" localSheetId="4">#REF!</definedName>
    <definedName name="_______EXC2" localSheetId="1">#REF!</definedName>
    <definedName name="_______EXC2" localSheetId="2">#REF!</definedName>
    <definedName name="_______EXC2">#REF!</definedName>
    <definedName name="_______EXC3" localSheetId="10">#REF!</definedName>
    <definedName name="_______EXC3" localSheetId="4">#REF!</definedName>
    <definedName name="_______EXC3" localSheetId="1">#REF!</definedName>
    <definedName name="_______EXC3" localSheetId="2">#REF!</definedName>
    <definedName name="_______EXC3">#REF!</definedName>
    <definedName name="_______EXC4" localSheetId="10">#REF!</definedName>
    <definedName name="_______EXC4" localSheetId="4">#REF!</definedName>
    <definedName name="_______EXC4" localSheetId="1">#REF!</definedName>
    <definedName name="_______EXC4" localSheetId="2">#REF!</definedName>
    <definedName name="_______EXC4">#REF!</definedName>
    <definedName name="_______EXC5" localSheetId="10">#REF!</definedName>
    <definedName name="_______EXC5" localSheetId="4">#REF!</definedName>
    <definedName name="_______EXC5" localSheetId="1">#REF!</definedName>
    <definedName name="_______EXC5" localSheetId="2">#REF!</definedName>
    <definedName name="_______EXC5">#REF!</definedName>
    <definedName name="_______EXC6" localSheetId="10">#REF!</definedName>
    <definedName name="_______EXC6" localSheetId="4">#REF!</definedName>
    <definedName name="_______EXC6" localSheetId="1">#REF!</definedName>
    <definedName name="_______EXC6" localSheetId="2">#REF!</definedName>
    <definedName name="_______EXC6">#REF!</definedName>
    <definedName name="_______EXC7" localSheetId="10">#REF!</definedName>
    <definedName name="_______EXC7" localSheetId="4">#REF!</definedName>
    <definedName name="_______EXC7" localSheetId="1">#REF!</definedName>
    <definedName name="_______EXC7" localSheetId="2">#REF!</definedName>
    <definedName name="_______EXC7">#REF!</definedName>
    <definedName name="_______EXC8" localSheetId="10">#REF!</definedName>
    <definedName name="_______EXC8" localSheetId="4">#REF!</definedName>
    <definedName name="_______EXC8" localSheetId="1">#REF!</definedName>
    <definedName name="_______EXC8" localSheetId="2">#REF!</definedName>
    <definedName name="_______EXC8">#REF!</definedName>
    <definedName name="_______EXC9" localSheetId="10">#REF!</definedName>
    <definedName name="_______EXC9" localSheetId="4">#REF!</definedName>
    <definedName name="_______EXC9" localSheetId="1">#REF!</definedName>
    <definedName name="_______EXC9" localSheetId="2">#REF!</definedName>
    <definedName name="_______EXC9">#REF!</definedName>
    <definedName name="_______MA2" localSheetId="10">#REF!</definedName>
    <definedName name="_______MA2" localSheetId="4">#REF!</definedName>
    <definedName name="_______MA2" localSheetId="5">#REF!</definedName>
    <definedName name="_______MA2" localSheetId="1">#REF!</definedName>
    <definedName name="_______MA2" localSheetId="2">#REF!</definedName>
    <definedName name="_______MA2">#REF!</definedName>
    <definedName name="_______PJ50" localSheetId="10">#REF!</definedName>
    <definedName name="_______PJ50" localSheetId="4">#REF!</definedName>
    <definedName name="_______PJ50" localSheetId="5">#REF!</definedName>
    <definedName name="_______PJ50" localSheetId="1">#REF!</definedName>
    <definedName name="_______PJ50" localSheetId="2">#REF!</definedName>
    <definedName name="_______PJ50">#REF!</definedName>
    <definedName name="_______r" localSheetId="10">#REF!</definedName>
    <definedName name="_______r" localSheetId="4">#REF!</definedName>
    <definedName name="_______r" localSheetId="1">#REF!</definedName>
    <definedName name="_______r" localSheetId="2">#REF!</definedName>
    <definedName name="_______r">#REF!</definedName>
    <definedName name="_______SBC1" localSheetId="3">[7]INV!$A$12:$D$15</definedName>
    <definedName name="_______SBC1" localSheetId="4">[7]INV!$A$12:$D$15</definedName>
    <definedName name="_______SBC1">[9]INV!$A$12:$D$15</definedName>
    <definedName name="_______SBC3" localSheetId="3">[7]INV!$F$12:$I$15</definedName>
    <definedName name="_______SBC3" localSheetId="4">[7]INV!$F$12:$I$15</definedName>
    <definedName name="_______SBC3">[9]INV!$F$12:$I$15</definedName>
    <definedName name="_______SBC5" localSheetId="3">[7]INV!$K$12:$N$15</definedName>
    <definedName name="_______SBC5" localSheetId="4">[7]INV!$K$12:$N$15</definedName>
    <definedName name="_______SBC5">[9]INV!$K$12:$N$15</definedName>
    <definedName name="______AFC1" localSheetId="3">[7]INV!$A$25:$D$28</definedName>
    <definedName name="______AFC1" localSheetId="4">[7]INV!$A$25:$D$28</definedName>
    <definedName name="______AFC1">[9]INV!$A$25:$D$28</definedName>
    <definedName name="______AFC3" localSheetId="3">[7]INV!$F$25:$I$28</definedName>
    <definedName name="______AFC3" localSheetId="4">[7]INV!$F$25:$I$28</definedName>
    <definedName name="______AFC3">[9]INV!$F$25:$I$28</definedName>
    <definedName name="______AFC5" localSheetId="3">[7]INV!$K$25:$N$28</definedName>
    <definedName name="______AFC5" localSheetId="4">[7]INV!$K$25:$N$28</definedName>
    <definedName name="______AFC5">[9]INV!$K$25:$N$28</definedName>
    <definedName name="______aiu2">[10]AIU!$J$105</definedName>
    <definedName name="______BGC1" localSheetId="3">[7]INV!$A$5:$D$8</definedName>
    <definedName name="______BGC1" localSheetId="4">[7]INV!$A$5:$D$8</definedName>
    <definedName name="______BGC1">[9]INV!$A$5:$D$8</definedName>
    <definedName name="______BGC3" localSheetId="3">[7]INV!$F$5:$I$8</definedName>
    <definedName name="______BGC3" localSheetId="4">[7]INV!$F$5:$I$8</definedName>
    <definedName name="______BGC3">[9]INV!$F$5:$I$8</definedName>
    <definedName name="______BGC5" localSheetId="3">[7]INV!$K$5:$N$8</definedName>
    <definedName name="______BGC5" localSheetId="4">[7]INV!$K$5:$N$8</definedName>
    <definedName name="______BGC5">[9]INV!$K$5:$N$8</definedName>
    <definedName name="______CAC1" localSheetId="3">[7]INV!$A$19:$D$22</definedName>
    <definedName name="______CAC1" localSheetId="4">[7]INV!$A$19:$D$22</definedName>
    <definedName name="______CAC1">[9]INV!$A$19:$D$22</definedName>
    <definedName name="______CAC3" localSheetId="3">[7]INV!$F$19:$I$22</definedName>
    <definedName name="______CAC3" localSheetId="4">[7]INV!$F$19:$I$22</definedName>
    <definedName name="______CAC3">[9]INV!$F$19:$I$22</definedName>
    <definedName name="______CAC5" localSheetId="3">[7]INV!$K$19:$N$22</definedName>
    <definedName name="______CAC5" localSheetId="4">[7]INV!$K$19:$N$22</definedName>
    <definedName name="______CAC5">[9]INV!$K$19:$N$22</definedName>
    <definedName name="______EST1" localSheetId="10">#REF!</definedName>
    <definedName name="______EST1" localSheetId="4">#REF!</definedName>
    <definedName name="______EST1" localSheetId="1">#REF!</definedName>
    <definedName name="______EST1" localSheetId="2">#REF!</definedName>
    <definedName name="______EST1">#REF!</definedName>
    <definedName name="______EST10" localSheetId="10">#REF!</definedName>
    <definedName name="______EST10" localSheetId="4">#REF!</definedName>
    <definedName name="______EST10" localSheetId="1">#REF!</definedName>
    <definedName name="______EST10" localSheetId="2">#REF!</definedName>
    <definedName name="______EST10">#REF!</definedName>
    <definedName name="______EST11" localSheetId="10">#REF!</definedName>
    <definedName name="______EST11" localSheetId="4">#REF!</definedName>
    <definedName name="______EST11" localSheetId="1">#REF!</definedName>
    <definedName name="______EST11" localSheetId="2">#REF!</definedName>
    <definedName name="______EST11">#REF!</definedName>
    <definedName name="______EST12" localSheetId="10">#REF!</definedName>
    <definedName name="______EST12" localSheetId="4">#REF!</definedName>
    <definedName name="______EST12" localSheetId="1">#REF!</definedName>
    <definedName name="______EST12" localSheetId="2">#REF!</definedName>
    <definedName name="______EST12">#REF!</definedName>
    <definedName name="______EST13" localSheetId="10">#REF!</definedName>
    <definedName name="______EST13" localSheetId="4">#REF!</definedName>
    <definedName name="______EST13" localSheetId="1">#REF!</definedName>
    <definedName name="______EST13" localSheetId="2">#REF!</definedName>
    <definedName name="______EST13">#REF!</definedName>
    <definedName name="______EST14" localSheetId="10">#REF!</definedName>
    <definedName name="______EST14" localSheetId="4">#REF!</definedName>
    <definedName name="______EST14" localSheetId="1">#REF!</definedName>
    <definedName name="______EST14" localSheetId="2">#REF!</definedName>
    <definedName name="______EST14">#REF!</definedName>
    <definedName name="______EST15" localSheetId="10">#REF!</definedName>
    <definedName name="______EST15" localSheetId="4">#REF!</definedName>
    <definedName name="______EST15" localSheetId="1">#REF!</definedName>
    <definedName name="______EST15" localSheetId="2">#REF!</definedName>
    <definedName name="______EST15">#REF!</definedName>
    <definedName name="______EST16" localSheetId="10">#REF!</definedName>
    <definedName name="______EST16" localSheetId="4">#REF!</definedName>
    <definedName name="______EST16" localSheetId="1">#REF!</definedName>
    <definedName name="______EST16" localSheetId="2">#REF!</definedName>
    <definedName name="______EST16">#REF!</definedName>
    <definedName name="______EST17" localSheetId="10">#REF!</definedName>
    <definedName name="______EST17" localSheetId="4">#REF!</definedName>
    <definedName name="______EST17" localSheetId="1">#REF!</definedName>
    <definedName name="______EST17" localSheetId="2">#REF!</definedName>
    <definedName name="______EST17">#REF!</definedName>
    <definedName name="______EST18" localSheetId="10">#REF!</definedName>
    <definedName name="______EST18" localSheetId="4">#REF!</definedName>
    <definedName name="______EST18" localSheetId="1">#REF!</definedName>
    <definedName name="______EST18" localSheetId="2">#REF!</definedName>
    <definedName name="______EST18">#REF!</definedName>
    <definedName name="______EST19" localSheetId="10">#REF!</definedName>
    <definedName name="______EST19" localSheetId="4">#REF!</definedName>
    <definedName name="______EST19" localSheetId="1">#REF!</definedName>
    <definedName name="______EST19" localSheetId="2">#REF!</definedName>
    <definedName name="______EST19">#REF!</definedName>
    <definedName name="______EST2" localSheetId="10">#REF!</definedName>
    <definedName name="______EST2" localSheetId="4">#REF!</definedName>
    <definedName name="______EST2" localSheetId="1">#REF!</definedName>
    <definedName name="______EST2" localSheetId="2">#REF!</definedName>
    <definedName name="______EST2">#REF!</definedName>
    <definedName name="______EST3" localSheetId="10">#REF!</definedName>
    <definedName name="______EST3" localSheetId="4">#REF!</definedName>
    <definedName name="______EST3" localSheetId="1">#REF!</definedName>
    <definedName name="______EST3" localSheetId="2">#REF!</definedName>
    <definedName name="______EST3">#REF!</definedName>
    <definedName name="______EST4" localSheetId="10">#REF!</definedName>
    <definedName name="______EST4" localSheetId="4">#REF!</definedName>
    <definedName name="______EST4" localSheetId="1">#REF!</definedName>
    <definedName name="______EST4" localSheetId="2">#REF!</definedName>
    <definedName name="______EST4">#REF!</definedName>
    <definedName name="______EST5" localSheetId="10">#REF!</definedName>
    <definedName name="______EST5" localSheetId="4">#REF!</definedName>
    <definedName name="______EST5" localSheetId="1">#REF!</definedName>
    <definedName name="______EST5" localSheetId="2">#REF!</definedName>
    <definedName name="______EST5">#REF!</definedName>
    <definedName name="______EST6" localSheetId="10">#REF!</definedName>
    <definedName name="______EST6" localSheetId="4">#REF!</definedName>
    <definedName name="______EST6" localSheetId="1">#REF!</definedName>
    <definedName name="______EST6" localSheetId="2">#REF!</definedName>
    <definedName name="______EST6">#REF!</definedName>
    <definedName name="______EST7" localSheetId="10">#REF!</definedName>
    <definedName name="______EST7" localSheetId="4">#REF!</definedName>
    <definedName name="______EST7" localSheetId="1">#REF!</definedName>
    <definedName name="______EST7" localSheetId="2">#REF!</definedName>
    <definedName name="______EST7">#REF!</definedName>
    <definedName name="______EST8" localSheetId="10">#REF!</definedName>
    <definedName name="______EST8" localSheetId="4">#REF!</definedName>
    <definedName name="______EST8" localSheetId="1">#REF!</definedName>
    <definedName name="______EST8" localSheetId="2">#REF!</definedName>
    <definedName name="______EST8">#REF!</definedName>
    <definedName name="______EST9" localSheetId="10">#REF!</definedName>
    <definedName name="______EST9" localSheetId="4">#REF!</definedName>
    <definedName name="______EST9" localSheetId="1">#REF!</definedName>
    <definedName name="______EST9" localSheetId="2">#REF!</definedName>
    <definedName name="______EST9">#REF!</definedName>
    <definedName name="______EXC1" localSheetId="10">#REF!</definedName>
    <definedName name="______EXC1" localSheetId="4">#REF!</definedName>
    <definedName name="______EXC1" localSheetId="1">#REF!</definedName>
    <definedName name="______EXC1" localSheetId="2">#REF!</definedName>
    <definedName name="______EXC1">#REF!</definedName>
    <definedName name="______EXC10" localSheetId="10">#REF!</definedName>
    <definedName name="______EXC10" localSheetId="4">#REF!</definedName>
    <definedName name="______EXC10" localSheetId="1">#REF!</definedName>
    <definedName name="______EXC10" localSheetId="2">#REF!</definedName>
    <definedName name="______EXC10">#REF!</definedName>
    <definedName name="______EXC11" localSheetId="10">#REF!</definedName>
    <definedName name="______EXC11" localSheetId="4">#REF!</definedName>
    <definedName name="______EXC11" localSheetId="1">#REF!</definedName>
    <definedName name="______EXC11" localSheetId="2">#REF!</definedName>
    <definedName name="______EXC11">#REF!</definedName>
    <definedName name="______EXC12" localSheetId="10">#REF!</definedName>
    <definedName name="______EXC12" localSheetId="4">#REF!</definedName>
    <definedName name="______EXC12" localSheetId="1">#REF!</definedName>
    <definedName name="______EXC12" localSheetId="2">#REF!</definedName>
    <definedName name="______EXC12">#REF!</definedName>
    <definedName name="______EXC2" localSheetId="10">#REF!</definedName>
    <definedName name="______EXC2" localSheetId="4">#REF!</definedName>
    <definedName name="______EXC2" localSheetId="1">#REF!</definedName>
    <definedName name="______EXC2" localSheetId="2">#REF!</definedName>
    <definedName name="______EXC2">#REF!</definedName>
    <definedName name="______EXC3" localSheetId="10">#REF!</definedName>
    <definedName name="______EXC3" localSheetId="4">#REF!</definedName>
    <definedName name="______EXC3" localSheetId="1">#REF!</definedName>
    <definedName name="______EXC3" localSheetId="2">#REF!</definedName>
    <definedName name="______EXC3">#REF!</definedName>
    <definedName name="______EXC4" localSheetId="10">#REF!</definedName>
    <definedName name="______EXC4" localSheetId="4">#REF!</definedName>
    <definedName name="______EXC4" localSheetId="1">#REF!</definedName>
    <definedName name="______EXC4" localSheetId="2">#REF!</definedName>
    <definedName name="______EXC4">#REF!</definedName>
    <definedName name="______EXC5" localSheetId="10">#REF!</definedName>
    <definedName name="______EXC5" localSheetId="4">#REF!</definedName>
    <definedName name="______EXC5" localSheetId="1">#REF!</definedName>
    <definedName name="______EXC5" localSheetId="2">#REF!</definedName>
    <definedName name="______EXC5">#REF!</definedName>
    <definedName name="______EXC6" localSheetId="10">#REF!</definedName>
    <definedName name="______EXC6" localSheetId="4">#REF!</definedName>
    <definedName name="______EXC6" localSheetId="1">#REF!</definedName>
    <definedName name="______EXC6" localSheetId="2">#REF!</definedName>
    <definedName name="______EXC6">#REF!</definedName>
    <definedName name="______EXC7" localSheetId="10">#REF!</definedName>
    <definedName name="______EXC7" localSheetId="4">#REF!</definedName>
    <definedName name="______EXC7" localSheetId="1">#REF!</definedName>
    <definedName name="______EXC7" localSheetId="2">#REF!</definedName>
    <definedName name="______EXC7">#REF!</definedName>
    <definedName name="______EXC8" localSheetId="10">#REF!</definedName>
    <definedName name="______EXC8" localSheetId="4">#REF!</definedName>
    <definedName name="______EXC8" localSheetId="1">#REF!</definedName>
    <definedName name="______EXC8" localSheetId="2">#REF!</definedName>
    <definedName name="______EXC8">#REF!</definedName>
    <definedName name="______EXC9" localSheetId="10">#REF!</definedName>
    <definedName name="______EXC9" localSheetId="4">#REF!</definedName>
    <definedName name="______EXC9" localSheetId="1">#REF!</definedName>
    <definedName name="______EXC9" localSheetId="2">#REF!</definedName>
    <definedName name="______EXC9">#REF!</definedName>
    <definedName name="______MA2" localSheetId="10">#REF!</definedName>
    <definedName name="______MA2" localSheetId="4">#REF!</definedName>
    <definedName name="______MA2" localSheetId="5">#REF!</definedName>
    <definedName name="______MA2" localSheetId="1">#REF!</definedName>
    <definedName name="______MA2" localSheetId="2">#REF!</definedName>
    <definedName name="______MA2">#REF!</definedName>
    <definedName name="______ORO10" localSheetId="10">#REF!</definedName>
    <definedName name="______ORO10" localSheetId="4">#REF!</definedName>
    <definedName name="______ORO10" localSheetId="1">#REF!</definedName>
    <definedName name="______ORO10" localSheetId="2">#REF!</definedName>
    <definedName name="______ORO10">#REF!</definedName>
    <definedName name="______ORO11" localSheetId="10">#REF!</definedName>
    <definedName name="______ORO11" localSheetId="4">#REF!</definedName>
    <definedName name="______ORO11" localSheetId="1">#REF!</definedName>
    <definedName name="______ORO11" localSheetId="2">#REF!</definedName>
    <definedName name="______ORO11">#REF!</definedName>
    <definedName name="______ORO12" localSheetId="10">#REF!</definedName>
    <definedName name="______ORO12" localSheetId="4">#REF!</definedName>
    <definedName name="______ORO12" localSheetId="1">#REF!</definedName>
    <definedName name="______ORO12" localSheetId="2">#REF!</definedName>
    <definedName name="______ORO12">#REF!</definedName>
    <definedName name="______ORO13" localSheetId="10">#REF!</definedName>
    <definedName name="______ORO13" localSheetId="4">#REF!</definedName>
    <definedName name="______ORO13" localSheetId="1">#REF!</definedName>
    <definedName name="______ORO13" localSheetId="2">#REF!</definedName>
    <definedName name="______ORO13">#REF!</definedName>
    <definedName name="______ORO14" localSheetId="10">#REF!</definedName>
    <definedName name="______ORO14" localSheetId="4">#REF!</definedName>
    <definedName name="______ORO14" localSheetId="1">#REF!</definedName>
    <definedName name="______ORO14" localSheetId="2">#REF!</definedName>
    <definedName name="______ORO14">#REF!</definedName>
    <definedName name="______ORO15" localSheetId="10">#REF!</definedName>
    <definedName name="______ORO15" localSheetId="4">#REF!</definedName>
    <definedName name="______ORO15" localSheetId="1">#REF!</definedName>
    <definedName name="______ORO15" localSheetId="2">#REF!</definedName>
    <definedName name="______ORO15">#REF!</definedName>
    <definedName name="______ORO16" localSheetId="10">#REF!</definedName>
    <definedName name="______ORO16" localSheetId="4">#REF!</definedName>
    <definedName name="______ORO16" localSheetId="1">#REF!</definedName>
    <definedName name="______ORO16" localSheetId="2">#REF!</definedName>
    <definedName name="______ORO16">#REF!</definedName>
    <definedName name="______ORO17" localSheetId="10">#REF!</definedName>
    <definedName name="______ORO17" localSheetId="4">#REF!</definedName>
    <definedName name="______ORO17" localSheetId="1">#REF!</definedName>
    <definedName name="______ORO17" localSheetId="2">#REF!</definedName>
    <definedName name="______ORO17">#REF!</definedName>
    <definedName name="______ORO18" localSheetId="10">#REF!</definedName>
    <definedName name="______ORO18" localSheetId="4">#REF!</definedName>
    <definedName name="______ORO18" localSheetId="1">#REF!</definedName>
    <definedName name="______ORO18" localSheetId="2">#REF!</definedName>
    <definedName name="______ORO18">#REF!</definedName>
    <definedName name="______ORO19" localSheetId="10">#REF!</definedName>
    <definedName name="______ORO19" localSheetId="4">#REF!</definedName>
    <definedName name="______ORO19" localSheetId="1">#REF!</definedName>
    <definedName name="______ORO19" localSheetId="2">#REF!</definedName>
    <definedName name="______ORO19">#REF!</definedName>
    <definedName name="______PJ50" localSheetId="10">#REF!</definedName>
    <definedName name="______PJ50" localSheetId="4">#REF!</definedName>
    <definedName name="______PJ50" localSheetId="5">#REF!</definedName>
    <definedName name="______PJ50" localSheetId="1">#REF!</definedName>
    <definedName name="______PJ50" localSheetId="2">#REF!</definedName>
    <definedName name="______PJ50">#REF!</definedName>
    <definedName name="______PMT5671" localSheetId="10">[8]MEMORIAS!#REF!</definedName>
    <definedName name="______PMT5671" localSheetId="4">[8]MEMORIAS!#REF!</definedName>
    <definedName name="______PMT5671" localSheetId="1">[8]MEMORIAS!#REF!</definedName>
    <definedName name="______PMT5671" localSheetId="2">[8]MEMORIAS!#REF!</definedName>
    <definedName name="______PMT5671">[8]MEMORIAS!#REF!</definedName>
    <definedName name="______PMT5805" localSheetId="10">[8]MEMORIAS!#REF!</definedName>
    <definedName name="______PMT5805" localSheetId="4">[8]MEMORIAS!#REF!</definedName>
    <definedName name="______PMT5805" localSheetId="1">[8]MEMORIAS!#REF!</definedName>
    <definedName name="______PMT5805" localSheetId="2">[8]MEMORIAS!#REF!</definedName>
    <definedName name="______PMT5805">[8]MEMORIAS!#REF!</definedName>
    <definedName name="______PMT5806" localSheetId="10">[8]MEMORIAS!#REF!</definedName>
    <definedName name="______PMT5806" localSheetId="4">[8]MEMORIAS!#REF!</definedName>
    <definedName name="______PMT5806" localSheetId="1">[8]MEMORIAS!#REF!</definedName>
    <definedName name="______PMT5806" localSheetId="2">[8]MEMORIAS!#REF!</definedName>
    <definedName name="______PMT5806">[8]MEMORIAS!#REF!</definedName>
    <definedName name="______PMT5815" localSheetId="10">[8]MEMORIAS!#REF!</definedName>
    <definedName name="______PMT5815" localSheetId="4">[8]MEMORIAS!#REF!</definedName>
    <definedName name="______PMT5815" localSheetId="1">[8]MEMORIAS!#REF!</definedName>
    <definedName name="______PMT5815" localSheetId="2">[8]MEMORIAS!#REF!</definedName>
    <definedName name="______PMT5815">[8]MEMORIAS!#REF!</definedName>
    <definedName name="______PMT5820" localSheetId="10">[8]MEMORIAS!#REF!</definedName>
    <definedName name="______PMT5820" localSheetId="4">[8]MEMORIAS!#REF!</definedName>
    <definedName name="______PMT5820" localSheetId="1">[8]MEMORIAS!#REF!</definedName>
    <definedName name="______PMT5820" localSheetId="2">[8]MEMORIAS!#REF!</definedName>
    <definedName name="______PMT5820">[8]MEMORIAS!#REF!</definedName>
    <definedName name="______pr01" localSheetId="10">#REF!</definedName>
    <definedName name="______pr01" localSheetId="4">#REF!</definedName>
    <definedName name="______pr01" localSheetId="1">#REF!</definedName>
    <definedName name="______pr01" localSheetId="2">#REF!</definedName>
    <definedName name="______pr01">#REF!</definedName>
    <definedName name="______pr02" localSheetId="10">#REF!</definedName>
    <definedName name="______pr02" localSheetId="4">#REF!</definedName>
    <definedName name="______pr02" localSheetId="1">#REF!</definedName>
    <definedName name="______pr02" localSheetId="2">#REF!</definedName>
    <definedName name="______pr02">#REF!</definedName>
    <definedName name="______pr03" localSheetId="10">#REF!</definedName>
    <definedName name="______pr03" localSheetId="4">#REF!</definedName>
    <definedName name="______pr03" localSheetId="1">#REF!</definedName>
    <definedName name="______pr03" localSheetId="2">#REF!</definedName>
    <definedName name="______pr03">#REF!</definedName>
    <definedName name="______pr04" localSheetId="10">#REF!</definedName>
    <definedName name="______pr04" localSheetId="4">#REF!</definedName>
    <definedName name="______pr04" localSheetId="1">#REF!</definedName>
    <definedName name="______pr04" localSheetId="2">#REF!</definedName>
    <definedName name="______pr04">#REF!</definedName>
    <definedName name="______pr05" localSheetId="10">#REF!</definedName>
    <definedName name="______pr05" localSheetId="4">#REF!</definedName>
    <definedName name="______pr05" localSheetId="1">#REF!</definedName>
    <definedName name="______pr05" localSheetId="2">#REF!</definedName>
    <definedName name="______pr05">#REF!</definedName>
    <definedName name="______pr06" localSheetId="10">#REF!</definedName>
    <definedName name="______pr06" localSheetId="4">#REF!</definedName>
    <definedName name="______pr06" localSheetId="1">#REF!</definedName>
    <definedName name="______pr06" localSheetId="2">#REF!</definedName>
    <definedName name="______pr06">#REF!</definedName>
    <definedName name="______pr07" localSheetId="10">#REF!</definedName>
    <definedName name="______pr07" localSheetId="4">#REF!</definedName>
    <definedName name="______pr07" localSheetId="1">#REF!</definedName>
    <definedName name="______pr07" localSheetId="2">#REF!</definedName>
    <definedName name="______pr07">#REF!</definedName>
    <definedName name="______pr08" localSheetId="10">#REF!</definedName>
    <definedName name="______pr08" localSheetId="4">#REF!</definedName>
    <definedName name="______pr08" localSheetId="1">#REF!</definedName>
    <definedName name="______pr08" localSheetId="2">#REF!</definedName>
    <definedName name="______pr08">#REF!</definedName>
    <definedName name="______pr09" localSheetId="10">#REF!</definedName>
    <definedName name="______pr09" localSheetId="4">#REF!</definedName>
    <definedName name="______pr09" localSheetId="1">#REF!</definedName>
    <definedName name="______pr09" localSheetId="2">#REF!</definedName>
    <definedName name="______pr09">#REF!</definedName>
    <definedName name="______pr10" localSheetId="10">#REF!</definedName>
    <definedName name="______pr10" localSheetId="4">#REF!</definedName>
    <definedName name="______pr10" localSheetId="1">#REF!</definedName>
    <definedName name="______pr10" localSheetId="2">#REF!</definedName>
    <definedName name="______pr10">#REF!</definedName>
    <definedName name="______pr11" localSheetId="10">#REF!</definedName>
    <definedName name="______pr11" localSheetId="4">#REF!</definedName>
    <definedName name="______pr11" localSheetId="1">#REF!</definedName>
    <definedName name="______pr11" localSheetId="2">#REF!</definedName>
    <definedName name="______pr11">#REF!</definedName>
    <definedName name="______pr12" localSheetId="10">#REF!</definedName>
    <definedName name="______pr12" localSheetId="4">#REF!</definedName>
    <definedName name="______pr12" localSheetId="1">#REF!</definedName>
    <definedName name="______pr12" localSheetId="2">#REF!</definedName>
    <definedName name="______pr12">#REF!</definedName>
    <definedName name="______pr13" localSheetId="10">#REF!</definedName>
    <definedName name="______pr13" localSheetId="4">#REF!</definedName>
    <definedName name="______pr13" localSheetId="1">#REF!</definedName>
    <definedName name="______pr13" localSheetId="2">#REF!</definedName>
    <definedName name="______pr13">#REF!</definedName>
    <definedName name="______pr14" localSheetId="10">#REF!</definedName>
    <definedName name="______pr14" localSheetId="4">#REF!</definedName>
    <definedName name="______pr14" localSheetId="1">#REF!</definedName>
    <definedName name="______pr14" localSheetId="2">#REF!</definedName>
    <definedName name="______pr14">#REF!</definedName>
    <definedName name="______pr15" localSheetId="10">#REF!</definedName>
    <definedName name="______pr15" localSheetId="4">#REF!</definedName>
    <definedName name="______pr15" localSheetId="1">#REF!</definedName>
    <definedName name="______pr15" localSheetId="2">#REF!</definedName>
    <definedName name="______pr15">#REF!</definedName>
    <definedName name="______pr16" localSheetId="10">#REF!</definedName>
    <definedName name="______pr16" localSheetId="4">#REF!</definedName>
    <definedName name="______pr16" localSheetId="1">#REF!</definedName>
    <definedName name="______pr16" localSheetId="2">#REF!</definedName>
    <definedName name="______pr16">#REF!</definedName>
    <definedName name="______pr17" localSheetId="10">#REF!</definedName>
    <definedName name="______pr17" localSheetId="4">#REF!</definedName>
    <definedName name="______pr17" localSheetId="1">#REF!</definedName>
    <definedName name="______pr17" localSheetId="2">#REF!</definedName>
    <definedName name="______pr17">#REF!</definedName>
    <definedName name="______pr18" localSheetId="10">#REF!</definedName>
    <definedName name="______pr18" localSheetId="4">#REF!</definedName>
    <definedName name="______pr18" localSheetId="1">#REF!</definedName>
    <definedName name="______pr18" localSheetId="2">#REF!</definedName>
    <definedName name="______pr18">#REF!</definedName>
    <definedName name="______pr19" localSheetId="10">#REF!</definedName>
    <definedName name="______pr19" localSheetId="4">#REF!</definedName>
    <definedName name="______pr19" localSheetId="1">#REF!</definedName>
    <definedName name="______pr19" localSheetId="2">#REF!</definedName>
    <definedName name="______pr19">#REF!</definedName>
    <definedName name="______pr20" localSheetId="10">#REF!</definedName>
    <definedName name="______pr20" localSheetId="4">#REF!</definedName>
    <definedName name="______pr20" localSheetId="1">#REF!</definedName>
    <definedName name="______pr20" localSheetId="2">#REF!</definedName>
    <definedName name="______pr20">#REF!</definedName>
    <definedName name="______pr21" localSheetId="10">#REF!</definedName>
    <definedName name="______pr21" localSheetId="4">#REF!</definedName>
    <definedName name="______pr21" localSheetId="1">#REF!</definedName>
    <definedName name="______pr21" localSheetId="2">#REF!</definedName>
    <definedName name="______pr21">#REF!</definedName>
    <definedName name="______pr22" localSheetId="10">#REF!</definedName>
    <definedName name="______pr22" localSheetId="4">#REF!</definedName>
    <definedName name="______pr22" localSheetId="1">#REF!</definedName>
    <definedName name="______pr22" localSheetId="2">#REF!</definedName>
    <definedName name="______pr22">#REF!</definedName>
    <definedName name="______pr23" localSheetId="10">#REF!</definedName>
    <definedName name="______pr23" localSheetId="4">#REF!</definedName>
    <definedName name="______pr23" localSheetId="1">#REF!</definedName>
    <definedName name="______pr23" localSheetId="2">#REF!</definedName>
    <definedName name="______pr23">#REF!</definedName>
    <definedName name="______pr24" localSheetId="10">#REF!</definedName>
    <definedName name="______pr24" localSheetId="4">#REF!</definedName>
    <definedName name="______pr24" localSheetId="1">#REF!</definedName>
    <definedName name="______pr24" localSheetId="2">#REF!</definedName>
    <definedName name="______pr24">#REF!</definedName>
    <definedName name="______pr25" localSheetId="10">#REF!</definedName>
    <definedName name="______pr25" localSheetId="4">#REF!</definedName>
    <definedName name="______pr25" localSheetId="1">#REF!</definedName>
    <definedName name="______pr25" localSheetId="2">#REF!</definedName>
    <definedName name="______pr25">#REF!</definedName>
    <definedName name="______pr26" localSheetId="10">#REF!</definedName>
    <definedName name="______pr26" localSheetId="4">#REF!</definedName>
    <definedName name="______pr26" localSheetId="1">#REF!</definedName>
    <definedName name="______pr26" localSheetId="2">#REF!</definedName>
    <definedName name="______pr26">#REF!</definedName>
    <definedName name="______pr27" localSheetId="10">#REF!</definedName>
    <definedName name="______pr27" localSheetId="4">#REF!</definedName>
    <definedName name="______pr27" localSheetId="1">#REF!</definedName>
    <definedName name="______pr27" localSheetId="2">#REF!</definedName>
    <definedName name="______pr27">#REF!</definedName>
    <definedName name="______pr28" localSheetId="10">#REF!</definedName>
    <definedName name="______pr28" localSheetId="4">#REF!</definedName>
    <definedName name="______pr28" localSheetId="1">#REF!</definedName>
    <definedName name="______pr28" localSheetId="2">#REF!</definedName>
    <definedName name="______pr28">#REF!</definedName>
    <definedName name="______pr29" localSheetId="10">#REF!</definedName>
    <definedName name="______pr29" localSheetId="4">#REF!</definedName>
    <definedName name="______pr29" localSheetId="1">#REF!</definedName>
    <definedName name="______pr29" localSheetId="2">#REF!</definedName>
    <definedName name="______pr29">#REF!</definedName>
    <definedName name="______pr30" localSheetId="10">#REF!</definedName>
    <definedName name="______pr30" localSheetId="4">#REF!</definedName>
    <definedName name="______pr30" localSheetId="1">#REF!</definedName>
    <definedName name="______pr30" localSheetId="2">#REF!</definedName>
    <definedName name="______pr30">#REF!</definedName>
    <definedName name="______pr31" localSheetId="10">#REF!</definedName>
    <definedName name="______pr31" localSheetId="4">#REF!</definedName>
    <definedName name="______pr31" localSheetId="1">#REF!</definedName>
    <definedName name="______pr31" localSheetId="2">#REF!</definedName>
    <definedName name="______pr31">#REF!</definedName>
    <definedName name="______pr32" localSheetId="10">#REF!</definedName>
    <definedName name="______pr32" localSheetId="4">#REF!</definedName>
    <definedName name="______pr32" localSheetId="1">#REF!</definedName>
    <definedName name="______pr32" localSheetId="2">#REF!</definedName>
    <definedName name="______pr32">#REF!</definedName>
    <definedName name="______pr33" localSheetId="10">#REF!</definedName>
    <definedName name="______pr33" localSheetId="4">#REF!</definedName>
    <definedName name="______pr33" localSheetId="1">#REF!</definedName>
    <definedName name="______pr33" localSheetId="2">#REF!</definedName>
    <definedName name="______pr33">#REF!</definedName>
    <definedName name="______pr34" localSheetId="10">#REF!</definedName>
    <definedName name="______pr34" localSheetId="4">#REF!</definedName>
    <definedName name="______pr34" localSheetId="1">#REF!</definedName>
    <definedName name="______pr34" localSheetId="2">#REF!</definedName>
    <definedName name="______pr34">#REF!</definedName>
    <definedName name="______pr35" localSheetId="10">#REF!</definedName>
    <definedName name="______pr35" localSheetId="4">#REF!</definedName>
    <definedName name="______pr35" localSheetId="1">#REF!</definedName>
    <definedName name="______pr35" localSheetId="2">#REF!</definedName>
    <definedName name="______pr35">#REF!</definedName>
    <definedName name="______pr36" localSheetId="10">#REF!</definedName>
    <definedName name="______pr36" localSheetId="4">#REF!</definedName>
    <definedName name="______pr36" localSheetId="1">#REF!</definedName>
    <definedName name="______pr36" localSheetId="2">#REF!</definedName>
    <definedName name="______pr36">#REF!</definedName>
    <definedName name="______pr37" localSheetId="10">#REF!</definedName>
    <definedName name="______pr37" localSheetId="4">#REF!</definedName>
    <definedName name="______pr37" localSheetId="1">#REF!</definedName>
    <definedName name="______pr37" localSheetId="2">#REF!</definedName>
    <definedName name="______pr37">#REF!</definedName>
    <definedName name="______pr38" localSheetId="10">#REF!</definedName>
    <definedName name="______pr38" localSheetId="4">#REF!</definedName>
    <definedName name="______pr38" localSheetId="1">#REF!</definedName>
    <definedName name="______pr38" localSheetId="2">#REF!</definedName>
    <definedName name="______pr38">#REF!</definedName>
    <definedName name="______pr39" localSheetId="10">#REF!</definedName>
    <definedName name="______pr39" localSheetId="4">#REF!</definedName>
    <definedName name="______pr39" localSheetId="1">#REF!</definedName>
    <definedName name="______pr39" localSheetId="2">#REF!</definedName>
    <definedName name="______pr39">#REF!</definedName>
    <definedName name="______pr40" localSheetId="10">#REF!</definedName>
    <definedName name="______pr40" localSheetId="4">#REF!</definedName>
    <definedName name="______pr40" localSheetId="1">#REF!</definedName>
    <definedName name="______pr40" localSheetId="2">#REF!</definedName>
    <definedName name="______pr40">#REF!</definedName>
    <definedName name="______pr41" localSheetId="10">#REF!</definedName>
    <definedName name="______pr41" localSheetId="4">#REF!</definedName>
    <definedName name="______pr41" localSheetId="1">#REF!</definedName>
    <definedName name="______pr41" localSheetId="2">#REF!</definedName>
    <definedName name="______pr41">#REF!</definedName>
    <definedName name="______pr42" localSheetId="10">#REF!</definedName>
    <definedName name="______pr42" localSheetId="4">#REF!</definedName>
    <definedName name="______pr42" localSheetId="1">#REF!</definedName>
    <definedName name="______pr42" localSheetId="2">#REF!</definedName>
    <definedName name="______pr42">#REF!</definedName>
    <definedName name="______pr43" localSheetId="10">#REF!</definedName>
    <definedName name="______pr43" localSheetId="4">#REF!</definedName>
    <definedName name="______pr43" localSheetId="1">#REF!</definedName>
    <definedName name="______pr43" localSheetId="2">#REF!</definedName>
    <definedName name="______pr43">#REF!</definedName>
    <definedName name="______pr44" localSheetId="10">#REF!</definedName>
    <definedName name="______pr44" localSheetId="4">#REF!</definedName>
    <definedName name="______pr44" localSheetId="1">#REF!</definedName>
    <definedName name="______pr44" localSheetId="2">#REF!</definedName>
    <definedName name="______pr44">#REF!</definedName>
    <definedName name="______pr45" localSheetId="10">#REF!</definedName>
    <definedName name="______pr45" localSheetId="4">#REF!</definedName>
    <definedName name="______pr45" localSheetId="1">#REF!</definedName>
    <definedName name="______pr45" localSheetId="2">#REF!</definedName>
    <definedName name="______pr45">#REF!</definedName>
    <definedName name="______pr46" localSheetId="10">#REF!</definedName>
    <definedName name="______pr46" localSheetId="4">#REF!</definedName>
    <definedName name="______pr46" localSheetId="1">#REF!</definedName>
    <definedName name="______pr46" localSheetId="2">#REF!</definedName>
    <definedName name="______pr46">#REF!</definedName>
    <definedName name="______pr47" localSheetId="10">#REF!</definedName>
    <definedName name="______pr47" localSheetId="4">#REF!</definedName>
    <definedName name="______pr47" localSheetId="1">#REF!</definedName>
    <definedName name="______pr47" localSheetId="2">#REF!</definedName>
    <definedName name="______pr47">#REF!</definedName>
    <definedName name="______pr48" localSheetId="10">#REF!</definedName>
    <definedName name="______pr48" localSheetId="4">#REF!</definedName>
    <definedName name="______pr48" localSheetId="1">#REF!</definedName>
    <definedName name="______pr48" localSheetId="2">#REF!</definedName>
    <definedName name="______pr48">#REF!</definedName>
    <definedName name="______pr49" localSheetId="10">#REF!</definedName>
    <definedName name="______pr49" localSheetId="4">#REF!</definedName>
    <definedName name="______pr49" localSheetId="1">#REF!</definedName>
    <definedName name="______pr49" localSheetId="2">#REF!</definedName>
    <definedName name="______pr49">#REF!</definedName>
    <definedName name="______pr50" localSheetId="10">#REF!</definedName>
    <definedName name="______pr50" localSheetId="4">#REF!</definedName>
    <definedName name="______pr50" localSheetId="1">#REF!</definedName>
    <definedName name="______pr50" localSheetId="2">#REF!</definedName>
    <definedName name="______pr50">#REF!</definedName>
    <definedName name="______pr51" localSheetId="10">#REF!</definedName>
    <definedName name="______pr51" localSheetId="4">#REF!</definedName>
    <definedName name="______pr51" localSheetId="1">#REF!</definedName>
    <definedName name="______pr51" localSheetId="2">#REF!</definedName>
    <definedName name="______pr51">#REF!</definedName>
    <definedName name="______pr52" localSheetId="10">#REF!</definedName>
    <definedName name="______pr52" localSheetId="4">#REF!</definedName>
    <definedName name="______pr52" localSheetId="1">#REF!</definedName>
    <definedName name="______pr52" localSheetId="2">#REF!</definedName>
    <definedName name="______pr52">#REF!</definedName>
    <definedName name="______pr53" localSheetId="10">#REF!</definedName>
    <definedName name="______pr53" localSheetId="4">#REF!</definedName>
    <definedName name="______pr53" localSheetId="1">#REF!</definedName>
    <definedName name="______pr53" localSheetId="2">#REF!</definedName>
    <definedName name="______pr53">#REF!</definedName>
    <definedName name="______pr54" localSheetId="10">#REF!</definedName>
    <definedName name="______pr54" localSheetId="4">#REF!</definedName>
    <definedName name="______pr54" localSheetId="1">#REF!</definedName>
    <definedName name="______pr54" localSheetId="2">#REF!</definedName>
    <definedName name="______pr54">#REF!</definedName>
    <definedName name="______pr55" localSheetId="10">#REF!</definedName>
    <definedName name="______pr55" localSheetId="4">#REF!</definedName>
    <definedName name="______pr55" localSheetId="1">#REF!</definedName>
    <definedName name="______pr55" localSheetId="2">#REF!</definedName>
    <definedName name="______pr55">#REF!</definedName>
    <definedName name="______pr56" localSheetId="10">#REF!</definedName>
    <definedName name="______pr56" localSheetId="4">#REF!</definedName>
    <definedName name="______pr56" localSheetId="1">#REF!</definedName>
    <definedName name="______pr56" localSheetId="2">#REF!</definedName>
    <definedName name="______pr56">#REF!</definedName>
    <definedName name="______pr57" localSheetId="10">#REF!</definedName>
    <definedName name="______pr57" localSheetId="4">#REF!</definedName>
    <definedName name="______pr57" localSheetId="1">#REF!</definedName>
    <definedName name="______pr57" localSheetId="2">#REF!</definedName>
    <definedName name="______pr57">#REF!</definedName>
    <definedName name="______pr58" localSheetId="10">#REF!</definedName>
    <definedName name="______pr58" localSheetId="4">#REF!</definedName>
    <definedName name="______pr58" localSheetId="1">#REF!</definedName>
    <definedName name="______pr58" localSheetId="2">#REF!</definedName>
    <definedName name="______pr58">#REF!</definedName>
    <definedName name="______pr59" localSheetId="10">#REF!</definedName>
    <definedName name="______pr59" localSheetId="4">#REF!</definedName>
    <definedName name="______pr59" localSheetId="1">#REF!</definedName>
    <definedName name="______pr59" localSheetId="2">#REF!</definedName>
    <definedName name="______pr59">#REF!</definedName>
    <definedName name="______pr60" localSheetId="10">#REF!</definedName>
    <definedName name="______pr60" localSheetId="4">#REF!</definedName>
    <definedName name="______pr60" localSheetId="1">#REF!</definedName>
    <definedName name="______pr60" localSheetId="2">#REF!</definedName>
    <definedName name="______pr60">#REF!</definedName>
    <definedName name="______pr61" localSheetId="10">#REF!</definedName>
    <definedName name="______pr61" localSheetId="4">#REF!</definedName>
    <definedName name="______pr61" localSheetId="1">#REF!</definedName>
    <definedName name="______pr61" localSheetId="2">#REF!</definedName>
    <definedName name="______pr61">#REF!</definedName>
    <definedName name="______pr62" localSheetId="10">#REF!</definedName>
    <definedName name="______pr62" localSheetId="4">#REF!</definedName>
    <definedName name="______pr62" localSheetId="1">#REF!</definedName>
    <definedName name="______pr62" localSheetId="2">#REF!</definedName>
    <definedName name="______pr62">#REF!</definedName>
    <definedName name="______pr63" localSheetId="10">#REF!</definedName>
    <definedName name="______pr63" localSheetId="4">#REF!</definedName>
    <definedName name="______pr63" localSheetId="1">#REF!</definedName>
    <definedName name="______pr63" localSheetId="2">#REF!</definedName>
    <definedName name="______pr63">#REF!</definedName>
    <definedName name="______pr64" localSheetId="10">#REF!</definedName>
    <definedName name="______pr64" localSheetId="4">#REF!</definedName>
    <definedName name="______pr64" localSheetId="1">#REF!</definedName>
    <definedName name="______pr64" localSheetId="2">#REF!</definedName>
    <definedName name="______pr64">#REF!</definedName>
    <definedName name="______pr65" localSheetId="10">#REF!</definedName>
    <definedName name="______pr65" localSheetId="4">#REF!</definedName>
    <definedName name="______pr65" localSheetId="1">#REF!</definedName>
    <definedName name="______pr65" localSheetId="2">#REF!</definedName>
    <definedName name="______pr65">#REF!</definedName>
    <definedName name="______pr66" localSheetId="10">#REF!</definedName>
    <definedName name="______pr66" localSheetId="4">#REF!</definedName>
    <definedName name="______pr66" localSheetId="1">#REF!</definedName>
    <definedName name="______pr66" localSheetId="2">#REF!</definedName>
    <definedName name="______pr66">#REF!</definedName>
    <definedName name="______pr67" localSheetId="10">#REF!</definedName>
    <definedName name="______pr67" localSheetId="4">#REF!</definedName>
    <definedName name="______pr67" localSheetId="1">#REF!</definedName>
    <definedName name="______pr67" localSheetId="2">#REF!</definedName>
    <definedName name="______pr67">#REF!</definedName>
    <definedName name="______pr68" localSheetId="10">#REF!</definedName>
    <definedName name="______pr68" localSheetId="4">#REF!</definedName>
    <definedName name="______pr68" localSheetId="1">#REF!</definedName>
    <definedName name="______pr68" localSheetId="2">#REF!</definedName>
    <definedName name="______pr68">#REF!</definedName>
    <definedName name="______pr69" localSheetId="10">#REF!</definedName>
    <definedName name="______pr69" localSheetId="4">#REF!</definedName>
    <definedName name="______pr69" localSheetId="1">#REF!</definedName>
    <definedName name="______pr69" localSheetId="2">#REF!</definedName>
    <definedName name="______pr69">#REF!</definedName>
    <definedName name="______pr70" localSheetId="10">#REF!</definedName>
    <definedName name="______pr70" localSheetId="4">#REF!</definedName>
    <definedName name="______pr70" localSheetId="1">#REF!</definedName>
    <definedName name="______pr70" localSheetId="2">#REF!</definedName>
    <definedName name="______pr70">#REF!</definedName>
    <definedName name="______pr71" localSheetId="10">#REF!</definedName>
    <definedName name="______pr71" localSheetId="4">#REF!</definedName>
    <definedName name="______pr71" localSheetId="1">#REF!</definedName>
    <definedName name="______pr71" localSheetId="2">#REF!</definedName>
    <definedName name="______pr71">#REF!</definedName>
    <definedName name="______pr72" localSheetId="10">#REF!</definedName>
    <definedName name="______pr72" localSheetId="4">#REF!</definedName>
    <definedName name="______pr72" localSheetId="1">#REF!</definedName>
    <definedName name="______pr72" localSheetId="2">#REF!</definedName>
    <definedName name="______pr72">#REF!</definedName>
    <definedName name="______r" localSheetId="10">#REF!</definedName>
    <definedName name="______r" localSheetId="4">#REF!</definedName>
    <definedName name="______r" localSheetId="1">#REF!</definedName>
    <definedName name="______r" localSheetId="2">#REF!</definedName>
    <definedName name="______r">#REF!</definedName>
    <definedName name="______SAL1" localSheetId="10">#REF!</definedName>
    <definedName name="______SAL1" localSheetId="4">#REF!</definedName>
    <definedName name="______SAL1" localSheetId="1">#REF!</definedName>
    <definedName name="______SAL1" localSheetId="2">#REF!</definedName>
    <definedName name="______SAL1">#REF!</definedName>
    <definedName name="______SBC1" localSheetId="3">[7]INV!$A$12:$D$15</definedName>
    <definedName name="______SBC1" localSheetId="4">[7]INV!$A$12:$D$15</definedName>
    <definedName name="______SBC1">[9]INV!$A$12:$D$15</definedName>
    <definedName name="______SBC3" localSheetId="3">[7]INV!$F$12:$I$15</definedName>
    <definedName name="______SBC3" localSheetId="4">[7]INV!$F$12:$I$15</definedName>
    <definedName name="______SBC3">[9]INV!$F$12:$I$15</definedName>
    <definedName name="______SBC5" localSheetId="3">[7]INV!$K$12:$N$15</definedName>
    <definedName name="______SBC5" localSheetId="4">[7]INV!$K$12:$N$15</definedName>
    <definedName name="______SBC5">[9]INV!$K$12:$N$15</definedName>
    <definedName name="______tab1" localSheetId="10">#REF!</definedName>
    <definedName name="______tab1" localSheetId="4">#REF!</definedName>
    <definedName name="______tab1" localSheetId="1">#REF!</definedName>
    <definedName name="______tab1" localSheetId="2">#REF!</definedName>
    <definedName name="______tab1">#REF!</definedName>
    <definedName name="______tab2" localSheetId="10">#REF!</definedName>
    <definedName name="______tab2" localSheetId="4">#REF!</definedName>
    <definedName name="______tab2" localSheetId="1">#REF!</definedName>
    <definedName name="______tab2" localSheetId="2">#REF!</definedName>
    <definedName name="______tab2">#REF!</definedName>
    <definedName name="______tab3" localSheetId="10">#REF!</definedName>
    <definedName name="______tab3" localSheetId="4">#REF!</definedName>
    <definedName name="______tab3" localSheetId="1">#REF!</definedName>
    <definedName name="______tab3" localSheetId="2">#REF!</definedName>
    <definedName name="______tab3">#REF!</definedName>
    <definedName name="______TAB4" localSheetId="10">#REF!</definedName>
    <definedName name="______TAB4" localSheetId="4">#REF!</definedName>
    <definedName name="______TAB4" localSheetId="1">#REF!</definedName>
    <definedName name="______TAB4" localSheetId="2">#REF!</definedName>
    <definedName name="______TAB4">#REF!</definedName>
    <definedName name="_____AFC1" localSheetId="3">[7]INV!$A$25:$D$28</definedName>
    <definedName name="_____AFC1" localSheetId="4">[7]INV!$A$25:$D$28</definedName>
    <definedName name="_____AFC1">[9]INV!$A$25:$D$28</definedName>
    <definedName name="_____AFC3" localSheetId="3">[7]INV!$F$25:$I$28</definedName>
    <definedName name="_____AFC3" localSheetId="4">[7]INV!$F$25:$I$28</definedName>
    <definedName name="_____AFC3">[9]INV!$F$25:$I$28</definedName>
    <definedName name="_____AFC5" localSheetId="3">[7]INV!$K$25:$N$28</definedName>
    <definedName name="_____AFC5" localSheetId="4">[7]INV!$K$25:$N$28</definedName>
    <definedName name="_____AFC5">[9]INV!$K$25:$N$28</definedName>
    <definedName name="_____aiu2">[14]AIU!$J$105</definedName>
    <definedName name="_____ane7" localSheetId="10">[15]!_xlbgnm.ane7</definedName>
    <definedName name="_____ane7" localSheetId="4">[15]!_xlbgnm.ane7</definedName>
    <definedName name="_____ane7" localSheetId="1">[15]!_xlbgnm.ane7</definedName>
    <definedName name="_____ane7" localSheetId="2">[15]!_xlbgnm.ane7</definedName>
    <definedName name="_____ane7">[15]!_xlbgnm.ane7</definedName>
    <definedName name="_____ane8" localSheetId="10">[15]!_xlbgnm.ane8</definedName>
    <definedName name="_____ane8" localSheetId="4">[15]!_xlbgnm.ane8</definedName>
    <definedName name="_____ane8" localSheetId="1">[15]!_xlbgnm.ane8</definedName>
    <definedName name="_____ane8" localSheetId="2">[15]!_xlbgnm.ane8</definedName>
    <definedName name="_____ane8">[15]!_xlbgnm.ane8</definedName>
    <definedName name="_____Atp2">[16]EMPRESA!$F$22</definedName>
    <definedName name="_____BGC1" localSheetId="3">[7]INV!$A$5:$D$8</definedName>
    <definedName name="_____BGC1" localSheetId="4">[7]INV!$A$5:$D$8</definedName>
    <definedName name="_____BGC1">[9]INV!$A$5:$D$8</definedName>
    <definedName name="_____BGC3" localSheetId="3">[7]INV!$F$5:$I$8</definedName>
    <definedName name="_____BGC3" localSheetId="4">[7]INV!$F$5:$I$8</definedName>
    <definedName name="_____BGC3">[9]INV!$F$5:$I$8</definedName>
    <definedName name="_____BGC5" localSheetId="3">[7]INV!$K$5:$N$8</definedName>
    <definedName name="_____BGC5" localSheetId="4">[7]INV!$K$5:$N$8</definedName>
    <definedName name="_____BGC5">[9]INV!$K$5:$N$8</definedName>
    <definedName name="_____CAC1" localSheetId="3">[7]INV!$A$19:$D$22</definedName>
    <definedName name="_____CAC1" localSheetId="4">[7]INV!$A$19:$D$22</definedName>
    <definedName name="_____CAC1">[9]INV!$A$19:$D$22</definedName>
    <definedName name="_____CAC3" localSheetId="3">[7]INV!$F$19:$I$22</definedName>
    <definedName name="_____CAC3" localSheetId="4">[7]INV!$F$19:$I$22</definedName>
    <definedName name="_____CAC3">[9]INV!$F$19:$I$22</definedName>
    <definedName name="_____CAC5" localSheetId="3">[7]INV!$K$19:$N$22</definedName>
    <definedName name="_____CAC5" localSheetId="4">[7]INV!$K$19:$N$22</definedName>
    <definedName name="_____CAC5">[9]INV!$K$19:$N$22</definedName>
    <definedName name="_____DCI1" localSheetId="10">[17]Tablas!#REF!</definedName>
    <definedName name="_____DCI1" localSheetId="4">[17]Tablas!#REF!</definedName>
    <definedName name="_____DCI1" localSheetId="1">[17]Tablas!#REF!</definedName>
    <definedName name="_____DCI1" localSheetId="2">[17]Tablas!#REF!</definedName>
    <definedName name="_____DCI1">[17]Tablas!#REF!</definedName>
    <definedName name="_____DDS1" localSheetId="10">[17]Tablas!#REF!</definedName>
    <definedName name="_____DDS1" localSheetId="4">[17]Tablas!#REF!</definedName>
    <definedName name="_____DDS1" localSheetId="1">[17]Tablas!#REF!</definedName>
    <definedName name="_____DDS1" localSheetId="2">[17]Tablas!#REF!</definedName>
    <definedName name="_____DDS1">[17]Tablas!#REF!</definedName>
    <definedName name="_____DGO1" localSheetId="10">[17]Tablas!#REF!</definedName>
    <definedName name="_____DGO1" localSheetId="4">[17]Tablas!#REF!</definedName>
    <definedName name="_____DGO1" localSheetId="1">[17]Tablas!#REF!</definedName>
    <definedName name="_____DGO1" localSheetId="2">[17]Tablas!#REF!</definedName>
    <definedName name="_____DGO1">[17]Tablas!#REF!</definedName>
    <definedName name="_____DGP1" localSheetId="10">[17]Tablas!#REF!</definedName>
    <definedName name="_____DGP1" localSheetId="4">[17]Tablas!#REF!</definedName>
    <definedName name="_____DGP1" localSheetId="1">[17]Tablas!#REF!</definedName>
    <definedName name="_____DGP1" localSheetId="2">[17]Tablas!#REF!</definedName>
    <definedName name="_____DGP1">[17]Tablas!#REF!</definedName>
    <definedName name="_____DIJ1" localSheetId="10">[17]Tablas!#REF!</definedName>
    <definedName name="_____DIJ1" localSheetId="4">[17]Tablas!#REF!</definedName>
    <definedName name="_____DIJ1" localSheetId="1">[17]Tablas!#REF!</definedName>
    <definedName name="_____DIJ1" localSheetId="2">[17]Tablas!#REF!</definedName>
    <definedName name="_____DIJ1">[17]Tablas!#REF!</definedName>
    <definedName name="_____DPI1" localSheetId="10">[17]Tablas!#REF!</definedName>
    <definedName name="_____DPI1" localSheetId="4">[17]Tablas!#REF!</definedName>
    <definedName name="_____DPI1" localSheetId="1">[17]Tablas!#REF!</definedName>
    <definedName name="_____DPI1" localSheetId="2">[17]Tablas!#REF!</definedName>
    <definedName name="_____DPI1">[17]Tablas!#REF!</definedName>
    <definedName name="_____DPY1" localSheetId="10">[17]Tablas!#REF!</definedName>
    <definedName name="_____DPY1" localSheetId="4">[17]Tablas!#REF!</definedName>
    <definedName name="_____DPY1" localSheetId="1">[17]Tablas!#REF!</definedName>
    <definedName name="_____DPY1" localSheetId="2">[17]Tablas!#REF!</definedName>
    <definedName name="_____DPY1">[17]Tablas!#REF!</definedName>
    <definedName name="_____DRI1" localSheetId="10">[17]Tablas!#REF!</definedName>
    <definedName name="_____DRI1" localSheetId="4">[17]Tablas!#REF!</definedName>
    <definedName name="_____DRI1" localSheetId="1">[17]Tablas!#REF!</definedName>
    <definedName name="_____DRI1" localSheetId="2">[17]Tablas!#REF!</definedName>
    <definedName name="_____DRI1">[17]Tablas!#REF!</definedName>
    <definedName name="_____DRL1" localSheetId="10">[17]Tablas!#REF!</definedName>
    <definedName name="_____DRL1" localSheetId="4">[17]Tablas!#REF!</definedName>
    <definedName name="_____DRL1" localSheetId="1">[17]Tablas!#REF!</definedName>
    <definedName name="_____DRL1" localSheetId="2">[17]Tablas!#REF!</definedName>
    <definedName name="_____DRL1">[17]Tablas!#REF!</definedName>
    <definedName name="_____DSP1" localSheetId="10">[17]Tablas!#REF!</definedName>
    <definedName name="_____DSP1" localSheetId="4">[17]Tablas!#REF!</definedName>
    <definedName name="_____DSP1" localSheetId="1">[17]Tablas!#REF!</definedName>
    <definedName name="_____DSP1" localSheetId="2">[17]Tablas!#REF!</definedName>
    <definedName name="_____DSP1">[17]Tablas!#REF!</definedName>
    <definedName name="_____ECP1" localSheetId="10">[17]Tablas!#REF!</definedName>
    <definedName name="_____ECP1" localSheetId="4">[17]Tablas!#REF!</definedName>
    <definedName name="_____ECP1" localSheetId="1">[17]Tablas!#REF!</definedName>
    <definedName name="_____ECP1" localSheetId="2">[17]Tablas!#REF!</definedName>
    <definedName name="_____ECP1">[17]Tablas!#REF!</definedName>
    <definedName name="_____EST1" localSheetId="10">#REF!</definedName>
    <definedName name="_____EST1" localSheetId="4">#REF!</definedName>
    <definedName name="_____EST1" localSheetId="1">#REF!</definedName>
    <definedName name="_____EST1" localSheetId="2">#REF!</definedName>
    <definedName name="_____EST1">#REF!</definedName>
    <definedName name="_____EST10" localSheetId="10">#REF!</definedName>
    <definedName name="_____EST10" localSheetId="4">#REF!</definedName>
    <definedName name="_____EST10" localSheetId="1">#REF!</definedName>
    <definedName name="_____EST10" localSheetId="2">#REF!</definedName>
    <definedName name="_____EST10">#REF!</definedName>
    <definedName name="_____EST11" localSheetId="10">#REF!</definedName>
    <definedName name="_____EST11" localSheetId="4">#REF!</definedName>
    <definedName name="_____EST11" localSheetId="1">#REF!</definedName>
    <definedName name="_____EST11" localSheetId="2">#REF!</definedName>
    <definedName name="_____EST11">#REF!</definedName>
    <definedName name="_____EST12" localSheetId="10">#REF!</definedName>
    <definedName name="_____EST12" localSheetId="4">#REF!</definedName>
    <definedName name="_____EST12" localSheetId="1">#REF!</definedName>
    <definedName name="_____EST12" localSheetId="2">#REF!</definedName>
    <definedName name="_____EST12">#REF!</definedName>
    <definedName name="_____EST13" localSheetId="10">#REF!</definedName>
    <definedName name="_____EST13" localSheetId="4">#REF!</definedName>
    <definedName name="_____EST13" localSheetId="1">#REF!</definedName>
    <definedName name="_____EST13" localSheetId="2">#REF!</definedName>
    <definedName name="_____EST13">#REF!</definedName>
    <definedName name="_____EST14" localSheetId="10">#REF!</definedName>
    <definedName name="_____EST14" localSheetId="4">#REF!</definedName>
    <definedName name="_____EST14" localSheetId="1">#REF!</definedName>
    <definedName name="_____EST14" localSheetId="2">#REF!</definedName>
    <definedName name="_____EST14">#REF!</definedName>
    <definedName name="_____EST15" localSheetId="10">#REF!</definedName>
    <definedName name="_____EST15" localSheetId="4">#REF!</definedName>
    <definedName name="_____EST15" localSheetId="1">#REF!</definedName>
    <definedName name="_____EST15" localSheetId="2">#REF!</definedName>
    <definedName name="_____EST15">#REF!</definedName>
    <definedName name="_____EST16" localSheetId="10">#REF!</definedName>
    <definedName name="_____EST16" localSheetId="4">#REF!</definedName>
    <definedName name="_____EST16" localSheetId="1">#REF!</definedName>
    <definedName name="_____EST16" localSheetId="2">#REF!</definedName>
    <definedName name="_____EST16">#REF!</definedName>
    <definedName name="_____EST17" localSheetId="10">#REF!</definedName>
    <definedName name="_____EST17" localSheetId="4">#REF!</definedName>
    <definedName name="_____EST17" localSheetId="1">#REF!</definedName>
    <definedName name="_____EST17" localSheetId="2">#REF!</definedName>
    <definedName name="_____EST17">#REF!</definedName>
    <definedName name="_____EST18" localSheetId="10">#REF!</definedName>
    <definedName name="_____EST18" localSheetId="4">#REF!</definedName>
    <definedName name="_____EST18" localSheetId="1">#REF!</definedName>
    <definedName name="_____EST18" localSheetId="2">#REF!</definedName>
    <definedName name="_____EST18">#REF!</definedName>
    <definedName name="_____EST19" localSheetId="10">#REF!</definedName>
    <definedName name="_____EST19" localSheetId="4">#REF!</definedName>
    <definedName name="_____EST19" localSheetId="1">#REF!</definedName>
    <definedName name="_____EST19" localSheetId="2">#REF!</definedName>
    <definedName name="_____EST19">#REF!</definedName>
    <definedName name="_____EST2" localSheetId="10">#REF!</definedName>
    <definedName name="_____EST2" localSheetId="4">#REF!</definedName>
    <definedName name="_____EST2" localSheetId="1">#REF!</definedName>
    <definedName name="_____EST2" localSheetId="2">#REF!</definedName>
    <definedName name="_____EST2">#REF!</definedName>
    <definedName name="_____EST3" localSheetId="10">#REF!</definedName>
    <definedName name="_____EST3" localSheetId="4">#REF!</definedName>
    <definedName name="_____EST3" localSheetId="1">#REF!</definedName>
    <definedName name="_____EST3" localSheetId="2">#REF!</definedName>
    <definedName name="_____EST3">#REF!</definedName>
    <definedName name="_____EST4" localSheetId="10">#REF!</definedName>
    <definedName name="_____EST4" localSheetId="4">#REF!</definedName>
    <definedName name="_____EST4" localSheetId="1">#REF!</definedName>
    <definedName name="_____EST4" localSheetId="2">#REF!</definedName>
    <definedName name="_____EST4">#REF!</definedName>
    <definedName name="_____EST5" localSheetId="10">#REF!</definedName>
    <definedName name="_____EST5" localSheetId="4">#REF!</definedName>
    <definedName name="_____EST5" localSheetId="1">#REF!</definedName>
    <definedName name="_____EST5" localSheetId="2">#REF!</definedName>
    <definedName name="_____EST5">#REF!</definedName>
    <definedName name="_____EST6" localSheetId="10">#REF!</definedName>
    <definedName name="_____EST6" localSheetId="4">#REF!</definedName>
    <definedName name="_____EST6" localSheetId="1">#REF!</definedName>
    <definedName name="_____EST6" localSheetId="2">#REF!</definedName>
    <definedName name="_____EST6">#REF!</definedName>
    <definedName name="_____EST7" localSheetId="10">#REF!</definedName>
    <definedName name="_____EST7" localSheetId="4">#REF!</definedName>
    <definedName name="_____EST7" localSheetId="1">#REF!</definedName>
    <definedName name="_____EST7" localSheetId="2">#REF!</definedName>
    <definedName name="_____EST7">#REF!</definedName>
    <definedName name="_____EST8" localSheetId="10">#REF!</definedName>
    <definedName name="_____EST8" localSheetId="4">#REF!</definedName>
    <definedName name="_____EST8" localSheetId="1">#REF!</definedName>
    <definedName name="_____EST8" localSheetId="2">#REF!</definedName>
    <definedName name="_____EST8">#REF!</definedName>
    <definedName name="_____EST9" localSheetId="10">#REF!</definedName>
    <definedName name="_____EST9" localSheetId="4">#REF!</definedName>
    <definedName name="_____EST9" localSheetId="1">#REF!</definedName>
    <definedName name="_____EST9" localSheetId="2">#REF!</definedName>
    <definedName name="_____EST9">#REF!</definedName>
    <definedName name="_____EXC1" localSheetId="10">#REF!</definedName>
    <definedName name="_____EXC1" localSheetId="4">#REF!</definedName>
    <definedName name="_____EXC1" localSheetId="1">#REF!</definedName>
    <definedName name="_____EXC1" localSheetId="2">#REF!</definedName>
    <definedName name="_____EXC1">#REF!</definedName>
    <definedName name="_____EXC10" localSheetId="10">#REF!</definedName>
    <definedName name="_____EXC10" localSheetId="4">#REF!</definedName>
    <definedName name="_____EXC10" localSheetId="1">#REF!</definedName>
    <definedName name="_____EXC10" localSheetId="2">#REF!</definedName>
    <definedName name="_____EXC10">#REF!</definedName>
    <definedName name="_____EXC11" localSheetId="10">#REF!</definedName>
    <definedName name="_____EXC11" localSheetId="4">#REF!</definedName>
    <definedName name="_____EXC11" localSheetId="1">#REF!</definedName>
    <definedName name="_____EXC11" localSheetId="2">#REF!</definedName>
    <definedName name="_____EXC11">#REF!</definedName>
    <definedName name="_____EXC12" localSheetId="10">#REF!</definedName>
    <definedName name="_____EXC12" localSheetId="4">#REF!</definedName>
    <definedName name="_____EXC12" localSheetId="1">#REF!</definedName>
    <definedName name="_____EXC12" localSheetId="2">#REF!</definedName>
    <definedName name="_____EXC12">#REF!</definedName>
    <definedName name="_____EXC2" localSheetId="10">#REF!</definedName>
    <definedName name="_____EXC2" localSheetId="4">#REF!</definedName>
    <definedName name="_____EXC2" localSheetId="1">#REF!</definedName>
    <definedName name="_____EXC2" localSheetId="2">#REF!</definedName>
    <definedName name="_____EXC2">#REF!</definedName>
    <definedName name="_____EXC3" localSheetId="10">#REF!</definedName>
    <definedName name="_____EXC3" localSheetId="4">#REF!</definedName>
    <definedName name="_____EXC3" localSheetId="1">#REF!</definedName>
    <definedName name="_____EXC3" localSheetId="2">#REF!</definedName>
    <definedName name="_____EXC3">#REF!</definedName>
    <definedName name="_____EXC4" localSheetId="10">#REF!</definedName>
    <definedName name="_____EXC4" localSheetId="4">#REF!</definedName>
    <definedName name="_____EXC4" localSheetId="1">#REF!</definedName>
    <definedName name="_____EXC4" localSheetId="2">#REF!</definedName>
    <definedName name="_____EXC4">#REF!</definedName>
    <definedName name="_____EXC5" localSheetId="10">#REF!</definedName>
    <definedName name="_____EXC5" localSheetId="4">#REF!</definedName>
    <definedName name="_____EXC5" localSheetId="1">#REF!</definedName>
    <definedName name="_____EXC5" localSheetId="2">#REF!</definedName>
    <definedName name="_____EXC5">#REF!</definedName>
    <definedName name="_____EXC6" localSheetId="10">#REF!</definedName>
    <definedName name="_____EXC6" localSheetId="4">#REF!</definedName>
    <definedName name="_____EXC6" localSheetId="1">#REF!</definedName>
    <definedName name="_____EXC6" localSheetId="2">#REF!</definedName>
    <definedName name="_____EXC6">#REF!</definedName>
    <definedName name="_____EXC7" localSheetId="10">#REF!</definedName>
    <definedName name="_____EXC7" localSheetId="4">#REF!</definedName>
    <definedName name="_____EXC7" localSheetId="1">#REF!</definedName>
    <definedName name="_____EXC7" localSheetId="2">#REF!</definedName>
    <definedName name="_____EXC7">#REF!</definedName>
    <definedName name="_____EXC8" localSheetId="10">#REF!</definedName>
    <definedName name="_____EXC8" localSheetId="4">#REF!</definedName>
    <definedName name="_____EXC8" localSheetId="1">#REF!</definedName>
    <definedName name="_____EXC8" localSheetId="2">#REF!</definedName>
    <definedName name="_____EXC8">#REF!</definedName>
    <definedName name="_____EXC9" localSheetId="10">#REF!</definedName>
    <definedName name="_____EXC9" localSheetId="4">#REF!</definedName>
    <definedName name="_____EXC9" localSheetId="1">#REF!</definedName>
    <definedName name="_____EXC9" localSheetId="2">#REF!</definedName>
    <definedName name="_____EXC9">#REF!</definedName>
    <definedName name="_____ICP1" localSheetId="10">[17]Tablas!#REF!</definedName>
    <definedName name="_____ICP1" localSheetId="4">[17]Tablas!#REF!</definedName>
    <definedName name="_____ICP1" localSheetId="1">[17]Tablas!#REF!</definedName>
    <definedName name="_____ICP1" localSheetId="2">[17]Tablas!#REF!</definedName>
    <definedName name="_____ICP1">[17]Tablas!#REF!</definedName>
    <definedName name="_____MA2" localSheetId="10">#REF!</definedName>
    <definedName name="_____MA2" localSheetId="4">#REF!</definedName>
    <definedName name="_____MA2" localSheetId="5">#REF!</definedName>
    <definedName name="_____MA2" localSheetId="1">#REF!</definedName>
    <definedName name="_____MA2" localSheetId="2">#REF!</definedName>
    <definedName name="_____MA2">#REF!</definedName>
    <definedName name="_____OCD1" localSheetId="10">[17]Tablas!#REF!</definedName>
    <definedName name="_____OCD1" localSheetId="4">[17]Tablas!#REF!</definedName>
    <definedName name="_____OCD1" localSheetId="1">[17]Tablas!#REF!</definedName>
    <definedName name="_____OCD1" localSheetId="2">[17]Tablas!#REF!</definedName>
    <definedName name="_____OCD1">[17]Tablas!#REF!</definedName>
    <definedName name="_____OCI1" localSheetId="10">[17]Tablas!#REF!</definedName>
    <definedName name="_____OCI1" localSheetId="4">[17]Tablas!#REF!</definedName>
    <definedName name="_____OCI1" localSheetId="1">[17]Tablas!#REF!</definedName>
    <definedName name="_____OCI1" localSheetId="2">[17]Tablas!#REF!</definedName>
    <definedName name="_____OCI1">[17]Tablas!#REF!</definedName>
    <definedName name="_____ORO10" localSheetId="10">#REF!</definedName>
    <definedName name="_____ORO10" localSheetId="4">#REF!</definedName>
    <definedName name="_____ORO10" localSheetId="1">#REF!</definedName>
    <definedName name="_____ORO10" localSheetId="2">#REF!</definedName>
    <definedName name="_____ORO10">#REF!</definedName>
    <definedName name="_____ORO11" localSheetId="10">#REF!</definedName>
    <definedName name="_____ORO11" localSheetId="4">#REF!</definedName>
    <definedName name="_____ORO11" localSheetId="1">#REF!</definedName>
    <definedName name="_____ORO11" localSheetId="2">#REF!</definedName>
    <definedName name="_____ORO11">#REF!</definedName>
    <definedName name="_____ORO12" localSheetId="10">#REF!</definedName>
    <definedName name="_____ORO12" localSheetId="4">#REF!</definedName>
    <definedName name="_____ORO12" localSheetId="1">#REF!</definedName>
    <definedName name="_____ORO12" localSheetId="2">#REF!</definedName>
    <definedName name="_____ORO12">#REF!</definedName>
    <definedName name="_____ORO13" localSheetId="10">#REF!</definedName>
    <definedName name="_____ORO13" localSheetId="4">#REF!</definedName>
    <definedName name="_____ORO13" localSheetId="1">#REF!</definedName>
    <definedName name="_____ORO13" localSheetId="2">#REF!</definedName>
    <definedName name="_____ORO13">#REF!</definedName>
    <definedName name="_____ORO14" localSheetId="10">#REF!</definedName>
    <definedName name="_____ORO14" localSheetId="4">#REF!</definedName>
    <definedName name="_____ORO14" localSheetId="1">#REF!</definedName>
    <definedName name="_____ORO14" localSheetId="2">#REF!</definedName>
    <definedName name="_____ORO14">#REF!</definedName>
    <definedName name="_____ORO15" localSheetId="10">#REF!</definedName>
    <definedName name="_____ORO15" localSheetId="4">#REF!</definedName>
    <definedName name="_____ORO15" localSheetId="1">#REF!</definedName>
    <definedName name="_____ORO15" localSheetId="2">#REF!</definedName>
    <definedName name="_____ORO15">#REF!</definedName>
    <definedName name="_____ORO16" localSheetId="10">#REF!</definedName>
    <definedName name="_____ORO16" localSheetId="4">#REF!</definedName>
    <definedName name="_____ORO16" localSheetId="1">#REF!</definedName>
    <definedName name="_____ORO16" localSheetId="2">#REF!</definedName>
    <definedName name="_____ORO16">#REF!</definedName>
    <definedName name="_____ORO17" localSheetId="10">#REF!</definedName>
    <definedName name="_____ORO17" localSheetId="4">#REF!</definedName>
    <definedName name="_____ORO17" localSheetId="1">#REF!</definedName>
    <definedName name="_____ORO17" localSheetId="2">#REF!</definedName>
    <definedName name="_____ORO17">#REF!</definedName>
    <definedName name="_____ORO18" localSheetId="10">#REF!</definedName>
    <definedName name="_____ORO18" localSheetId="4">#REF!</definedName>
    <definedName name="_____ORO18" localSheetId="1">#REF!</definedName>
    <definedName name="_____ORO18" localSheetId="2">#REF!</definedName>
    <definedName name="_____ORO18">#REF!</definedName>
    <definedName name="_____ORO19" localSheetId="10">#REF!</definedName>
    <definedName name="_____ORO19" localSheetId="4">#REF!</definedName>
    <definedName name="_____ORO19" localSheetId="1">#REF!</definedName>
    <definedName name="_____ORO19" localSheetId="2">#REF!</definedName>
    <definedName name="_____ORO19">#REF!</definedName>
    <definedName name="_____PJ50" localSheetId="10">#REF!</definedName>
    <definedName name="_____PJ50" localSheetId="3">#REF!</definedName>
    <definedName name="_____PJ50" localSheetId="4">#REF!</definedName>
    <definedName name="_____PJ50" localSheetId="5">#REF!</definedName>
    <definedName name="_____PJ50" localSheetId="1">#REF!</definedName>
    <definedName name="_____PJ50" localSheetId="2">#REF!</definedName>
    <definedName name="_____PJ50">#REF!</definedName>
    <definedName name="_____PMT5671" localSheetId="10">[12]MEMORIAS!#REF!</definedName>
    <definedName name="_____PMT5671" localSheetId="4">[12]MEMORIAS!#REF!</definedName>
    <definedName name="_____PMT5671" localSheetId="1">[12]MEMORIAS!#REF!</definedName>
    <definedName name="_____PMT5671" localSheetId="2">[12]MEMORIAS!#REF!</definedName>
    <definedName name="_____PMT5671">[12]MEMORIAS!#REF!</definedName>
    <definedName name="_____PMT5805" localSheetId="10">[12]MEMORIAS!#REF!</definedName>
    <definedName name="_____PMT5805" localSheetId="4">[12]MEMORIAS!#REF!</definedName>
    <definedName name="_____PMT5805" localSheetId="1">[12]MEMORIAS!#REF!</definedName>
    <definedName name="_____PMT5805" localSheetId="2">[12]MEMORIAS!#REF!</definedName>
    <definedName name="_____PMT5805">[12]MEMORIAS!#REF!</definedName>
    <definedName name="_____PMT5806" localSheetId="10">[12]MEMORIAS!#REF!</definedName>
    <definedName name="_____PMT5806" localSheetId="4">[12]MEMORIAS!#REF!</definedName>
    <definedName name="_____PMT5806" localSheetId="1">[12]MEMORIAS!#REF!</definedName>
    <definedName name="_____PMT5806" localSheetId="2">[12]MEMORIAS!#REF!</definedName>
    <definedName name="_____PMT5806">[12]MEMORIAS!#REF!</definedName>
    <definedName name="_____PMT5815" localSheetId="10">[12]MEMORIAS!#REF!</definedName>
    <definedName name="_____PMT5815" localSheetId="4">[12]MEMORIAS!#REF!</definedName>
    <definedName name="_____PMT5815" localSheetId="1">[12]MEMORIAS!#REF!</definedName>
    <definedName name="_____PMT5815" localSheetId="2">[12]MEMORIAS!#REF!</definedName>
    <definedName name="_____PMT5815">[12]MEMORIAS!#REF!</definedName>
    <definedName name="_____PMT5820" localSheetId="10">[12]MEMORIAS!#REF!</definedName>
    <definedName name="_____PMT5820" localSheetId="4">[12]MEMORIAS!#REF!</definedName>
    <definedName name="_____PMT5820" localSheetId="1">[12]MEMORIAS!#REF!</definedName>
    <definedName name="_____PMT5820" localSheetId="2">[12]MEMORIAS!#REF!</definedName>
    <definedName name="_____PMT5820">[12]MEMORIAS!#REF!</definedName>
    <definedName name="_____pr01" localSheetId="10">#REF!</definedName>
    <definedName name="_____pr01" localSheetId="4">#REF!</definedName>
    <definedName name="_____pr01" localSheetId="1">#REF!</definedName>
    <definedName name="_____pr01" localSheetId="2">#REF!</definedName>
    <definedName name="_____pr01">#REF!</definedName>
    <definedName name="_____pr02" localSheetId="10">#REF!</definedName>
    <definedName name="_____pr02" localSheetId="4">#REF!</definedName>
    <definedName name="_____pr02" localSheetId="1">#REF!</definedName>
    <definedName name="_____pr02" localSheetId="2">#REF!</definedName>
    <definedName name="_____pr02">#REF!</definedName>
    <definedName name="_____pr03" localSheetId="10">#REF!</definedName>
    <definedName name="_____pr03" localSheetId="4">#REF!</definedName>
    <definedName name="_____pr03" localSheetId="1">#REF!</definedName>
    <definedName name="_____pr03" localSheetId="2">#REF!</definedName>
    <definedName name="_____pr03">#REF!</definedName>
    <definedName name="_____pr04" localSheetId="10">#REF!</definedName>
    <definedName name="_____pr04" localSheetId="4">#REF!</definedName>
    <definedName name="_____pr04" localSheetId="1">#REF!</definedName>
    <definedName name="_____pr04" localSheetId="2">#REF!</definedName>
    <definedName name="_____pr04">#REF!</definedName>
    <definedName name="_____pr05" localSheetId="10">#REF!</definedName>
    <definedName name="_____pr05" localSheetId="4">#REF!</definedName>
    <definedName name="_____pr05" localSheetId="1">#REF!</definedName>
    <definedName name="_____pr05" localSheetId="2">#REF!</definedName>
    <definedName name="_____pr05">#REF!</definedName>
    <definedName name="_____pr06" localSheetId="10">#REF!</definedName>
    <definedName name="_____pr06" localSheetId="4">#REF!</definedName>
    <definedName name="_____pr06" localSheetId="1">#REF!</definedName>
    <definedName name="_____pr06" localSheetId="2">#REF!</definedName>
    <definedName name="_____pr06">#REF!</definedName>
    <definedName name="_____pr07" localSheetId="10">#REF!</definedName>
    <definedName name="_____pr07" localSheetId="4">#REF!</definedName>
    <definedName name="_____pr07" localSheetId="1">#REF!</definedName>
    <definedName name="_____pr07" localSheetId="2">#REF!</definedName>
    <definedName name="_____pr07">#REF!</definedName>
    <definedName name="_____pr08" localSheetId="10">#REF!</definedName>
    <definedName name="_____pr08" localSheetId="4">#REF!</definedName>
    <definedName name="_____pr08" localSheetId="1">#REF!</definedName>
    <definedName name="_____pr08" localSheetId="2">#REF!</definedName>
    <definedName name="_____pr08">#REF!</definedName>
    <definedName name="_____pr09" localSheetId="10">#REF!</definedName>
    <definedName name="_____pr09" localSheetId="4">#REF!</definedName>
    <definedName name="_____pr09" localSheetId="1">#REF!</definedName>
    <definedName name="_____pr09" localSheetId="2">#REF!</definedName>
    <definedName name="_____pr09">#REF!</definedName>
    <definedName name="_____pr10" localSheetId="10">#REF!</definedName>
    <definedName name="_____pr10" localSheetId="4">#REF!</definedName>
    <definedName name="_____pr10" localSheetId="1">#REF!</definedName>
    <definedName name="_____pr10" localSheetId="2">#REF!</definedName>
    <definedName name="_____pr10">#REF!</definedName>
    <definedName name="_____pr11" localSheetId="10">#REF!</definedName>
    <definedName name="_____pr11" localSheetId="4">#REF!</definedName>
    <definedName name="_____pr11" localSheetId="1">#REF!</definedName>
    <definedName name="_____pr11" localSheetId="2">#REF!</definedName>
    <definedName name="_____pr11">#REF!</definedName>
    <definedName name="_____pr12" localSheetId="10">#REF!</definedName>
    <definedName name="_____pr12" localSheetId="4">#REF!</definedName>
    <definedName name="_____pr12" localSheetId="1">#REF!</definedName>
    <definedName name="_____pr12" localSheetId="2">#REF!</definedName>
    <definedName name="_____pr12">#REF!</definedName>
    <definedName name="_____pr13" localSheetId="10">#REF!</definedName>
    <definedName name="_____pr13" localSheetId="4">#REF!</definedName>
    <definedName name="_____pr13" localSheetId="1">#REF!</definedName>
    <definedName name="_____pr13" localSheetId="2">#REF!</definedName>
    <definedName name="_____pr13">#REF!</definedName>
    <definedName name="_____pr14" localSheetId="10">#REF!</definedName>
    <definedName name="_____pr14" localSheetId="4">#REF!</definedName>
    <definedName name="_____pr14" localSheetId="1">#REF!</definedName>
    <definedName name="_____pr14" localSheetId="2">#REF!</definedName>
    <definedName name="_____pr14">#REF!</definedName>
    <definedName name="_____pr15" localSheetId="10">#REF!</definedName>
    <definedName name="_____pr15" localSheetId="4">#REF!</definedName>
    <definedName name="_____pr15" localSheetId="1">#REF!</definedName>
    <definedName name="_____pr15" localSheetId="2">#REF!</definedName>
    <definedName name="_____pr15">#REF!</definedName>
    <definedName name="_____pr16" localSheetId="10">#REF!</definedName>
    <definedName name="_____pr16" localSheetId="4">#REF!</definedName>
    <definedName name="_____pr16" localSheetId="1">#REF!</definedName>
    <definedName name="_____pr16" localSheetId="2">#REF!</definedName>
    <definedName name="_____pr16">#REF!</definedName>
    <definedName name="_____pr17" localSheetId="10">#REF!</definedName>
    <definedName name="_____pr17" localSheetId="4">#REF!</definedName>
    <definedName name="_____pr17" localSheetId="1">#REF!</definedName>
    <definedName name="_____pr17" localSheetId="2">#REF!</definedName>
    <definedName name="_____pr17">#REF!</definedName>
    <definedName name="_____pr18" localSheetId="10">#REF!</definedName>
    <definedName name="_____pr18" localSheetId="4">#REF!</definedName>
    <definedName name="_____pr18" localSheetId="1">#REF!</definedName>
    <definedName name="_____pr18" localSheetId="2">#REF!</definedName>
    <definedName name="_____pr18">#REF!</definedName>
    <definedName name="_____pr19" localSheetId="10">#REF!</definedName>
    <definedName name="_____pr19" localSheetId="4">#REF!</definedName>
    <definedName name="_____pr19" localSheetId="1">#REF!</definedName>
    <definedName name="_____pr19" localSheetId="2">#REF!</definedName>
    <definedName name="_____pr19">#REF!</definedName>
    <definedName name="_____pr20" localSheetId="10">#REF!</definedName>
    <definedName name="_____pr20" localSheetId="4">#REF!</definedName>
    <definedName name="_____pr20" localSheetId="1">#REF!</definedName>
    <definedName name="_____pr20" localSheetId="2">#REF!</definedName>
    <definedName name="_____pr20">#REF!</definedName>
    <definedName name="_____pr21" localSheetId="10">#REF!</definedName>
    <definedName name="_____pr21" localSheetId="4">#REF!</definedName>
    <definedName name="_____pr21" localSheetId="1">#REF!</definedName>
    <definedName name="_____pr21" localSheetId="2">#REF!</definedName>
    <definedName name="_____pr21">#REF!</definedName>
    <definedName name="_____pr22" localSheetId="10">#REF!</definedName>
    <definedName name="_____pr22" localSheetId="4">#REF!</definedName>
    <definedName name="_____pr22" localSheetId="1">#REF!</definedName>
    <definedName name="_____pr22" localSheetId="2">#REF!</definedName>
    <definedName name="_____pr22">#REF!</definedName>
    <definedName name="_____pr23" localSheetId="10">#REF!</definedName>
    <definedName name="_____pr23" localSheetId="4">#REF!</definedName>
    <definedName name="_____pr23" localSheetId="1">#REF!</definedName>
    <definedName name="_____pr23" localSheetId="2">#REF!</definedName>
    <definedName name="_____pr23">#REF!</definedName>
    <definedName name="_____pr24" localSheetId="10">#REF!</definedName>
    <definedName name="_____pr24" localSheetId="4">#REF!</definedName>
    <definedName name="_____pr24" localSheetId="1">#REF!</definedName>
    <definedName name="_____pr24" localSheetId="2">#REF!</definedName>
    <definedName name="_____pr24">#REF!</definedName>
    <definedName name="_____pr25" localSheetId="10">#REF!</definedName>
    <definedName name="_____pr25" localSheetId="4">#REF!</definedName>
    <definedName name="_____pr25" localSheetId="1">#REF!</definedName>
    <definedName name="_____pr25" localSheetId="2">#REF!</definedName>
    <definedName name="_____pr25">#REF!</definedName>
    <definedName name="_____pr26" localSheetId="10">#REF!</definedName>
    <definedName name="_____pr26" localSheetId="4">#REF!</definedName>
    <definedName name="_____pr26" localSheetId="1">#REF!</definedName>
    <definedName name="_____pr26" localSheetId="2">#REF!</definedName>
    <definedName name="_____pr26">#REF!</definedName>
    <definedName name="_____pr27" localSheetId="10">#REF!</definedName>
    <definedName name="_____pr27" localSheetId="4">#REF!</definedName>
    <definedName name="_____pr27" localSheetId="1">#REF!</definedName>
    <definedName name="_____pr27" localSheetId="2">#REF!</definedName>
    <definedName name="_____pr27">#REF!</definedName>
    <definedName name="_____pr28" localSheetId="10">#REF!</definedName>
    <definedName name="_____pr28" localSheetId="4">#REF!</definedName>
    <definedName name="_____pr28" localSheetId="1">#REF!</definedName>
    <definedName name="_____pr28" localSheetId="2">#REF!</definedName>
    <definedName name="_____pr28">#REF!</definedName>
    <definedName name="_____pr29" localSheetId="10">#REF!</definedName>
    <definedName name="_____pr29" localSheetId="4">#REF!</definedName>
    <definedName name="_____pr29" localSheetId="1">#REF!</definedName>
    <definedName name="_____pr29" localSheetId="2">#REF!</definedName>
    <definedName name="_____pr29">#REF!</definedName>
    <definedName name="_____pr30" localSheetId="10">#REF!</definedName>
    <definedName name="_____pr30" localSheetId="4">#REF!</definedName>
    <definedName name="_____pr30" localSheetId="1">#REF!</definedName>
    <definedName name="_____pr30" localSheetId="2">#REF!</definedName>
    <definedName name="_____pr30">#REF!</definedName>
    <definedName name="_____pr31" localSheetId="10">#REF!</definedName>
    <definedName name="_____pr31" localSheetId="4">#REF!</definedName>
    <definedName name="_____pr31" localSheetId="1">#REF!</definedName>
    <definedName name="_____pr31" localSheetId="2">#REF!</definedName>
    <definedName name="_____pr31">#REF!</definedName>
    <definedName name="_____pr32" localSheetId="10">#REF!</definedName>
    <definedName name="_____pr32" localSheetId="4">#REF!</definedName>
    <definedName name="_____pr32" localSheetId="1">#REF!</definedName>
    <definedName name="_____pr32" localSheetId="2">#REF!</definedName>
    <definedName name="_____pr32">#REF!</definedName>
    <definedName name="_____pr33" localSheetId="10">#REF!</definedName>
    <definedName name="_____pr33" localSheetId="4">#REF!</definedName>
    <definedName name="_____pr33" localSheetId="1">#REF!</definedName>
    <definedName name="_____pr33" localSheetId="2">#REF!</definedName>
    <definedName name="_____pr33">#REF!</definedName>
    <definedName name="_____pr34" localSheetId="10">#REF!</definedName>
    <definedName name="_____pr34" localSheetId="4">#REF!</definedName>
    <definedName name="_____pr34" localSheetId="1">#REF!</definedName>
    <definedName name="_____pr34" localSheetId="2">#REF!</definedName>
    <definedName name="_____pr34">#REF!</definedName>
    <definedName name="_____pr35" localSheetId="10">#REF!</definedName>
    <definedName name="_____pr35" localSheetId="4">#REF!</definedName>
    <definedName name="_____pr35" localSheetId="1">#REF!</definedName>
    <definedName name="_____pr35" localSheetId="2">#REF!</definedName>
    <definedName name="_____pr35">#REF!</definedName>
    <definedName name="_____pr36" localSheetId="10">#REF!</definedName>
    <definedName name="_____pr36" localSheetId="4">#REF!</definedName>
    <definedName name="_____pr36" localSheetId="1">#REF!</definedName>
    <definedName name="_____pr36" localSheetId="2">#REF!</definedName>
    <definedName name="_____pr36">#REF!</definedName>
    <definedName name="_____pr37" localSheetId="10">#REF!</definedName>
    <definedName name="_____pr37" localSheetId="4">#REF!</definedName>
    <definedName name="_____pr37" localSheetId="1">#REF!</definedName>
    <definedName name="_____pr37" localSheetId="2">#REF!</definedName>
    <definedName name="_____pr37">#REF!</definedName>
    <definedName name="_____pr38" localSheetId="10">#REF!</definedName>
    <definedName name="_____pr38" localSheetId="4">#REF!</definedName>
    <definedName name="_____pr38" localSheetId="1">#REF!</definedName>
    <definedName name="_____pr38" localSheetId="2">#REF!</definedName>
    <definedName name="_____pr38">#REF!</definedName>
    <definedName name="_____pr39" localSheetId="10">#REF!</definedName>
    <definedName name="_____pr39" localSheetId="4">#REF!</definedName>
    <definedName name="_____pr39" localSheetId="1">#REF!</definedName>
    <definedName name="_____pr39" localSheetId="2">#REF!</definedName>
    <definedName name="_____pr39">#REF!</definedName>
    <definedName name="_____pr40" localSheetId="10">#REF!</definedName>
    <definedName name="_____pr40" localSheetId="4">#REF!</definedName>
    <definedName name="_____pr40" localSheetId="1">#REF!</definedName>
    <definedName name="_____pr40" localSheetId="2">#REF!</definedName>
    <definedName name="_____pr40">#REF!</definedName>
    <definedName name="_____pr41" localSheetId="10">#REF!</definedName>
    <definedName name="_____pr41" localSheetId="4">#REF!</definedName>
    <definedName name="_____pr41" localSheetId="1">#REF!</definedName>
    <definedName name="_____pr41" localSheetId="2">#REF!</definedName>
    <definedName name="_____pr41">#REF!</definedName>
    <definedName name="_____pr42" localSheetId="10">#REF!</definedName>
    <definedName name="_____pr42" localSheetId="4">#REF!</definedName>
    <definedName name="_____pr42" localSheetId="1">#REF!</definedName>
    <definedName name="_____pr42" localSheetId="2">#REF!</definedName>
    <definedName name="_____pr42">#REF!</definedName>
    <definedName name="_____pr43" localSheetId="10">#REF!</definedName>
    <definedName name="_____pr43" localSheetId="4">#REF!</definedName>
    <definedName name="_____pr43" localSheetId="1">#REF!</definedName>
    <definedName name="_____pr43" localSheetId="2">#REF!</definedName>
    <definedName name="_____pr43">#REF!</definedName>
    <definedName name="_____pr44" localSheetId="10">#REF!</definedName>
    <definedName name="_____pr44" localSheetId="4">#REF!</definedName>
    <definedName name="_____pr44" localSheetId="1">#REF!</definedName>
    <definedName name="_____pr44" localSheetId="2">#REF!</definedName>
    <definedName name="_____pr44">#REF!</definedName>
    <definedName name="_____pr45" localSheetId="10">#REF!</definedName>
    <definedName name="_____pr45" localSheetId="4">#REF!</definedName>
    <definedName name="_____pr45" localSheetId="1">#REF!</definedName>
    <definedName name="_____pr45" localSheetId="2">#REF!</definedName>
    <definedName name="_____pr45">#REF!</definedName>
    <definedName name="_____pr46" localSheetId="10">#REF!</definedName>
    <definedName name="_____pr46" localSheetId="4">#REF!</definedName>
    <definedName name="_____pr46" localSheetId="1">#REF!</definedName>
    <definedName name="_____pr46" localSheetId="2">#REF!</definedName>
    <definedName name="_____pr46">#REF!</definedName>
    <definedName name="_____pr47" localSheetId="10">#REF!</definedName>
    <definedName name="_____pr47" localSheetId="4">#REF!</definedName>
    <definedName name="_____pr47" localSheetId="1">#REF!</definedName>
    <definedName name="_____pr47" localSheetId="2">#REF!</definedName>
    <definedName name="_____pr47">#REF!</definedName>
    <definedName name="_____pr48" localSheetId="10">#REF!</definedName>
    <definedName name="_____pr48" localSheetId="4">#REF!</definedName>
    <definedName name="_____pr48" localSheetId="1">#REF!</definedName>
    <definedName name="_____pr48" localSheetId="2">#REF!</definedName>
    <definedName name="_____pr48">#REF!</definedName>
    <definedName name="_____pr49" localSheetId="10">#REF!</definedName>
    <definedName name="_____pr49" localSheetId="4">#REF!</definedName>
    <definedName name="_____pr49" localSheetId="1">#REF!</definedName>
    <definedName name="_____pr49" localSheetId="2">#REF!</definedName>
    <definedName name="_____pr49">#REF!</definedName>
    <definedName name="_____pr50" localSheetId="10">#REF!</definedName>
    <definedName name="_____pr50" localSheetId="4">#REF!</definedName>
    <definedName name="_____pr50" localSheetId="1">#REF!</definedName>
    <definedName name="_____pr50" localSheetId="2">#REF!</definedName>
    <definedName name="_____pr50">#REF!</definedName>
    <definedName name="_____pr51" localSheetId="10">#REF!</definedName>
    <definedName name="_____pr51" localSheetId="4">#REF!</definedName>
    <definedName name="_____pr51" localSheetId="1">#REF!</definedName>
    <definedName name="_____pr51" localSheetId="2">#REF!</definedName>
    <definedName name="_____pr51">#REF!</definedName>
    <definedName name="_____pr52" localSheetId="10">#REF!</definedName>
    <definedName name="_____pr52" localSheetId="4">#REF!</definedName>
    <definedName name="_____pr52" localSheetId="1">#REF!</definedName>
    <definedName name="_____pr52" localSheetId="2">#REF!</definedName>
    <definedName name="_____pr52">#REF!</definedName>
    <definedName name="_____pr53" localSheetId="10">#REF!</definedName>
    <definedName name="_____pr53" localSheetId="4">#REF!</definedName>
    <definedName name="_____pr53" localSheetId="1">#REF!</definedName>
    <definedName name="_____pr53" localSheetId="2">#REF!</definedName>
    <definedName name="_____pr53">#REF!</definedName>
    <definedName name="_____pr54" localSheetId="10">#REF!</definedName>
    <definedName name="_____pr54" localSheetId="4">#REF!</definedName>
    <definedName name="_____pr54" localSheetId="1">#REF!</definedName>
    <definedName name="_____pr54" localSheetId="2">#REF!</definedName>
    <definedName name="_____pr54">#REF!</definedName>
    <definedName name="_____pr55" localSheetId="10">#REF!</definedName>
    <definedName name="_____pr55" localSheetId="4">#REF!</definedName>
    <definedName name="_____pr55" localSheetId="1">#REF!</definedName>
    <definedName name="_____pr55" localSheetId="2">#REF!</definedName>
    <definedName name="_____pr55">#REF!</definedName>
    <definedName name="_____pr56" localSheetId="10">#REF!</definedName>
    <definedName name="_____pr56" localSheetId="4">#REF!</definedName>
    <definedName name="_____pr56" localSheetId="1">#REF!</definedName>
    <definedName name="_____pr56" localSheetId="2">#REF!</definedName>
    <definedName name="_____pr56">#REF!</definedName>
    <definedName name="_____pr57" localSheetId="10">#REF!</definedName>
    <definedName name="_____pr57" localSheetId="4">#REF!</definedName>
    <definedName name="_____pr57" localSheetId="1">#REF!</definedName>
    <definedName name="_____pr57" localSheetId="2">#REF!</definedName>
    <definedName name="_____pr57">#REF!</definedName>
    <definedName name="_____pr58" localSheetId="10">#REF!</definedName>
    <definedName name="_____pr58" localSheetId="4">#REF!</definedName>
    <definedName name="_____pr58" localSheetId="1">#REF!</definedName>
    <definedName name="_____pr58" localSheetId="2">#REF!</definedName>
    <definedName name="_____pr58">#REF!</definedName>
    <definedName name="_____pr59" localSheetId="10">#REF!</definedName>
    <definedName name="_____pr59" localSheetId="4">#REF!</definedName>
    <definedName name="_____pr59" localSheetId="1">#REF!</definedName>
    <definedName name="_____pr59" localSheetId="2">#REF!</definedName>
    <definedName name="_____pr59">#REF!</definedName>
    <definedName name="_____pr60" localSheetId="10">#REF!</definedName>
    <definedName name="_____pr60" localSheetId="4">#REF!</definedName>
    <definedName name="_____pr60" localSheetId="1">#REF!</definedName>
    <definedName name="_____pr60" localSheetId="2">#REF!</definedName>
    <definedName name="_____pr60">#REF!</definedName>
    <definedName name="_____pr61" localSheetId="10">#REF!</definedName>
    <definedName name="_____pr61" localSheetId="4">#REF!</definedName>
    <definedName name="_____pr61" localSheetId="1">#REF!</definedName>
    <definedName name="_____pr61" localSheetId="2">#REF!</definedName>
    <definedName name="_____pr61">#REF!</definedName>
    <definedName name="_____pr62" localSheetId="10">#REF!</definedName>
    <definedName name="_____pr62" localSheetId="4">#REF!</definedName>
    <definedName name="_____pr62" localSheetId="1">#REF!</definedName>
    <definedName name="_____pr62" localSheetId="2">#REF!</definedName>
    <definedName name="_____pr62">#REF!</definedName>
    <definedName name="_____pr63" localSheetId="10">#REF!</definedName>
    <definedName name="_____pr63" localSheetId="4">#REF!</definedName>
    <definedName name="_____pr63" localSheetId="1">#REF!</definedName>
    <definedName name="_____pr63" localSheetId="2">#REF!</definedName>
    <definedName name="_____pr63">#REF!</definedName>
    <definedName name="_____pr64" localSheetId="10">#REF!</definedName>
    <definedName name="_____pr64" localSheetId="4">#REF!</definedName>
    <definedName name="_____pr64" localSheetId="1">#REF!</definedName>
    <definedName name="_____pr64" localSheetId="2">#REF!</definedName>
    <definedName name="_____pr64">#REF!</definedName>
    <definedName name="_____pr65" localSheetId="10">#REF!</definedName>
    <definedName name="_____pr65" localSheetId="4">#REF!</definedName>
    <definedName name="_____pr65" localSheetId="1">#REF!</definedName>
    <definedName name="_____pr65" localSheetId="2">#REF!</definedName>
    <definedName name="_____pr65">#REF!</definedName>
    <definedName name="_____pr66" localSheetId="10">#REF!</definedName>
    <definedName name="_____pr66" localSheetId="4">#REF!</definedName>
    <definedName name="_____pr66" localSheetId="1">#REF!</definedName>
    <definedName name="_____pr66" localSheetId="2">#REF!</definedName>
    <definedName name="_____pr66">#REF!</definedName>
    <definedName name="_____pr67" localSheetId="10">#REF!</definedName>
    <definedName name="_____pr67" localSheetId="4">#REF!</definedName>
    <definedName name="_____pr67" localSheetId="1">#REF!</definedName>
    <definedName name="_____pr67" localSheetId="2">#REF!</definedName>
    <definedName name="_____pr67">#REF!</definedName>
    <definedName name="_____pr68" localSheetId="10">#REF!</definedName>
    <definedName name="_____pr68" localSheetId="4">#REF!</definedName>
    <definedName name="_____pr68" localSheetId="1">#REF!</definedName>
    <definedName name="_____pr68" localSheetId="2">#REF!</definedName>
    <definedName name="_____pr68">#REF!</definedName>
    <definedName name="_____pr69" localSheetId="10">#REF!</definedName>
    <definedName name="_____pr69" localSheetId="4">#REF!</definedName>
    <definedName name="_____pr69" localSheetId="1">#REF!</definedName>
    <definedName name="_____pr69" localSheetId="2">#REF!</definedName>
    <definedName name="_____pr69">#REF!</definedName>
    <definedName name="_____pr70" localSheetId="10">#REF!</definedName>
    <definedName name="_____pr70" localSheetId="4">#REF!</definedName>
    <definedName name="_____pr70" localSheetId="1">#REF!</definedName>
    <definedName name="_____pr70" localSheetId="2">#REF!</definedName>
    <definedName name="_____pr70">#REF!</definedName>
    <definedName name="_____pr71" localSheetId="10">#REF!</definedName>
    <definedName name="_____pr71" localSheetId="4">#REF!</definedName>
    <definedName name="_____pr71" localSheetId="1">#REF!</definedName>
    <definedName name="_____pr71" localSheetId="2">#REF!</definedName>
    <definedName name="_____pr71">#REF!</definedName>
    <definedName name="_____pr72" localSheetId="10">#REF!</definedName>
    <definedName name="_____pr72" localSheetId="4">#REF!</definedName>
    <definedName name="_____pr72" localSheetId="1">#REF!</definedName>
    <definedName name="_____pr72" localSheetId="2">#REF!</definedName>
    <definedName name="_____pr72">#REF!</definedName>
    <definedName name="_____r" localSheetId="10">#REF!</definedName>
    <definedName name="_____r" localSheetId="4">#REF!</definedName>
    <definedName name="_____r" localSheetId="1">#REF!</definedName>
    <definedName name="_____r" localSheetId="2">#REF!</definedName>
    <definedName name="_____r">#REF!</definedName>
    <definedName name="_____SAL1" localSheetId="10">#REF!</definedName>
    <definedName name="_____SAL1" localSheetId="4">#REF!</definedName>
    <definedName name="_____SAL1" localSheetId="1">#REF!</definedName>
    <definedName name="_____SAL1" localSheetId="2">#REF!</definedName>
    <definedName name="_____SAL1">#REF!</definedName>
    <definedName name="_____SBC1" localSheetId="3">[7]INV!$A$12:$D$15</definedName>
    <definedName name="_____SBC1" localSheetId="4">[7]INV!$A$12:$D$15</definedName>
    <definedName name="_____SBC1">[9]INV!$A$12:$D$15</definedName>
    <definedName name="_____SBC3" localSheetId="3">[7]INV!$F$12:$I$15</definedName>
    <definedName name="_____SBC3" localSheetId="4">[7]INV!$F$12:$I$15</definedName>
    <definedName name="_____SBC3">[9]INV!$F$12:$I$15</definedName>
    <definedName name="_____SBC5" localSheetId="3">[7]INV!$K$12:$N$15</definedName>
    <definedName name="_____SBC5" localSheetId="4">[7]INV!$K$12:$N$15</definedName>
    <definedName name="_____SBC5">[9]INV!$K$12:$N$15</definedName>
    <definedName name="_____tab1" localSheetId="10">#REF!</definedName>
    <definedName name="_____tab1" localSheetId="4">#REF!</definedName>
    <definedName name="_____tab1" localSheetId="1">#REF!</definedName>
    <definedName name="_____tab1" localSheetId="2">#REF!</definedName>
    <definedName name="_____tab1">#REF!</definedName>
    <definedName name="_____tab2" localSheetId="10">#REF!</definedName>
    <definedName name="_____tab2" localSheetId="4">#REF!</definedName>
    <definedName name="_____tab2" localSheetId="1">#REF!</definedName>
    <definedName name="_____tab2" localSheetId="2">#REF!</definedName>
    <definedName name="_____tab2">#REF!</definedName>
    <definedName name="_____tab3" localSheetId="10">#REF!</definedName>
    <definedName name="_____tab3" localSheetId="4">#REF!</definedName>
    <definedName name="_____tab3" localSheetId="1">#REF!</definedName>
    <definedName name="_____tab3" localSheetId="2">#REF!</definedName>
    <definedName name="_____tab3">#REF!</definedName>
    <definedName name="_____TAB4" localSheetId="10">#REF!</definedName>
    <definedName name="_____TAB4" localSheetId="4">#REF!</definedName>
    <definedName name="_____TAB4" localSheetId="1">#REF!</definedName>
    <definedName name="_____TAB4" localSheetId="2">#REF!</definedName>
    <definedName name="_____TAB4">#REF!</definedName>
    <definedName name="_____VEX1" localSheetId="10">[17]Tablas!#REF!</definedName>
    <definedName name="_____VEX1" localSheetId="4">[17]Tablas!#REF!</definedName>
    <definedName name="_____VEX1" localSheetId="1">[17]Tablas!#REF!</definedName>
    <definedName name="_____VEX1" localSheetId="2">[17]Tablas!#REF!</definedName>
    <definedName name="_____VEX1">[17]Tablas!#REF!</definedName>
    <definedName name="_____VFA1" localSheetId="10">[17]Tablas!#REF!</definedName>
    <definedName name="_____VFA1" localSheetId="4">[17]Tablas!#REF!</definedName>
    <definedName name="_____VFA1" localSheetId="1">[17]Tablas!#REF!</definedName>
    <definedName name="_____VFA1" localSheetId="2">[17]Tablas!#REF!</definedName>
    <definedName name="_____VFA1">[17]Tablas!#REF!</definedName>
    <definedName name="_____VIT1" localSheetId="10">[17]Tablas!#REF!</definedName>
    <definedName name="_____VIT1" localSheetId="4">[17]Tablas!#REF!</definedName>
    <definedName name="_____VIT1" localSheetId="1">[17]Tablas!#REF!</definedName>
    <definedName name="_____VIT1" localSheetId="2">[17]Tablas!#REF!</definedName>
    <definedName name="_____VIT1">[17]Tablas!#REF!</definedName>
    <definedName name="_____Vol1">[18]Item!$A:$D</definedName>
    <definedName name="_____VPR1" localSheetId="10">[17]Tablas!#REF!</definedName>
    <definedName name="_____VPR1" localSheetId="4">[17]Tablas!#REF!</definedName>
    <definedName name="_____VPR1" localSheetId="1">[17]Tablas!#REF!</definedName>
    <definedName name="_____VPR1" localSheetId="2">[17]Tablas!#REF!</definedName>
    <definedName name="_____VPR1">[17]Tablas!#REF!</definedName>
    <definedName name="_____VPR2" localSheetId="10">[19]Tablas!#REF!</definedName>
    <definedName name="_____VPR2" localSheetId="4">[19]Tablas!#REF!</definedName>
    <definedName name="_____VPR2" localSheetId="1">[19]Tablas!#REF!</definedName>
    <definedName name="_____VPR2" localSheetId="2">[19]Tablas!#REF!</definedName>
    <definedName name="_____VPR2">[19]Tablas!#REF!</definedName>
    <definedName name="_____VRP1" localSheetId="10">[17]Tablas!#REF!</definedName>
    <definedName name="_____VRP1" localSheetId="4">[17]Tablas!#REF!</definedName>
    <definedName name="_____VRP1" localSheetId="1">[17]Tablas!#REF!</definedName>
    <definedName name="_____VRP1" localSheetId="2">[17]Tablas!#REF!</definedName>
    <definedName name="_____VRP1">[17]Tablas!#REF!</definedName>
    <definedName name="_____VSM1" localSheetId="10">[17]Tablas!#REF!</definedName>
    <definedName name="_____VSM1" localSheetId="4">[17]Tablas!#REF!</definedName>
    <definedName name="_____VSM1" localSheetId="1">[17]Tablas!#REF!</definedName>
    <definedName name="_____VSM1" localSheetId="2">[17]Tablas!#REF!</definedName>
    <definedName name="_____VSM1">[17]Tablas!#REF!</definedName>
    <definedName name="____AFC1" localSheetId="3">[7]INV!$A$25:$D$28</definedName>
    <definedName name="____AFC1" localSheetId="4">[7]INV!$A$25:$D$28</definedName>
    <definedName name="____AFC1">[9]INV!$A$25:$D$28</definedName>
    <definedName name="____AFC3" localSheetId="3">[7]INV!$F$25:$I$28</definedName>
    <definedName name="____AFC3" localSheetId="4">[7]INV!$F$25:$I$28</definedName>
    <definedName name="____AFC3">[9]INV!$F$25:$I$28</definedName>
    <definedName name="____AFC5" localSheetId="3">[7]INV!$K$25:$N$28</definedName>
    <definedName name="____AFC5" localSheetId="4">[7]INV!$K$25:$N$28</definedName>
    <definedName name="____AFC5">[9]INV!$K$25:$N$28</definedName>
    <definedName name="____aiu2">[14]AIU!$J$105</definedName>
    <definedName name="____ane7" localSheetId="10">[20]!_xlbgnm.ane7</definedName>
    <definedName name="____ane7" localSheetId="4">[20]!_xlbgnm.ane7</definedName>
    <definedName name="____ane7" localSheetId="1">[20]!_xlbgnm.ane7</definedName>
    <definedName name="____ane7" localSheetId="2">[20]!_xlbgnm.ane7</definedName>
    <definedName name="____ane7">[20]!_xlbgnm.ane7</definedName>
    <definedName name="____ane8" localSheetId="10">[20]!_xlbgnm.ane8</definedName>
    <definedName name="____ane8" localSheetId="4">[20]!_xlbgnm.ane8</definedName>
    <definedName name="____ane8" localSheetId="1">[20]!_xlbgnm.ane8</definedName>
    <definedName name="____ane8" localSheetId="2">[20]!_xlbgnm.ane8</definedName>
    <definedName name="____ane8">[20]!_xlbgnm.ane8</definedName>
    <definedName name="____Atp2">[21]EMPRESA!$F$22</definedName>
    <definedName name="____BGC1">[9]INV!$A$5:$D$8</definedName>
    <definedName name="____BGC3">[9]INV!$F$5:$I$8</definedName>
    <definedName name="____BGC5">[9]INV!$K$5:$N$8</definedName>
    <definedName name="____CAC1">[9]INV!$A$19:$D$22</definedName>
    <definedName name="____CAC3">[9]INV!$F$19:$I$22</definedName>
    <definedName name="____CAC5">[9]INV!$K$19:$N$22</definedName>
    <definedName name="____COM1" localSheetId="10">#REF!</definedName>
    <definedName name="____COM1" localSheetId="4">#REF!</definedName>
    <definedName name="____COM1" localSheetId="1">#REF!</definedName>
    <definedName name="____COM1" localSheetId="2">#REF!</definedName>
    <definedName name="____COM1">#REF!</definedName>
    <definedName name="____COM10" localSheetId="10">#REF!</definedName>
    <definedName name="____COM10" localSheetId="4">#REF!</definedName>
    <definedName name="____COM10" localSheetId="1">#REF!</definedName>
    <definedName name="____COM10" localSheetId="2">#REF!</definedName>
    <definedName name="____COM10">#REF!</definedName>
    <definedName name="____COM11" localSheetId="10">#REF!</definedName>
    <definedName name="____COM11" localSheetId="4">#REF!</definedName>
    <definedName name="____COM11" localSheetId="1">#REF!</definedName>
    <definedName name="____COM11" localSheetId="2">#REF!</definedName>
    <definedName name="____COM11">#REF!</definedName>
    <definedName name="____COM12" localSheetId="10">#REF!</definedName>
    <definedName name="____COM12" localSheetId="4">#REF!</definedName>
    <definedName name="____COM12" localSheetId="1">#REF!</definedName>
    <definedName name="____COM12" localSheetId="2">#REF!</definedName>
    <definedName name="____COM12">#REF!</definedName>
    <definedName name="____COM13" localSheetId="10">#REF!</definedName>
    <definedName name="____COM13" localSheetId="4">#REF!</definedName>
    <definedName name="____COM13" localSheetId="1">#REF!</definedName>
    <definedName name="____COM13" localSheetId="2">#REF!</definedName>
    <definedName name="____COM13">#REF!</definedName>
    <definedName name="____COM14" localSheetId="10">#REF!</definedName>
    <definedName name="____COM14" localSheetId="4">#REF!</definedName>
    <definedName name="____COM14" localSheetId="1">#REF!</definedName>
    <definedName name="____COM14" localSheetId="2">#REF!</definedName>
    <definedName name="____COM14">#REF!</definedName>
    <definedName name="____COM15" localSheetId="10">#REF!</definedName>
    <definedName name="____COM15" localSheetId="4">#REF!</definedName>
    <definedName name="____COM15" localSheetId="1">#REF!</definedName>
    <definedName name="____COM15" localSheetId="2">#REF!</definedName>
    <definedName name="____COM15">#REF!</definedName>
    <definedName name="____COM16" localSheetId="10">#REF!</definedName>
    <definedName name="____COM16" localSheetId="4">#REF!</definedName>
    <definedName name="____COM16" localSheetId="1">#REF!</definedName>
    <definedName name="____COM16" localSheetId="2">#REF!</definedName>
    <definedName name="____COM16">#REF!</definedName>
    <definedName name="____COM17" localSheetId="10">#REF!</definedName>
    <definedName name="____COM17" localSheetId="4">#REF!</definedName>
    <definedName name="____COM17" localSheetId="1">#REF!</definedName>
    <definedName name="____COM17" localSheetId="2">#REF!</definedName>
    <definedName name="____COM17">#REF!</definedName>
    <definedName name="____COM18" localSheetId="10">#REF!</definedName>
    <definedName name="____COM18" localSheetId="4">#REF!</definedName>
    <definedName name="____COM18" localSheetId="1">#REF!</definedName>
    <definedName name="____COM18" localSheetId="2">#REF!</definedName>
    <definedName name="____COM18">#REF!</definedName>
    <definedName name="____COM19" localSheetId="10">#REF!</definedName>
    <definedName name="____COM19" localSheetId="4">#REF!</definedName>
    <definedName name="____COM19" localSheetId="1">#REF!</definedName>
    <definedName name="____COM19" localSheetId="2">#REF!</definedName>
    <definedName name="____COM19">#REF!</definedName>
    <definedName name="____COM2" localSheetId="10">#REF!</definedName>
    <definedName name="____COM2" localSheetId="4">#REF!</definedName>
    <definedName name="____COM2" localSheetId="1">#REF!</definedName>
    <definedName name="____COM2" localSheetId="2">#REF!</definedName>
    <definedName name="____COM2">#REF!</definedName>
    <definedName name="____COM20" localSheetId="10">#REF!</definedName>
    <definedName name="____COM20" localSheetId="4">#REF!</definedName>
    <definedName name="____COM20" localSheetId="1">#REF!</definedName>
    <definedName name="____COM20" localSheetId="2">#REF!</definedName>
    <definedName name="____COM20">#REF!</definedName>
    <definedName name="____COM21" localSheetId="10">#REF!</definedName>
    <definedName name="____COM21" localSheetId="4">#REF!</definedName>
    <definedName name="____COM21" localSheetId="1">#REF!</definedName>
    <definedName name="____COM21" localSheetId="2">#REF!</definedName>
    <definedName name="____COM21">#REF!</definedName>
    <definedName name="____COM3" localSheetId="10">#REF!</definedName>
    <definedName name="____COM3" localSheetId="4">#REF!</definedName>
    <definedName name="____COM3" localSheetId="1">#REF!</definedName>
    <definedName name="____COM3" localSheetId="2">#REF!</definedName>
    <definedName name="____COM3">#REF!</definedName>
    <definedName name="____COM4" localSheetId="10">#REF!</definedName>
    <definedName name="____COM4" localSheetId="4">#REF!</definedName>
    <definedName name="____COM4" localSheetId="1">#REF!</definedName>
    <definedName name="____COM4" localSheetId="2">#REF!</definedName>
    <definedName name="____COM4">#REF!</definedName>
    <definedName name="____COM5" localSheetId="10">#REF!</definedName>
    <definedName name="____COM5" localSheetId="4">#REF!</definedName>
    <definedName name="____COM5" localSheetId="1">#REF!</definedName>
    <definedName name="____COM5" localSheetId="2">#REF!</definedName>
    <definedName name="____COM5">#REF!</definedName>
    <definedName name="____COM6" localSheetId="10">#REF!</definedName>
    <definedName name="____COM6" localSheetId="4">#REF!</definedName>
    <definedName name="____COM6" localSheetId="1">#REF!</definedName>
    <definedName name="____COM6" localSheetId="2">#REF!</definedName>
    <definedName name="____COM6">#REF!</definedName>
    <definedName name="____COM7" localSheetId="10">#REF!</definedName>
    <definedName name="____COM7" localSheetId="4">#REF!</definedName>
    <definedName name="____COM7" localSheetId="1">#REF!</definedName>
    <definedName name="____COM7" localSheetId="2">#REF!</definedName>
    <definedName name="____COM7">#REF!</definedName>
    <definedName name="____COM8" localSheetId="10">#REF!</definedName>
    <definedName name="____COM8" localSheetId="4">#REF!</definedName>
    <definedName name="____COM8" localSheetId="1">#REF!</definedName>
    <definedName name="____COM8" localSheetId="2">#REF!</definedName>
    <definedName name="____COM8">#REF!</definedName>
    <definedName name="____COM9" localSheetId="10">#REF!</definedName>
    <definedName name="____COM9" localSheetId="4">#REF!</definedName>
    <definedName name="____COM9" localSheetId="1">#REF!</definedName>
    <definedName name="____COM9" localSheetId="2">#REF!</definedName>
    <definedName name="____COM9">#REF!</definedName>
    <definedName name="____DCI1" localSheetId="10">[17]Tablas!#REF!</definedName>
    <definedName name="____DCI1" localSheetId="4">[17]Tablas!#REF!</definedName>
    <definedName name="____DCI1" localSheetId="1">[17]Tablas!#REF!</definedName>
    <definedName name="____DCI1" localSheetId="2">[17]Tablas!#REF!</definedName>
    <definedName name="____DCI1">[17]Tablas!#REF!</definedName>
    <definedName name="____DDS1" localSheetId="10">[17]Tablas!#REF!</definedName>
    <definedName name="____DDS1" localSheetId="4">[17]Tablas!#REF!</definedName>
    <definedName name="____DDS1" localSheetId="1">[17]Tablas!#REF!</definedName>
    <definedName name="____DDS1" localSheetId="2">[17]Tablas!#REF!</definedName>
    <definedName name="____DDS1">[17]Tablas!#REF!</definedName>
    <definedName name="____DGO1" localSheetId="10">[17]Tablas!#REF!</definedName>
    <definedName name="____DGO1" localSheetId="4">[17]Tablas!#REF!</definedName>
    <definedName name="____DGO1" localSheetId="1">[17]Tablas!#REF!</definedName>
    <definedName name="____DGO1" localSheetId="2">[17]Tablas!#REF!</definedName>
    <definedName name="____DGO1">[17]Tablas!#REF!</definedName>
    <definedName name="____DGP1" localSheetId="10">[17]Tablas!#REF!</definedName>
    <definedName name="____DGP1" localSheetId="4">[17]Tablas!#REF!</definedName>
    <definedName name="____DGP1" localSheetId="1">[17]Tablas!#REF!</definedName>
    <definedName name="____DGP1" localSheetId="2">[17]Tablas!#REF!</definedName>
    <definedName name="____DGP1">[17]Tablas!#REF!</definedName>
    <definedName name="____DIJ1" localSheetId="10">[17]Tablas!#REF!</definedName>
    <definedName name="____DIJ1" localSheetId="4">[17]Tablas!#REF!</definedName>
    <definedName name="____DIJ1" localSheetId="1">[17]Tablas!#REF!</definedName>
    <definedName name="____DIJ1" localSheetId="2">[17]Tablas!#REF!</definedName>
    <definedName name="____DIJ1">[17]Tablas!#REF!</definedName>
    <definedName name="____DPI1" localSheetId="10">[17]Tablas!#REF!</definedName>
    <definedName name="____DPI1" localSheetId="4">[17]Tablas!#REF!</definedName>
    <definedName name="____DPI1" localSheetId="1">[17]Tablas!#REF!</definedName>
    <definedName name="____DPI1" localSheetId="2">[17]Tablas!#REF!</definedName>
    <definedName name="____DPI1">[17]Tablas!#REF!</definedName>
    <definedName name="____DPY1" localSheetId="10">[17]Tablas!#REF!</definedName>
    <definedName name="____DPY1" localSheetId="4">[17]Tablas!#REF!</definedName>
    <definedName name="____DPY1" localSheetId="1">[17]Tablas!#REF!</definedName>
    <definedName name="____DPY1" localSheetId="2">[17]Tablas!#REF!</definedName>
    <definedName name="____DPY1">[17]Tablas!#REF!</definedName>
    <definedName name="____DRI1" localSheetId="10">[17]Tablas!#REF!</definedName>
    <definedName name="____DRI1" localSheetId="4">[17]Tablas!#REF!</definedName>
    <definedName name="____DRI1" localSheetId="1">[17]Tablas!#REF!</definedName>
    <definedName name="____DRI1" localSheetId="2">[17]Tablas!#REF!</definedName>
    <definedName name="____DRI1">[17]Tablas!#REF!</definedName>
    <definedName name="____DRL1" localSheetId="10">[17]Tablas!#REF!</definedName>
    <definedName name="____DRL1" localSheetId="4">[17]Tablas!#REF!</definedName>
    <definedName name="____DRL1" localSheetId="1">[17]Tablas!#REF!</definedName>
    <definedName name="____DRL1" localSheetId="2">[17]Tablas!#REF!</definedName>
    <definedName name="____DRL1">[17]Tablas!#REF!</definedName>
    <definedName name="____DSP1" localSheetId="10">[17]Tablas!#REF!</definedName>
    <definedName name="____DSP1" localSheetId="4">[17]Tablas!#REF!</definedName>
    <definedName name="____DSP1" localSheetId="1">[17]Tablas!#REF!</definedName>
    <definedName name="____DSP1" localSheetId="2">[17]Tablas!#REF!</definedName>
    <definedName name="____DSP1">[17]Tablas!#REF!</definedName>
    <definedName name="____ECP1" localSheetId="10">[17]Tablas!#REF!</definedName>
    <definedName name="____ECP1" localSheetId="4">[17]Tablas!#REF!</definedName>
    <definedName name="____ECP1" localSheetId="1">[17]Tablas!#REF!</definedName>
    <definedName name="____ECP1" localSheetId="2">[17]Tablas!#REF!</definedName>
    <definedName name="____ECP1">[17]Tablas!#REF!</definedName>
    <definedName name="____EST1" localSheetId="10">#REF!</definedName>
    <definedName name="____EST1" localSheetId="4">#REF!</definedName>
    <definedName name="____EST1" localSheetId="1">#REF!</definedName>
    <definedName name="____EST1" localSheetId="2">#REF!</definedName>
    <definedName name="____EST1">#REF!</definedName>
    <definedName name="____EST10" localSheetId="10">#REF!</definedName>
    <definedName name="____EST10" localSheetId="4">#REF!</definedName>
    <definedName name="____EST10" localSheetId="1">#REF!</definedName>
    <definedName name="____EST10" localSheetId="2">#REF!</definedName>
    <definedName name="____EST10">#REF!</definedName>
    <definedName name="____EST11" localSheetId="10">#REF!</definedName>
    <definedName name="____EST11" localSheetId="4">#REF!</definedName>
    <definedName name="____EST11" localSheetId="1">#REF!</definedName>
    <definedName name="____EST11" localSheetId="2">#REF!</definedName>
    <definedName name="____EST11">#REF!</definedName>
    <definedName name="____EST12" localSheetId="10">#REF!</definedName>
    <definedName name="____EST12" localSheetId="4">#REF!</definedName>
    <definedName name="____EST12" localSheetId="1">#REF!</definedName>
    <definedName name="____EST12" localSheetId="2">#REF!</definedName>
    <definedName name="____EST12">#REF!</definedName>
    <definedName name="____EST13" localSheetId="10">#REF!</definedName>
    <definedName name="____EST13" localSheetId="4">#REF!</definedName>
    <definedName name="____EST13" localSheetId="1">#REF!</definedName>
    <definedName name="____EST13" localSheetId="2">#REF!</definedName>
    <definedName name="____EST13">#REF!</definedName>
    <definedName name="____EST14" localSheetId="10">#REF!</definedName>
    <definedName name="____EST14" localSheetId="4">#REF!</definedName>
    <definedName name="____EST14" localSheetId="1">#REF!</definedName>
    <definedName name="____EST14" localSheetId="2">#REF!</definedName>
    <definedName name="____EST14">#REF!</definedName>
    <definedName name="____EST15" localSheetId="10">#REF!</definedName>
    <definedName name="____EST15" localSheetId="4">#REF!</definedName>
    <definedName name="____EST15" localSheetId="1">#REF!</definedName>
    <definedName name="____EST15" localSheetId="2">#REF!</definedName>
    <definedName name="____EST15">#REF!</definedName>
    <definedName name="____EST16" localSheetId="10">#REF!</definedName>
    <definedName name="____EST16" localSheetId="4">#REF!</definedName>
    <definedName name="____EST16" localSheetId="1">#REF!</definedName>
    <definedName name="____EST16" localSheetId="2">#REF!</definedName>
    <definedName name="____EST16">#REF!</definedName>
    <definedName name="____EST17" localSheetId="10">#REF!</definedName>
    <definedName name="____EST17" localSheetId="4">#REF!</definedName>
    <definedName name="____EST17" localSheetId="1">#REF!</definedName>
    <definedName name="____EST17" localSheetId="2">#REF!</definedName>
    <definedName name="____EST17">#REF!</definedName>
    <definedName name="____EST18" localSheetId="10">#REF!</definedName>
    <definedName name="____EST18" localSheetId="4">#REF!</definedName>
    <definedName name="____EST18" localSheetId="1">#REF!</definedName>
    <definedName name="____EST18" localSheetId="2">#REF!</definedName>
    <definedName name="____EST18">#REF!</definedName>
    <definedName name="____EST19" localSheetId="10">#REF!</definedName>
    <definedName name="____EST19" localSheetId="4">#REF!</definedName>
    <definedName name="____EST19" localSheetId="1">#REF!</definedName>
    <definedName name="____EST19" localSheetId="2">#REF!</definedName>
    <definedName name="____EST19">#REF!</definedName>
    <definedName name="____EST2" localSheetId="10">#REF!</definedName>
    <definedName name="____EST2" localSheetId="4">#REF!</definedName>
    <definedName name="____EST2" localSheetId="1">#REF!</definedName>
    <definedName name="____EST2" localSheetId="2">#REF!</definedName>
    <definedName name="____EST2">#REF!</definedName>
    <definedName name="____EST3" localSheetId="10">#REF!</definedName>
    <definedName name="____EST3" localSheetId="4">#REF!</definedName>
    <definedName name="____EST3" localSheetId="1">#REF!</definedName>
    <definedName name="____EST3" localSheetId="2">#REF!</definedName>
    <definedName name="____EST3">#REF!</definedName>
    <definedName name="____EST4" localSheetId="10">#REF!</definedName>
    <definedName name="____EST4" localSheetId="4">#REF!</definedName>
    <definedName name="____EST4" localSheetId="1">#REF!</definedName>
    <definedName name="____EST4" localSheetId="2">#REF!</definedName>
    <definedName name="____EST4">#REF!</definedName>
    <definedName name="____EST5" localSheetId="10">#REF!</definedName>
    <definedName name="____EST5" localSheetId="4">#REF!</definedName>
    <definedName name="____EST5" localSheetId="1">#REF!</definedName>
    <definedName name="____EST5" localSheetId="2">#REF!</definedName>
    <definedName name="____EST5">#REF!</definedName>
    <definedName name="____EST6" localSheetId="10">#REF!</definedName>
    <definedName name="____EST6" localSheetId="4">#REF!</definedName>
    <definedName name="____EST6" localSheetId="1">#REF!</definedName>
    <definedName name="____EST6" localSheetId="2">#REF!</definedName>
    <definedName name="____EST6">#REF!</definedName>
    <definedName name="____EST7" localSheetId="10">#REF!</definedName>
    <definedName name="____EST7" localSheetId="4">#REF!</definedName>
    <definedName name="____EST7" localSheetId="1">#REF!</definedName>
    <definedName name="____EST7" localSheetId="2">#REF!</definedName>
    <definedName name="____EST7">#REF!</definedName>
    <definedName name="____EST8" localSheetId="10">#REF!</definedName>
    <definedName name="____EST8" localSheetId="4">#REF!</definedName>
    <definedName name="____EST8" localSheetId="1">#REF!</definedName>
    <definedName name="____EST8" localSheetId="2">#REF!</definedName>
    <definedName name="____EST8">#REF!</definedName>
    <definedName name="____EST9" localSheetId="10">#REF!</definedName>
    <definedName name="____EST9" localSheetId="4">#REF!</definedName>
    <definedName name="____EST9" localSheetId="1">#REF!</definedName>
    <definedName name="____EST9" localSheetId="2">#REF!</definedName>
    <definedName name="____EST9">#REF!</definedName>
    <definedName name="____EXC1" localSheetId="10">#REF!</definedName>
    <definedName name="____EXC1" localSheetId="4">#REF!</definedName>
    <definedName name="____EXC1" localSheetId="1">#REF!</definedName>
    <definedName name="____EXC1" localSheetId="2">#REF!</definedName>
    <definedName name="____EXC1">#REF!</definedName>
    <definedName name="____EXC10" localSheetId="10">#REF!</definedName>
    <definedName name="____EXC10" localSheetId="4">#REF!</definedName>
    <definedName name="____EXC10" localSheetId="1">#REF!</definedName>
    <definedName name="____EXC10" localSheetId="2">#REF!</definedName>
    <definedName name="____EXC10">#REF!</definedName>
    <definedName name="____EXC11" localSheetId="10">#REF!</definedName>
    <definedName name="____EXC11" localSheetId="4">#REF!</definedName>
    <definedName name="____EXC11" localSheetId="1">#REF!</definedName>
    <definedName name="____EXC11" localSheetId="2">#REF!</definedName>
    <definedName name="____EXC11">#REF!</definedName>
    <definedName name="____EXC12" localSheetId="10">#REF!</definedName>
    <definedName name="____EXC12" localSheetId="4">#REF!</definedName>
    <definedName name="____EXC12" localSheetId="1">#REF!</definedName>
    <definedName name="____EXC12" localSheetId="2">#REF!</definedName>
    <definedName name="____EXC12">#REF!</definedName>
    <definedName name="____EXC2" localSheetId="10">#REF!</definedName>
    <definedName name="____EXC2" localSheetId="4">#REF!</definedName>
    <definedName name="____EXC2" localSheetId="1">#REF!</definedName>
    <definedName name="____EXC2" localSheetId="2">#REF!</definedName>
    <definedName name="____EXC2">#REF!</definedName>
    <definedName name="____EXC3" localSheetId="10">#REF!</definedName>
    <definedName name="____EXC3" localSheetId="4">#REF!</definedName>
    <definedName name="____EXC3" localSheetId="1">#REF!</definedName>
    <definedName name="____EXC3" localSheetId="2">#REF!</definedName>
    <definedName name="____EXC3">#REF!</definedName>
    <definedName name="____EXC4" localSheetId="10">#REF!</definedName>
    <definedName name="____EXC4" localSheetId="4">#REF!</definedName>
    <definedName name="____EXC4" localSheetId="1">#REF!</definedName>
    <definedName name="____EXC4" localSheetId="2">#REF!</definedName>
    <definedName name="____EXC4">#REF!</definedName>
    <definedName name="____EXC5" localSheetId="10">#REF!</definedName>
    <definedName name="____EXC5" localSheetId="4">#REF!</definedName>
    <definedName name="____EXC5" localSheetId="1">#REF!</definedName>
    <definedName name="____EXC5" localSheetId="2">#REF!</definedName>
    <definedName name="____EXC5">#REF!</definedName>
    <definedName name="____EXC6" localSheetId="10">#REF!</definedName>
    <definedName name="____EXC6" localSheetId="4">#REF!</definedName>
    <definedName name="____EXC6" localSheetId="1">#REF!</definedName>
    <definedName name="____EXC6" localSheetId="2">#REF!</definedName>
    <definedName name="____EXC6">#REF!</definedName>
    <definedName name="____EXC7" localSheetId="10">#REF!</definedName>
    <definedName name="____EXC7" localSheetId="4">#REF!</definedName>
    <definedName name="____EXC7" localSheetId="1">#REF!</definedName>
    <definedName name="____EXC7" localSheetId="2">#REF!</definedName>
    <definedName name="____EXC7">#REF!</definedName>
    <definedName name="____EXC8" localSheetId="10">#REF!</definedName>
    <definedName name="____EXC8" localSheetId="4">#REF!</definedName>
    <definedName name="____EXC8" localSheetId="1">#REF!</definedName>
    <definedName name="____EXC8" localSheetId="2">#REF!</definedName>
    <definedName name="____EXC8">#REF!</definedName>
    <definedName name="____EXC9" localSheetId="10">#REF!</definedName>
    <definedName name="____EXC9" localSheetId="4">#REF!</definedName>
    <definedName name="____EXC9" localSheetId="1">#REF!</definedName>
    <definedName name="____EXC9" localSheetId="2">#REF!</definedName>
    <definedName name="____EXC9">#REF!</definedName>
    <definedName name="____ICP1" localSheetId="10">[17]Tablas!#REF!</definedName>
    <definedName name="____ICP1" localSheetId="4">[17]Tablas!#REF!</definedName>
    <definedName name="____ICP1" localSheetId="1">[17]Tablas!#REF!</definedName>
    <definedName name="____ICP1" localSheetId="2">[17]Tablas!#REF!</definedName>
    <definedName name="____ICP1">[17]Tablas!#REF!</definedName>
    <definedName name="____LEY80" localSheetId="10">#REF!</definedName>
    <definedName name="____LEY80" localSheetId="4">#REF!</definedName>
    <definedName name="____LEY80" localSheetId="1">#REF!</definedName>
    <definedName name="____LEY80" localSheetId="2">#REF!</definedName>
    <definedName name="____LEY80">#REF!</definedName>
    <definedName name="____MA2" localSheetId="10">#REF!</definedName>
    <definedName name="____MA2" localSheetId="4">#REF!</definedName>
    <definedName name="____MA2" localSheetId="5">#REF!</definedName>
    <definedName name="____MA2" localSheetId="1">#REF!</definedName>
    <definedName name="____MA2" localSheetId="2">#REF!</definedName>
    <definedName name="____MA2">#REF!</definedName>
    <definedName name="____OCD1" localSheetId="10">[17]Tablas!#REF!</definedName>
    <definedName name="____OCD1" localSheetId="4">[17]Tablas!#REF!</definedName>
    <definedName name="____OCD1" localSheetId="1">[17]Tablas!#REF!</definedName>
    <definedName name="____OCD1" localSheetId="2">[17]Tablas!#REF!</definedName>
    <definedName name="____OCD1">[17]Tablas!#REF!</definedName>
    <definedName name="____OCI1" localSheetId="10">[17]Tablas!#REF!</definedName>
    <definedName name="____OCI1" localSheetId="4">[17]Tablas!#REF!</definedName>
    <definedName name="____OCI1" localSheetId="1">[17]Tablas!#REF!</definedName>
    <definedName name="____OCI1" localSheetId="2">[17]Tablas!#REF!</definedName>
    <definedName name="____OCI1">[17]Tablas!#REF!</definedName>
    <definedName name="____ORO10" localSheetId="10">#REF!</definedName>
    <definedName name="____ORO10" localSheetId="4">#REF!</definedName>
    <definedName name="____ORO10" localSheetId="1">#REF!</definedName>
    <definedName name="____ORO10" localSheetId="2">#REF!</definedName>
    <definedName name="____ORO10">#REF!</definedName>
    <definedName name="____ORO11" localSheetId="10">#REF!</definedName>
    <definedName name="____ORO11" localSheetId="4">#REF!</definedName>
    <definedName name="____ORO11" localSheetId="1">#REF!</definedName>
    <definedName name="____ORO11" localSheetId="2">#REF!</definedName>
    <definedName name="____ORO11">#REF!</definedName>
    <definedName name="____ORO12" localSheetId="10">#REF!</definedName>
    <definedName name="____ORO12" localSheetId="4">#REF!</definedName>
    <definedName name="____ORO12" localSheetId="1">#REF!</definedName>
    <definedName name="____ORO12" localSheetId="2">#REF!</definedName>
    <definedName name="____ORO12">#REF!</definedName>
    <definedName name="____ORO13" localSheetId="10">#REF!</definedName>
    <definedName name="____ORO13" localSheetId="4">#REF!</definedName>
    <definedName name="____ORO13" localSheetId="1">#REF!</definedName>
    <definedName name="____ORO13" localSheetId="2">#REF!</definedName>
    <definedName name="____ORO13">#REF!</definedName>
    <definedName name="____ORO14" localSheetId="10">#REF!</definedName>
    <definedName name="____ORO14" localSheetId="4">#REF!</definedName>
    <definedName name="____ORO14" localSheetId="1">#REF!</definedName>
    <definedName name="____ORO14" localSheetId="2">#REF!</definedName>
    <definedName name="____ORO14">#REF!</definedName>
    <definedName name="____ORO15" localSheetId="10">#REF!</definedName>
    <definedName name="____ORO15" localSheetId="4">#REF!</definedName>
    <definedName name="____ORO15" localSheetId="1">#REF!</definedName>
    <definedName name="____ORO15" localSheetId="2">#REF!</definedName>
    <definedName name="____ORO15">#REF!</definedName>
    <definedName name="____ORO16" localSheetId="10">#REF!</definedName>
    <definedName name="____ORO16" localSheetId="4">#REF!</definedName>
    <definedName name="____ORO16" localSheetId="1">#REF!</definedName>
    <definedName name="____ORO16" localSheetId="2">#REF!</definedName>
    <definedName name="____ORO16">#REF!</definedName>
    <definedName name="____ORO17" localSheetId="10">#REF!</definedName>
    <definedName name="____ORO17" localSheetId="4">#REF!</definedName>
    <definedName name="____ORO17" localSheetId="1">#REF!</definedName>
    <definedName name="____ORO17" localSheetId="2">#REF!</definedName>
    <definedName name="____ORO17">#REF!</definedName>
    <definedName name="____ORO18" localSheetId="10">#REF!</definedName>
    <definedName name="____ORO18" localSheetId="4">#REF!</definedName>
    <definedName name="____ORO18" localSheetId="1">#REF!</definedName>
    <definedName name="____ORO18" localSheetId="2">#REF!</definedName>
    <definedName name="____ORO18">#REF!</definedName>
    <definedName name="____ORO19" localSheetId="10">#REF!</definedName>
    <definedName name="____ORO19" localSheetId="4">#REF!</definedName>
    <definedName name="____ORO19" localSheetId="1">#REF!</definedName>
    <definedName name="____ORO19" localSheetId="2">#REF!</definedName>
    <definedName name="____ORO19">#REF!</definedName>
    <definedName name="____PJ50" localSheetId="10">#REF!</definedName>
    <definedName name="____PJ50" localSheetId="3">#REF!</definedName>
    <definedName name="____PJ50" localSheetId="4">#REF!</definedName>
    <definedName name="____PJ50" localSheetId="5">#REF!</definedName>
    <definedName name="____PJ50" localSheetId="1">#REF!</definedName>
    <definedName name="____PJ50" localSheetId="2">#REF!</definedName>
    <definedName name="____PJ50">#REF!</definedName>
    <definedName name="____pj51" localSheetId="10">#REF!</definedName>
    <definedName name="____pj51" localSheetId="4">#REF!</definedName>
    <definedName name="____pj51" localSheetId="5">#REF!</definedName>
    <definedName name="____pj51" localSheetId="1">#REF!</definedName>
    <definedName name="____pj51" localSheetId="2">#REF!</definedName>
    <definedName name="____pj51">#REF!</definedName>
    <definedName name="____PMT5671" localSheetId="10">[12]MEMORIAS!#REF!</definedName>
    <definedName name="____PMT5671" localSheetId="4">[12]MEMORIAS!#REF!</definedName>
    <definedName name="____PMT5671" localSheetId="1">[12]MEMORIAS!#REF!</definedName>
    <definedName name="____PMT5671" localSheetId="2">[12]MEMORIAS!#REF!</definedName>
    <definedName name="____PMT5671">[12]MEMORIAS!#REF!</definedName>
    <definedName name="____PMT5805" localSheetId="10">[12]MEMORIAS!#REF!</definedName>
    <definedName name="____PMT5805" localSheetId="4">[12]MEMORIAS!#REF!</definedName>
    <definedName name="____PMT5805" localSheetId="1">[12]MEMORIAS!#REF!</definedName>
    <definedName name="____PMT5805" localSheetId="2">[12]MEMORIAS!#REF!</definedName>
    <definedName name="____PMT5805">[12]MEMORIAS!#REF!</definedName>
    <definedName name="____PMT5806" localSheetId="10">[12]MEMORIAS!#REF!</definedName>
    <definedName name="____PMT5806" localSheetId="4">[12]MEMORIAS!#REF!</definedName>
    <definedName name="____PMT5806" localSheetId="1">[12]MEMORIAS!#REF!</definedName>
    <definedName name="____PMT5806" localSheetId="2">[12]MEMORIAS!#REF!</definedName>
    <definedName name="____PMT5806">[12]MEMORIAS!#REF!</definedName>
    <definedName name="____PMT5815" localSheetId="10">[12]MEMORIAS!#REF!</definedName>
    <definedName name="____PMT5815" localSheetId="4">[12]MEMORIAS!#REF!</definedName>
    <definedName name="____PMT5815" localSheetId="1">[12]MEMORIAS!#REF!</definedName>
    <definedName name="____PMT5815" localSheetId="2">[12]MEMORIAS!#REF!</definedName>
    <definedName name="____PMT5815">[12]MEMORIAS!#REF!</definedName>
    <definedName name="____PMT5820" localSheetId="10">[12]MEMORIAS!#REF!</definedName>
    <definedName name="____PMT5820" localSheetId="4">[12]MEMORIAS!#REF!</definedName>
    <definedName name="____PMT5820" localSheetId="1">[12]MEMORIAS!#REF!</definedName>
    <definedName name="____PMT5820" localSheetId="2">[12]MEMORIAS!#REF!</definedName>
    <definedName name="____PMT5820">[12]MEMORIAS!#REF!</definedName>
    <definedName name="____pr01" localSheetId="10">#REF!</definedName>
    <definedName name="____pr01" localSheetId="4">#REF!</definedName>
    <definedName name="____pr01" localSheetId="1">#REF!</definedName>
    <definedName name="____pr01" localSheetId="2">#REF!</definedName>
    <definedName name="____pr01">#REF!</definedName>
    <definedName name="____pr02" localSheetId="10">#REF!</definedName>
    <definedName name="____pr02" localSheetId="4">#REF!</definedName>
    <definedName name="____pr02" localSheetId="1">#REF!</definedName>
    <definedName name="____pr02" localSheetId="2">#REF!</definedName>
    <definedName name="____pr02">#REF!</definedName>
    <definedName name="____pr03" localSheetId="10">#REF!</definedName>
    <definedName name="____pr03" localSheetId="4">#REF!</definedName>
    <definedName name="____pr03" localSheetId="1">#REF!</definedName>
    <definedName name="____pr03" localSheetId="2">#REF!</definedName>
    <definedName name="____pr03">#REF!</definedName>
    <definedName name="____pr04" localSheetId="10">#REF!</definedName>
    <definedName name="____pr04" localSheetId="4">#REF!</definedName>
    <definedName name="____pr04" localSheetId="1">#REF!</definedName>
    <definedName name="____pr04" localSheetId="2">#REF!</definedName>
    <definedName name="____pr04">#REF!</definedName>
    <definedName name="____pr05" localSheetId="10">#REF!</definedName>
    <definedName name="____pr05" localSheetId="4">#REF!</definedName>
    <definedName name="____pr05" localSheetId="1">#REF!</definedName>
    <definedName name="____pr05" localSheetId="2">#REF!</definedName>
    <definedName name="____pr05">#REF!</definedName>
    <definedName name="____pr06" localSheetId="10">#REF!</definedName>
    <definedName name="____pr06" localSheetId="4">#REF!</definedName>
    <definedName name="____pr06" localSheetId="1">#REF!</definedName>
    <definedName name="____pr06" localSheetId="2">#REF!</definedName>
    <definedName name="____pr06">#REF!</definedName>
    <definedName name="____pr07" localSheetId="10">#REF!</definedName>
    <definedName name="____pr07" localSheetId="4">#REF!</definedName>
    <definedName name="____pr07" localSheetId="1">#REF!</definedName>
    <definedName name="____pr07" localSheetId="2">#REF!</definedName>
    <definedName name="____pr07">#REF!</definedName>
    <definedName name="____pr08" localSheetId="10">#REF!</definedName>
    <definedName name="____pr08" localSheetId="4">#REF!</definedName>
    <definedName name="____pr08" localSheetId="1">#REF!</definedName>
    <definedName name="____pr08" localSheetId="2">#REF!</definedName>
    <definedName name="____pr08">#REF!</definedName>
    <definedName name="____pr09" localSheetId="10">#REF!</definedName>
    <definedName name="____pr09" localSheetId="4">#REF!</definedName>
    <definedName name="____pr09" localSheetId="1">#REF!</definedName>
    <definedName name="____pr09" localSheetId="2">#REF!</definedName>
    <definedName name="____pr09">#REF!</definedName>
    <definedName name="____pr10" localSheetId="10">#REF!</definedName>
    <definedName name="____pr10" localSheetId="4">#REF!</definedName>
    <definedName name="____pr10" localSheetId="1">#REF!</definedName>
    <definedName name="____pr10" localSheetId="2">#REF!</definedName>
    <definedName name="____pr10">#REF!</definedName>
    <definedName name="____pr11" localSheetId="10">#REF!</definedName>
    <definedName name="____pr11" localSheetId="4">#REF!</definedName>
    <definedName name="____pr11" localSheetId="1">#REF!</definedName>
    <definedName name="____pr11" localSheetId="2">#REF!</definedName>
    <definedName name="____pr11">#REF!</definedName>
    <definedName name="____pr12" localSheetId="10">#REF!</definedName>
    <definedName name="____pr12" localSheetId="4">#REF!</definedName>
    <definedName name="____pr12" localSheetId="1">#REF!</definedName>
    <definedName name="____pr12" localSheetId="2">#REF!</definedName>
    <definedName name="____pr12">#REF!</definedName>
    <definedName name="____pr13" localSheetId="10">#REF!</definedName>
    <definedName name="____pr13" localSheetId="4">#REF!</definedName>
    <definedName name="____pr13" localSheetId="1">#REF!</definedName>
    <definedName name="____pr13" localSheetId="2">#REF!</definedName>
    <definedName name="____pr13">#REF!</definedName>
    <definedName name="____pr14" localSheetId="10">#REF!</definedName>
    <definedName name="____pr14" localSheetId="4">#REF!</definedName>
    <definedName name="____pr14" localSheetId="1">#REF!</definedName>
    <definedName name="____pr14" localSheetId="2">#REF!</definedName>
    <definedName name="____pr14">#REF!</definedName>
    <definedName name="____pr15" localSheetId="10">#REF!</definedName>
    <definedName name="____pr15" localSheetId="4">#REF!</definedName>
    <definedName name="____pr15" localSheetId="1">#REF!</definedName>
    <definedName name="____pr15" localSheetId="2">#REF!</definedName>
    <definedName name="____pr15">#REF!</definedName>
    <definedName name="____pr16" localSheetId="10">#REF!</definedName>
    <definedName name="____pr16" localSheetId="4">#REF!</definedName>
    <definedName name="____pr16" localSheetId="1">#REF!</definedName>
    <definedName name="____pr16" localSheetId="2">#REF!</definedName>
    <definedName name="____pr16">#REF!</definedName>
    <definedName name="____pr17" localSheetId="10">#REF!</definedName>
    <definedName name="____pr17" localSheetId="4">#REF!</definedName>
    <definedName name="____pr17" localSheetId="1">#REF!</definedName>
    <definedName name="____pr17" localSheetId="2">#REF!</definedName>
    <definedName name="____pr17">#REF!</definedName>
    <definedName name="____pr18" localSheetId="10">#REF!</definedName>
    <definedName name="____pr18" localSheetId="4">#REF!</definedName>
    <definedName name="____pr18" localSheetId="1">#REF!</definedName>
    <definedName name="____pr18" localSheetId="2">#REF!</definedName>
    <definedName name="____pr18">#REF!</definedName>
    <definedName name="____pr19" localSheetId="10">#REF!</definedName>
    <definedName name="____pr19" localSheetId="4">#REF!</definedName>
    <definedName name="____pr19" localSheetId="1">#REF!</definedName>
    <definedName name="____pr19" localSheetId="2">#REF!</definedName>
    <definedName name="____pr19">#REF!</definedName>
    <definedName name="____pr20" localSheetId="10">#REF!</definedName>
    <definedName name="____pr20" localSheetId="4">#REF!</definedName>
    <definedName name="____pr20" localSheetId="1">#REF!</definedName>
    <definedName name="____pr20" localSheetId="2">#REF!</definedName>
    <definedName name="____pr20">#REF!</definedName>
    <definedName name="____pr21" localSheetId="10">#REF!</definedName>
    <definedName name="____pr21" localSheetId="4">#REF!</definedName>
    <definedName name="____pr21" localSheetId="1">#REF!</definedName>
    <definedName name="____pr21" localSheetId="2">#REF!</definedName>
    <definedName name="____pr21">#REF!</definedName>
    <definedName name="____pr22" localSheetId="10">#REF!</definedName>
    <definedName name="____pr22" localSheetId="4">#REF!</definedName>
    <definedName name="____pr22" localSheetId="1">#REF!</definedName>
    <definedName name="____pr22" localSheetId="2">#REF!</definedName>
    <definedName name="____pr22">#REF!</definedName>
    <definedName name="____pr23" localSheetId="10">#REF!</definedName>
    <definedName name="____pr23" localSheetId="4">#REF!</definedName>
    <definedName name="____pr23" localSheetId="1">#REF!</definedName>
    <definedName name="____pr23" localSheetId="2">#REF!</definedName>
    <definedName name="____pr23">#REF!</definedName>
    <definedName name="____pr24" localSheetId="10">#REF!</definedName>
    <definedName name="____pr24" localSheetId="4">#REF!</definedName>
    <definedName name="____pr24" localSheetId="1">#REF!</definedName>
    <definedName name="____pr24" localSheetId="2">#REF!</definedName>
    <definedName name="____pr24">#REF!</definedName>
    <definedName name="____pr25" localSheetId="10">#REF!</definedName>
    <definedName name="____pr25" localSheetId="4">#REF!</definedName>
    <definedName name="____pr25" localSheetId="1">#REF!</definedName>
    <definedName name="____pr25" localSheetId="2">#REF!</definedName>
    <definedName name="____pr25">#REF!</definedName>
    <definedName name="____pr26" localSheetId="10">#REF!</definedName>
    <definedName name="____pr26" localSheetId="4">#REF!</definedName>
    <definedName name="____pr26" localSheetId="1">#REF!</definedName>
    <definedName name="____pr26" localSheetId="2">#REF!</definedName>
    <definedName name="____pr26">#REF!</definedName>
    <definedName name="____pr27" localSheetId="10">#REF!</definedName>
    <definedName name="____pr27" localSheetId="4">#REF!</definedName>
    <definedName name="____pr27" localSheetId="1">#REF!</definedName>
    <definedName name="____pr27" localSheetId="2">#REF!</definedName>
    <definedName name="____pr27">#REF!</definedName>
    <definedName name="____pr28" localSheetId="10">#REF!</definedName>
    <definedName name="____pr28" localSheetId="4">#REF!</definedName>
    <definedName name="____pr28" localSheetId="1">#REF!</definedName>
    <definedName name="____pr28" localSheetId="2">#REF!</definedName>
    <definedName name="____pr28">#REF!</definedName>
    <definedName name="____pr29" localSheetId="10">#REF!</definedName>
    <definedName name="____pr29" localSheetId="4">#REF!</definedName>
    <definedName name="____pr29" localSheetId="1">#REF!</definedName>
    <definedName name="____pr29" localSheetId="2">#REF!</definedName>
    <definedName name="____pr29">#REF!</definedName>
    <definedName name="____pr30" localSheetId="10">#REF!</definedName>
    <definedName name="____pr30" localSheetId="4">#REF!</definedName>
    <definedName name="____pr30" localSheetId="1">#REF!</definedName>
    <definedName name="____pr30" localSheetId="2">#REF!</definedName>
    <definedName name="____pr30">#REF!</definedName>
    <definedName name="____pr31" localSheetId="10">#REF!</definedName>
    <definedName name="____pr31" localSheetId="4">#REF!</definedName>
    <definedName name="____pr31" localSheetId="1">#REF!</definedName>
    <definedName name="____pr31" localSheetId="2">#REF!</definedName>
    <definedName name="____pr31">#REF!</definedName>
    <definedName name="____pr32" localSheetId="10">#REF!</definedName>
    <definedName name="____pr32" localSheetId="4">#REF!</definedName>
    <definedName name="____pr32" localSheetId="1">#REF!</definedName>
    <definedName name="____pr32" localSheetId="2">#REF!</definedName>
    <definedName name="____pr32">#REF!</definedName>
    <definedName name="____pr33" localSheetId="10">#REF!</definedName>
    <definedName name="____pr33" localSheetId="4">#REF!</definedName>
    <definedName name="____pr33" localSheetId="1">#REF!</definedName>
    <definedName name="____pr33" localSheetId="2">#REF!</definedName>
    <definedName name="____pr33">#REF!</definedName>
    <definedName name="____pr34" localSheetId="10">#REF!</definedName>
    <definedName name="____pr34" localSheetId="4">#REF!</definedName>
    <definedName name="____pr34" localSheetId="1">#REF!</definedName>
    <definedName name="____pr34" localSheetId="2">#REF!</definedName>
    <definedName name="____pr34">#REF!</definedName>
    <definedName name="____pr35" localSheetId="10">#REF!</definedName>
    <definedName name="____pr35" localSheetId="4">#REF!</definedName>
    <definedName name="____pr35" localSheetId="1">#REF!</definedName>
    <definedName name="____pr35" localSheetId="2">#REF!</definedName>
    <definedName name="____pr35">#REF!</definedName>
    <definedName name="____pr36" localSheetId="10">#REF!</definedName>
    <definedName name="____pr36" localSheetId="4">#REF!</definedName>
    <definedName name="____pr36" localSheetId="1">#REF!</definedName>
    <definedName name="____pr36" localSheetId="2">#REF!</definedName>
    <definedName name="____pr36">#REF!</definedName>
    <definedName name="____pr37" localSheetId="10">#REF!</definedName>
    <definedName name="____pr37" localSheetId="4">#REF!</definedName>
    <definedName name="____pr37" localSheetId="1">#REF!</definedName>
    <definedName name="____pr37" localSheetId="2">#REF!</definedName>
    <definedName name="____pr37">#REF!</definedName>
    <definedName name="____pr38" localSheetId="10">#REF!</definedName>
    <definedName name="____pr38" localSheetId="4">#REF!</definedName>
    <definedName name="____pr38" localSheetId="1">#REF!</definedName>
    <definedName name="____pr38" localSheetId="2">#REF!</definedName>
    <definedName name="____pr38">#REF!</definedName>
    <definedName name="____pr39" localSheetId="10">#REF!</definedName>
    <definedName name="____pr39" localSheetId="4">#REF!</definedName>
    <definedName name="____pr39" localSheetId="1">#REF!</definedName>
    <definedName name="____pr39" localSheetId="2">#REF!</definedName>
    <definedName name="____pr39">#REF!</definedName>
    <definedName name="____pr40" localSheetId="10">#REF!</definedName>
    <definedName name="____pr40" localSheetId="4">#REF!</definedName>
    <definedName name="____pr40" localSheetId="1">#REF!</definedName>
    <definedName name="____pr40" localSheetId="2">#REF!</definedName>
    <definedName name="____pr40">#REF!</definedName>
    <definedName name="____pr41" localSheetId="10">#REF!</definedName>
    <definedName name="____pr41" localSheetId="4">#REF!</definedName>
    <definedName name="____pr41" localSheetId="1">#REF!</definedName>
    <definedName name="____pr41" localSheetId="2">#REF!</definedName>
    <definedName name="____pr41">#REF!</definedName>
    <definedName name="____pr42" localSheetId="10">#REF!</definedName>
    <definedName name="____pr42" localSheetId="4">#REF!</definedName>
    <definedName name="____pr42" localSheetId="1">#REF!</definedName>
    <definedName name="____pr42" localSheetId="2">#REF!</definedName>
    <definedName name="____pr42">#REF!</definedName>
    <definedName name="____pr43" localSheetId="10">#REF!</definedName>
    <definedName name="____pr43" localSheetId="4">#REF!</definedName>
    <definedName name="____pr43" localSheetId="1">#REF!</definedName>
    <definedName name="____pr43" localSheetId="2">#REF!</definedName>
    <definedName name="____pr43">#REF!</definedName>
    <definedName name="____pr44" localSheetId="10">#REF!</definedName>
    <definedName name="____pr44" localSheetId="4">#REF!</definedName>
    <definedName name="____pr44" localSheetId="1">#REF!</definedName>
    <definedName name="____pr44" localSheetId="2">#REF!</definedName>
    <definedName name="____pr44">#REF!</definedName>
    <definedName name="____pr45" localSheetId="10">#REF!</definedName>
    <definedName name="____pr45" localSheetId="4">#REF!</definedName>
    <definedName name="____pr45" localSheetId="1">#REF!</definedName>
    <definedName name="____pr45" localSheetId="2">#REF!</definedName>
    <definedName name="____pr45">#REF!</definedName>
    <definedName name="____pr46" localSheetId="10">#REF!</definedName>
    <definedName name="____pr46" localSheetId="4">#REF!</definedName>
    <definedName name="____pr46" localSheetId="1">#REF!</definedName>
    <definedName name="____pr46" localSheetId="2">#REF!</definedName>
    <definedName name="____pr46">#REF!</definedName>
    <definedName name="____pr47" localSheetId="10">#REF!</definedName>
    <definedName name="____pr47" localSheetId="4">#REF!</definedName>
    <definedName name="____pr47" localSheetId="1">#REF!</definedName>
    <definedName name="____pr47" localSheetId="2">#REF!</definedName>
    <definedName name="____pr47">#REF!</definedName>
    <definedName name="____pr48" localSheetId="10">#REF!</definedName>
    <definedName name="____pr48" localSheetId="4">#REF!</definedName>
    <definedName name="____pr48" localSheetId="1">#REF!</definedName>
    <definedName name="____pr48" localSheetId="2">#REF!</definedName>
    <definedName name="____pr48">#REF!</definedName>
    <definedName name="____pr49" localSheetId="10">#REF!</definedName>
    <definedName name="____pr49" localSheetId="4">#REF!</definedName>
    <definedName name="____pr49" localSheetId="1">#REF!</definedName>
    <definedName name="____pr49" localSheetId="2">#REF!</definedName>
    <definedName name="____pr49">#REF!</definedName>
    <definedName name="____pr50" localSheetId="10">#REF!</definedName>
    <definedName name="____pr50" localSheetId="4">#REF!</definedName>
    <definedName name="____pr50" localSheetId="1">#REF!</definedName>
    <definedName name="____pr50" localSheetId="2">#REF!</definedName>
    <definedName name="____pr50">#REF!</definedName>
    <definedName name="____pr51" localSheetId="10">#REF!</definedName>
    <definedName name="____pr51" localSheetId="4">#REF!</definedName>
    <definedName name="____pr51" localSheetId="1">#REF!</definedName>
    <definedName name="____pr51" localSheetId="2">#REF!</definedName>
    <definedName name="____pr51">#REF!</definedName>
    <definedName name="____pr52" localSheetId="10">#REF!</definedName>
    <definedName name="____pr52" localSheetId="4">#REF!</definedName>
    <definedName name="____pr52" localSheetId="1">#REF!</definedName>
    <definedName name="____pr52" localSheetId="2">#REF!</definedName>
    <definedName name="____pr52">#REF!</definedName>
    <definedName name="____pr53" localSheetId="10">#REF!</definedName>
    <definedName name="____pr53" localSheetId="4">#REF!</definedName>
    <definedName name="____pr53" localSheetId="1">#REF!</definedName>
    <definedName name="____pr53" localSheetId="2">#REF!</definedName>
    <definedName name="____pr53">#REF!</definedName>
    <definedName name="____pr54" localSheetId="10">#REF!</definedName>
    <definedName name="____pr54" localSheetId="4">#REF!</definedName>
    <definedName name="____pr54" localSheetId="1">#REF!</definedName>
    <definedName name="____pr54" localSheetId="2">#REF!</definedName>
    <definedName name="____pr54">#REF!</definedName>
    <definedName name="____pr55" localSheetId="10">#REF!</definedName>
    <definedName name="____pr55" localSheetId="4">#REF!</definedName>
    <definedName name="____pr55" localSheetId="1">#REF!</definedName>
    <definedName name="____pr55" localSheetId="2">#REF!</definedName>
    <definedName name="____pr55">#REF!</definedName>
    <definedName name="____pr56" localSheetId="10">#REF!</definedName>
    <definedName name="____pr56" localSheetId="4">#REF!</definedName>
    <definedName name="____pr56" localSheetId="1">#REF!</definedName>
    <definedName name="____pr56" localSheetId="2">#REF!</definedName>
    <definedName name="____pr56">#REF!</definedName>
    <definedName name="____pr57" localSheetId="10">#REF!</definedName>
    <definedName name="____pr57" localSheetId="4">#REF!</definedName>
    <definedName name="____pr57" localSheetId="1">#REF!</definedName>
    <definedName name="____pr57" localSheetId="2">#REF!</definedName>
    <definedName name="____pr57">#REF!</definedName>
    <definedName name="____pr58" localSheetId="10">#REF!</definedName>
    <definedName name="____pr58" localSheetId="4">#REF!</definedName>
    <definedName name="____pr58" localSheetId="1">#REF!</definedName>
    <definedName name="____pr58" localSheetId="2">#REF!</definedName>
    <definedName name="____pr58">#REF!</definedName>
    <definedName name="____pr59" localSheetId="10">#REF!</definedName>
    <definedName name="____pr59" localSheetId="4">#REF!</definedName>
    <definedName name="____pr59" localSheetId="1">#REF!</definedName>
    <definedName name="____pr59" localSheetId="2">#REF!</definedName>
    <definedName name="____pr59">#REF!</definedName>
    <definedName name="____pr60" localSheetId="10">#REF!</definedName>
    <definedName name="____pr60" localSheetId="4">#REF!</definedName>
    <definedName name="____pr60" localSheetId="1">#REF!</definedName>
    <definedName name="____pr60" localSheetId="2">#REF!</definedName>
    <definedName name="____pr60">#REF!</definedName>
    <definedName name="____pr61" localSheetId="10">#REF!</definedName>
    <definedName name="____pr61" localSheetId="4">#REF!</definedName>
    <definedName name="____pr61" localSheetId="1">#REF!</definedName>
    <definedName name="____pr61" localSheetId="2">#REF!</definedName>
    <definedName name="____pr61">#REF!</definedName>
    <definedName name="____pr62" localSheetId="10">#REF!</definedName>
    <definedName name="____pr62" localSheetId="4">#REF!</definedName>
    <definedName name="____pr62" localSheetId="1">#REF!</definedName>
    <definedName name="____pr62" localSheetId="2">#REF!</definedName>
    <definedName name="____pr62">#REF!</definedName>
    <definedName name="____pr63" localSheetId="10">#REF!</definedName>
    <definedName name="____pr63" localSheetId="4">#REF!</definedName>
    <definedName name="____pr63" localSheetId="1">#REF!</definedName>
    <definedName name="____pr63" localSheetId="2">#REF!</definedName>
    <definedName name="____pr63">#REF!</definedName>
    <definedName name="____pr64" localSheetId="10">#REF!</definedName>
    <definedName name="____pr64" localSheetId="4">#REF!</definedName>
    <definedName name="____pr64" localSheetId="1">#REF!</definedName>
    <definedName name="____pr64" localSheetId="2">#REF!</definedName>
    <definedName name="____pr64">#REF!</definedName>
    <definedName name="____pr65" localSheetId="10">#REF!</definedName>
    <definedName name="____pr65" localSheetId="4">#REF!</definedName>
    <definedName name="____pr65" localSheetId="1">#REF!</definedName>
    <definedName name="____pr65" localSheetId="2">#REF!</definedName>
    <definedName name="____pr65">#REF!</definedName>
    <definedName name="____pr66" localSheetId="10">#REF!</definedName>
    <definedName name="____pr66" localSheetId="4">#REF!</definedName>
    <definedName name="____pr66" localSheetId="1">#REF!</definedName>
    <definedName name="____pr66" localSheetId="2">#REF!</definedName>
    <definedName name="____pr66">#REF!</definedName>
    <definedName name="____pr67" localSheetId="10">#REF!</definedName>
    <definedName name="____pr67" localSheetId="4">#REF!</definedName>
    <definedName name="____pr67" localSheetId="1">#REF!</definedName>
    <definedName name="____pr67" localSheetId="2">#REF!</definedName>
    <definedName name="____pr67">#REF!</definedName>
    <definedName name="____pr68" localSheetId="10">#REF!</definedName>
    <definedName name="____pr68" localSheetId="4">#REF!</definedName>
    <definedName name="____pr68" localSheetId="1">#REF!</definedName>
    <definedName name="____pr68" localSheetId="2">#REF!</definedName>
    <definedName name="____pr68">#REF!</definedName>
    <definedName name="____pr69" localSheetId="10">#REF!</definedName>
    <definedName name="____pr69" localSheetId="4">#REF!</definedName>
    <definedName name="____pr69" localSheetId="1">#REF!</definedName>
    <definedName name="____pr69" localSheetId="2">#REF!</definedName>
    <definedName name="____pr69">#REF!</definedName>
    <definedName name="____pr70" localSheetId="10">#REF!</definedName>
    <definedName name="____pr70" localSheetId="4">#REF!</definedName>
    <definedName name="____pr70" localSheetId="1">#REF!</definedName>
    <definedName name="____pr70" localSheetId="2">#REF!</definedName>
    <definedName name="____pr70">#REF!</definedName>
    <definedName name="____pr71" localSheetId="10">#REF!</definedName>
    <definedName name="____pr71" localSheetId="4">#REF!</definedName>
    <definedName name="____pr71" localSheetId="1">#REF!</definedName>
    <definedName name="____pr71" localSheetId="2">#REF!</definedName>
    <definedName name="____pr71">#REF!</definedName>
    <definedName name="____pr72" localSheetId="10">#REF!</definedName>
    <definedName name="____pr72" localSheetId="4">#REF!</definedName>
    <definedName name="____pr72" localSheetId="1">#REF!</definedName>
    <definedName name="____pr72" localSheetId="2">#REF!</definedName>
    <definedName name="____pr72">#REF!</definedName>
    <definedName name="____r" localSheetId="10">#REF!</definedName>
    <definedName name="____r" localSheetId="4">#REF!</definedName>
    <definedName name="____r" localSheetId="1">#REF!</definedName>
    <definedName name="____r" localSheetId="2">#REF!</definedName>
    <definedName name="____r">#REF!</definedName>
    <definedName name="____SAL1" localSheetId="10">#REF!</definedName>
    <definedName name="____SAL1" localSheetId="4">#REF!</definedName>
    <definedName name="____SAL1" localSheetId="1">#REF!</definedName>
    <definedName name="____SAL1" localSheetId="2">#REF!</definedName>
    <definedName name="____SAL1">#REF!</definedName>
    <definedName name="____SBC1">[9]INV!$A$12:$D$15</definedName>
    <definedName name="____SBC3">[9]INV!$F$12:$I$15</definedName>
    <definedName name="____SBC5">[9]INV!$K$12:$N$15</definedName>
    <definedName name="____tab1" localSheetId="10">#REF!</definedName>
    <definedName name="____tab1" localSheetId="4">#REF!</definedName>
    <definedName name="____tab1" localSheetId="1">#REF!</definedName>
    <definedName name="____tab1" localSheetId="2">#REF!</definedName>
    <definedName name="____tab1">#REF!</definedName>
    <definedName name="____tab2" localSheetId="10">#REF!</definedName>
    <definedName name="____tab2" localSheetId="4">#REF!</definedName>
    <definedName name="____tab2" localSheetId="1">#REF!</definedName>
    <definedName name="____tab2" localSheetId="2">#REF!</definedName>
    <definedName name="____tab2">#REF!</definedName>
    <definedName name="____tab3" localSheetId="10">#REF!</definedName>
    <definedName name="____tab3" localSheetId="4">#REF!</definedName>
    <definedName name="____tab3" localSheetId="1">#REF!</definedName>
    <definedName name="____tab3" localSheetId="2">#REF!</definedName>
    <definedName name="____tab3">#REF!</definedName>
    <definedName name="____TAB4" localSheetId="10">#REF!</definedName>
    <definedName name="____TAB4" localSheetId="4">#REF!</definedName>
    <definedName name="____TAB4" localSheetId="1">#REF!</definedName>
    <definedName name="____TAB4" localSheetId="2">#REF!</definedName>
    <definedName name="____TAB4">#REF!</definedName>
    <definedName name="____TOP1" localSheetId="10">#REF!</definedName>
    <definedName name="____TOP1" localSheetId="4">#REF!</definedName>
    <definedName name="____TOP1" localSheetId="1">#REF!</definedName>
    <definedName name="____TOP1" localSheetId="2">#REF!</definedName>
    <definedName name="____TOP1">#REF!</definedName>
    <definedName name="____TOP10" localSheetId="10">#REF!</definedName>
    <definedName name="____TOP10" localSheetId="4">#REF!</definedName>
    <definedName name="____TOP10" localSheetId="1">#REF!</definedName>
    <definedName name="____TOP10" localSheetId="2">#REF!</definedName>
    <definedName name="____TOP10">#REF!</definedName>
    <definedName name="____TOP2" localSheetId="10">#REF!</definedName>
    <definedName name="____TOP2" localSheetId="4">#REF!</definedName>
    <definedName name="____TOP2" localSheetId="1">#REF!</definedName>
    <definedName name="____TOP2" localSheetId="2">#REF!</definedName>
    <definedName name="____TOP2">#REF!</definedName>
    <definedName name="____TOP3" localSheetId="10">#REF!</definedName>
    <definedName name="____TOP3" localSheetId="4">#REF!</definedName>
    <definedName name="____TOP3" localSheetId="1">#REF!</definedName>
    <definedName name="____TOP3" localSheetId="2">#REF!</definedName>
    <definedName name="____TOP3">#REF!</definedName>
    <definedName name="____TOP4" localSheetId="10">#REF!</definedName>
    <definedName name="____TOP4" localSheetId="4">#REF!</definedName>
    <definedName name="____TOP4" localSheetId="1">#REF!</definedName>
    <definedName name="____TOP4" localSheetId="2">#REF!</definedName>
    <definedName name="____TOP4">#REF!</definedName>
    <definedName name="____TOP5" localSheetId="10">#REF!</definedName>
    <definedName name="____TOP5" localSheetId="4">#REF!</definedName>
    <definedName name="____TOP5" localSheetId="1">#REF!</definedName>
    <definedName name="____TOP5" localSheetId="2">#REF!</definedName>
    <definedName name="____TOP5">#REF!</definedName>
    <definedName name="____TOP6" localSheetId="10">#REF!</definedName>
    <definedName name="____TOP6" localSheetId="4">#REF!</definedName>
    <definedName name="____TOP6" localSheetId="1">#REF!</definedName>
    <definedName name="____TOP6" localSheetId="2">#REF!</definedName>
    <definedName name="____TOP6">#REF!</definedName>
    <definedName name="____TOP7" localSheetId="10">#REF!</definedName>
    <definedName name="____TOP7" localSheetId="4">#REF!</definedName>
    <definedName name="____TOP7" localSheetId="1">#REF!</definedName>
    <definedName name="____TOP7" localSheetId="2">#REF!</definedName>
    <definedName name="____TOP7">#REF!</definedName>
    <definedName name="____TOP8" localSheetId="10">#REF!</definedName>
    <definedName name="____TOP8" localSheetId="4">#REF!</definedName>
    <definedName name="____TOP8" localSheetId="1">#REF!</definedName>
    <definedName name="____TOP8" localSheetId="2">#REF!</definedName>
    <definedName name="____TOP8">#REF!</definedName>
    <definedName name="____TOP9" localSheetId="10">#REF!</definedName>
    <definedName name="____TOP9" localSheetId="4">#REF!</definedName>
    <definedName name="____TOP9" localSheetId="1">#REF!</definedName>
    <definedName name="____TOP9" localSheetId="2">#REF!</definedName>
    <definedName name="____TOP9">#REF!</definedName>
    <definedName name="____VEX1" localSheetId="10">[17]Tablas!#REF!</definedName>
    <definedName name="____VEX1" localSheetId="4">[17]Tablas!#REF!</definedName>
    <definedName name="____VEX1" localSheetId="1">[17]Tablas!#REF!</definedName>
    <definedName name="____VEX1" localSheetId="2">[17]Tablas!#REF!</definedName>
    <definedName name="____VEX1">[17]Tablas!#REF!</definedName>
    <definedName name="____VFA1" localSheetId="10">[17]Tablas!#REF!</definedName>
    <definedName name="____VFA1" localSheetId="4">[17]Tablas!#REF!</definedName>
    <definedName name="____VFA1" localSheetId="1">[17]Tablas!#REF!</definedName>
    <definedName name="____VFA1" localSheetId="2">[17]Tablas!#REF!</definedName>
    <definedName name="____VFA1">[17]Tablas!#REF!</definedName>
    <definedName name="____VIT1" localSheetId="10">[17]Tablas!#REF!</definedName>
    <definedName name="____VIT1" localSheetId="4">[17]Tablas!#REF!</definedName>
    <definedName name="____VIT1" localSheetId="1">[17]Tablas!#REF!</definedName>
    <definedName name="____VIT1" localSheetId="2">[17]Tablas!#REF!</definedName>
    <definedName name="____VIT1">[17]Tablas!#REF!</definedName>
    <definedName name="____Vol1">[18]Item!$A:$D</definedName>
    <definedName name="____VPR1" localSheetId="10">[17]Tablas!#REF!</definedName>
    <definedName name="____VPR1" localSheetId="4">[17]Tablas!#REF!</definedName>
    <definedName name="____VPR1" localSheetId="1">[17]Tablas!#REF!</definedName>
    <definedName name="____VPR1" localSheetId="2">[17]Tablas!#REF!</definedName>
    <definedName name="____VPR1">[17]Tablas!#REF!</definedName>
    <definedName name="____VPR2" localSheetId="10">#REF!</definedName>
    <definedName name="____VPR2" localSheetId="4">#REF!</definedName>
    <definedName name="____VPR2" localSheetId="1">#REF!</definedName>
    <definedName name="____VPR2" localSheetId="2">#REF!</definedName>
    <definedName name="____VPR2">#REF!</definedName>
    <definedName name="____VRP1" localSheetId="10">[17]Tablas!#REF!</definedName>
    <definedName name="____VRP1" localSheetId="4">[17]Tablas!#REF!</definedName>
    <definedName name="____VRP1" localSheetId="1">[17]Tablas!#REF!</definedName>
    <definedName name="____VRP1" localSheetId="2">[17]Tablas!#REF!</definedName>
    <definedName name="____VRP1">[17]Tablas!#REF!</definedName>
    <definedName name="____VSM1" localSheetId="10">[17]Tablas!#REF!</definedName>
    <definedName name="____VSM1" localSheetId="4">[17]Tablas!#REF!</definedName>
    <definedName name="____VSM1" localSheetId="1">[17]Tablas!#REF!</definedName>
    <definedName name="____VSM1" localSheetId="2">[17]Tablas!#REF!</definedName>
    <definedName name="____VSM1">[17]Tablas!#REF!</definedName>
    <definedName name="___AFC1">[9]INV!$A$25:$D$28</definedName>
    <definedName name="___AFC3">[9]INV!$F$25:$I$28</definedName>
    <definedName name="___AFC5">[9]INV!$K$25:$N$28</definedName>
    <definedName name="___aiu2">[14]AIU!$J$105</definedName>
    <definedName name="___ane7" localSheetId="10">[22]!_xlbgnm.ane7</definedName>
    <definedName name="___ane7" localSheetId="4">[22]!_xlbgnm.ane7</definedName>
    <definedName name="___ane7" localSheetId="1">[22]!_xlbgnm.ane7</definedName>
    <definedName name="___ane7" localSheetId="2">[22]!_xlbgnm.ane7</definedName>
    <definedName name="___ane7">[22]!_xlbgnm.ane7</definedName>
    <definedName name="___ane8" localSheetId="10">[22]!_xlbgnm.ane8</definedName>
    <definedName name="___ane8" localSheetId="4">[22]!_xlbgnm.ane8</definedName>
    <definedName name="___ane8" localSheetId="1">[22]!_xlbgnm.ane8</definedName>
    <definedName name="___ane8" localSheetId="2">[22]!_xlbgnm.ane8</definedName>
    <definedName name="___ane8">[22]!_xlbgnm.ane8</definedName>
    <definedName name="___Atp2">[23]EMPRESA!$F$22</definedName>
    <definedName name="___BGC1">[9]INV!$A$5:$D$8</definedName>
    <definedName name="___BGC3">[9]INV!$F$5:$I$8</definedName>
    <definedName name="___BGC5">[9]INV!$K$5:$N$8</definedName>
    <definedName name="___CAC1">[9]INV!$A$19:$D$22</definedName>
    <definedName name="___CAC3">[9]INV!$F$19:$I$22</definedName>
    <definedName name="___CAC5">[9]INV!$K$19:$N$22</definedName>
    <definedName name="___COM1" localSheetId="10">#REF!</definedName>
    <definedName name="___COM1" localSheetId="4">#REF!</definedName>
    <definedName name="___COM1" localSheetId="1">#REF!</definedName>
    <definedName name="___COM1" localSheetId="2">#REF!</definedName>
    <definedName name="___COM1">#REF!</definedName>
    <definedName name="___COM10" localSheetId="10">#REF!</definedName>
    <definedName name="___COM10" localSheetId="4">#REF!</definedName>
    <definedName name="___COM10" localSheetId="1">#REF!</definedName>
    <definedName name="___COM10" localSheetId="2">#REF!</definedName>
    <definedName name="___COM10">#REF!</definedName>
    <definedName name="___COM11" localSheetId="10">#REF!</definedName>
    <definedName name="___COM11" localSheetId="4">#REF!</definedName>
    <definedName name="___COM11" localSheetId="1">#REF!</definedName>
    <definedName name="___COM11" localSheetId="2">#REF!</definedName>
    <definedName name="___COM11">#REF!</definedName>
    <definedName name="___COM12" localSheetId="10">#REF!</definedName>
    <definedName name="___COM12" localSheetId="4">#REF!</definedName>
    <definedName name="___COM12" localSheetId="1">#REF!</definedName>
    <definedName name="___COM12" localSheetId="2">#REF!</definedName>
    <definedName name="___COM12">#REF!</definedName>
    <definedName name="___COM13" localSheetId="10">#REF!</definedName>
    <definedName name="___COM13" localSheetId="4">#REF!</definedName>
    <definedName name="___COM13" localSheetId="1">#REF!</definedName>
    <definedName name="___COM13" localSheetId="2">#REF!</definedName>
    <definedName name="___COM13">#REF!</definedName>
    <definedName name="___COM14" localSheetId="10">#REF!</definedName>
    <definedName name="___COM14" localSheetId="4">#REF!</definedName>
    <definedName name="___COM14" localSheetId="1">#REF!</definedName>
    <definedName name="___COM14" localSheetId="2">#REF!</definedName>
    <definedName name="___COM14">#REF!</definedName>
    <definedName name="___COM15" localSheetId="10">#REF!</definedName>
    <definedName name="___COM15" localSheetId="4">#REF!</definedName>
    <definedName name="___COM15" localSheetId="1">#REF!</definedName>
    <definedName name="___COM15" localSheetId="2">#REF!</definedName>
    <definedName name="___COM15">#REF!</definedName>
    <definedName name="___COM16" localSheetId="10">#REF!</definedName>
    <definedName name="___COM16" localSheetId="4">#REF!</definedName>
    <definedName name="___COM16" localSheetId="1">#REF!</definedName>
    <definedName name="___COM16" localSheetId="2">#REF!</definedName>
    <definedName name="___COM16">#REF!</definedName>
    <definedName name="___COM17" localSheetId="10">#REF!</definedName>
    <definedName name="___COM17" localSheetId="4">#REF!</definedName>
    <definedName name="___COM17" localSheetId="1">#REF!</definedName>
    <definedName name="___COM17" localSheetId="2">#REF!</definedName>
    <definedName name="___COM17">#REF!</definedName>
    <definedName name="___COM18" localSheetId="10">#REF!</definedName>
    <definedName name="___COM18" localSheetId="4">#REF!</definedName>
    <definedName name="___COM18" localSheetId="1">#REF!</definedName>
    <definedName name="___COM18" localSheetId="2">#REF!</definedName>
    <definedName name="___COM18">#REF!</definedName>
    <definedName name="___COM19" localSheetId="10">#REF!</definedName>
    <definedName name="___COM19" localSheetId="4">#REF!</definedName>
    <definedName name="___COM19" localSheetId="1">#REF!</definedName>
    <definedName name="___COM19" localSheetId="2">#REF!</definedName>
    <definedName name="___COM19">#REF!</definedName>
    <definedName name="___COM2" localSheetId="10">#REF!</definedName>
    <definedName name="___COM2" localSheetId="4">#REF!</definedName>
    <definedName name="___COM2" localSheetId="1">#REF!</definedName>
    <definedName name="___COM2" localSheetId="2">#REF!</definedName>
    <definedName name="___COM2">#REF!</definedName>
    <definedName name="___COM20" localSheetId="10">#REF!</definedName>
    <definedName name="___COM20" localSheetId="4">#REF!</definedName>
    <definedName name="___COM20" localSheetId="1">#REF!</definedName>
    <definedName name="___COM20" localSheetId="2">#REF!</definedName>
    <definedName name="___COM20">#REF!</definedName>
    <definedName name="___COM21" localSheetId="10">#REF!</definedName>
    <definedName name="___COM21" localSheetId="4">#REF!</definedName>
    <definedName name="___COM21" localSheetId="1">#REF!</definedName>
    <definedName name="___COM21" localSheetId="2">#REF!</definedName>
    <definedName name="___COM21">#REF!</definedName>
    <definedName name="___COM3" localSheetId="10">#REF!</definedName>
    <definedName name="___COM3" localSheetId="4">#REF!</definedName>
    <definedName name="___COM3" localSheetId="1">#REF!</definedName>
    <definedName name="___COM3" localSheetId="2">#REF!</definedName>
    <definedName name="___COM3">#REF!</definedName>
    <definedName name="___COM4" localSheetId="10">#REF!</definedName>
    <definedName name="___COM4" localSheetId="4">#REF!</definedName>
    <definedName name="___COM4" localSheetId="1">#REF!</definedName>
    <definedName name="___COM4" localSheetId="2">#REF!</definedName>
    <definedName name="___COM4">#REF!</definedName>
    <definedName name="___COM5" localSheetId="10">#REF!</definedName>
    <definedName name="___COM5" localSheetId="4">#REF!</definedName>
    <definedName name="___COM5" localSheetId="1">#REF!</definedName>
    <definedName name="___COM5" localSheetId="2">#REF!</definedName>
    <definedName name="___COM5">#REF!</definedName>
    <definedName name="___COM6" localSheetId="10">#REF!</definedName>
    <definedName name="___COM6" localSheetId="4">#REF!</definedName>
    <definedName name="___COM6" localSheetId="1">#REF!</definedName>
    <definedName name="___COM6" localSheetId="2">#REF!</definedName>
    <definedName name="___COM6">#REF!</definedName>
    <definedName name="___COM7" localSheetId="10">#REF!</definedName>
    <definedName name="___COM7" localSheetId="4">#REF!</definedName>
    <definedName name="___COM7" localSheetId="1">#REF!</definedName>
    <definedName name="___COM7" localSheetId="2">#REF!</definedName>
    <definedName name="___COM7">#REF!</definedName>
    <definedName name="___COM8" localSheetId="10">#REF!</definedName>
    <definedName name="___COM8" localSheetId="4">#REF!</definedName>
    <definedName name="___COM8" localSheetId="1">#REF!</definedName>
    <definedName name="___COM8" localSheetId="2">#REF!</definedName>
    <definedName name="___COM8">#REF!</definedName>
    <definedName name="___COM9" localSheetId="10">#REF!</definedName>
    <definedName name="___COM9" localSheetId="4">#REF!</definedName>
    <definedName name="___COM9" localSheetId="1">#REF!</definedName>
    <definedName name="___COM9" localSheetId="2">#REF!</definedName>
    <definedName name="___COM9">#REF!</definedName>
    <definedName name="___DCI1" localSheetId="10">[17]Tablas!#REF!</definedName>
    <definedName name="___DCI1" localSheetId="4">[17]Tablas!#REF!</definedName>
    <definedName name="___DCI1" localSheetId="1">[17]Tablas!#REF!</definedName>
    <definedName name="___DCI1" localSheetId="2">[17]Tablas!#REF!</definedName>
    <definedName name="___DCI1">[17]Tablas!#REF!</definedName>
    <definedName name="___DDS1" localSheetId="10">[17]Tablas!#REF!</definedName>
    <definedName name="___DDS1" localSheetId="4">[17]Tablas!#REF!</definedName>
    <definedName name="___DDS1" localSheetId="1">[17]Tablas!#REF!</definedName>
    <definedName name="___DDS1" localSheetId="2">[17]Tablas!#REF!</definedName>
    <definedName name="___DDS1">[17]Tablas!#REF!</definedName>
    <definedName name="___DGO1" localSheetId="10">[17]Tablas!#REF!</definedName>
    <definedName name="___DGO1" localSheetId="4">[17]Tablas!#REF!</definedName>
    <definedName name="___DGO1" localSheetId="1">[17]Tablas!#REF!</definedName>
    <definedName name="___DGO1" localSheetId="2">[17]Tablas!#REF!</definedName>
    <definedName name="___DGO1">[17]Tablas!#REF!</definedName>
    <definedName name="___DGP1" localSheetId="10">[17]Tablas!#REF!</definedName>
    <definedName name="___DGP1" localSheetId="4">[17]Tablas!#REF!</definedName>
    <definedName name="___DGP1" localSheetId="1">[17]Tablas!#REF!</definedName>
    <definedName name="___DGP1" localSheetId="2">[17]Tablas!#REF!</definedName>
    <definedName name="___DGP1">[17]Tablas!#REF!</definedName>
    <definedName name="___DIJ1" localSheetId="10">[17]Tablas!#REF!</definedName>
    <definedName name="___DIJ1" localSheetId="4">[17]Tablas!#REF!</definedName>
    <definedName name="___DIJ1" localSheetId="1">[17]Tablas!#REF!</definedName>
    <definedName name="___DIJ1" localSheetId="2">[17]Tablas!#REF!</definedName>
    <definedName name="___DIJ1">[17]Tablas!#REF!</definedName>
    <definedName name="___DPI1" localSheetId="10">[17]Tablas!#REF!</definedName>
    <definedName name="___DPI1" localSheetId="4">[17]Tablas!#REF!</definedName>
    <definedName name="___DPI1" localSheetId="1">[17]Tablas!#REF!</definedName>
    <definedName name="___DPI1" localSheetId="2">[17]Tablas!#REF!</definedName>
    <definedName name="___DPI1">[17]Tablas!#REF!</definedName>
    <definedName name="___DPY1" localSheetId="10">[17]Tablas!#REF!</definedName>
    <definedName name="___DPY1" localSheetId="4">[17]Tablas!#REF!</definedName>
    <definedName name="___DPY1" localSheetId="1">[17]Tablas!#REF!</definedName>
    <definedName name="___DPY1" localSheetId="2">[17]Tablas!#REF!</definedName>
    <definedName name="___DPY1">[17]Tablas!#REF!</definedName>
    <definedName name="___DRI1" localSheetId="10">[17]Tablas!#REF!</definedName>
    <definedName name="___DRI1" localSheetId="4">[17]Tablas!#REF!</definedName>
    <definedName name="___DRI1" localSheetId="1">[17]Tablas!#REF!</definedName>
    <definedName name="___DRI1" localSheetId="2">[17]Tablas!#REF!</definedName>
    <definedName name="___DRI1">[17]Tablas!#REF!</definedName>
    <definedName name="___DRL1" localSheetId="10">[17]Tablas!#REF!</definedName>
    <definedName name="___DRL1" localSheetId="4">[17]Tablas!#REF!</definedName>
    <definedName name="___DRL1" localSheetId="1">[17]Tablas!#REF!</definedName>
    <definedName name="___DRL1" localSheetId="2">[17]Tablas!#REF!</definedName>
    <definedName name="___DRL1">[17]Tablas!#REF!</definedName>
    <definedName name="___DSP1" localSheetId="10">[17]Tablas!#REF!</definedName>
    <definedName name="___DSP1" localSheetId="4">[17]Tablas!#REF!</definedName>
    <definedName name="___DSP1" localSheetId="1">[17]Tablas!#REF!</definedName>
    <definedName name="___DSP1" localSheetId="2">[17]Tablas!#REF!</definedName>
    <definedName name="___DSP1">[17]Tablas!#REF!</definedName>
    <definedName name="___ECP1" localSheetId="10">[17]Tablas!#REF!</definedName>
    <definedName name="___ECP1" localSheetId="4">[17]Tablas!#REF!</definedName>
    <definedName name="___ECP1" localSheetId="1">[17]Tablas!#REF!</definedName>
    <definedName name="___ECP1" localSheetId="2">[17]Tablas!#REF!</definedName>
    <definedName name="___ECP1">[17]Tablas!#REF!</definedName>
    <definedName name="___EST1" localSheetId="10">#REF!</definedName>
    <definedName name="___EST1" localSheetId="4">#REF!</definedName>
    <definedName name="___EST1" localSheetId="1">#REF!</definedName>
    <definedName name="___EST1" localSheetId="2">#REF!</definedName>
    <definedName name="___EST1">#REF!</definedName>
    <definedName name="___EST10" localSheetId="10">#REF!</definedName>
    <definedName name="___EST10" localSheetId="4">#REF!</definedName>
    <definedName name="___EST10" localSheetId="1">#REF!</definedName>
    <definedName name="___EST10" localSheetId="2">#REF!</definedName>
    <definedName name="___EST10">#REF!</definedName>
    <definedName name="___EST11" localSheetId="10">#REF!</definedName>
    <definedName name="___EST11" localSheetId="4">#REF!</definedName>
    <definedName name="___EST11" localSheetId="1">#REF!</definedName>
    <definedName name="___EST11" localSheetId="2">#REF!</definedName>
    <definedName name="___EST11">#REF!</definedName>
    <definedName name="___EST12" localSheetId="10">#REF!</definedName>
    <definedName name="___EST12" localSheetId="4">#REF!</definedName>
    <definedName name="___EST12" localSheetId="1">#REF!</definedName>
    <definedName name="___EST12" localSheetId="2">#REF!</definedName>
    <definedName name="___EST12">#REF!</definedName>
    <definedName name="___EST13" localSheetId="10">#REF!</definedName>
    <definedName name="___EST13" localSheetId="4">#REF!</definedName>
    <definedName name="___EST13" localSheetId="1">#REF!</definedName>
    <definedName name="___EST13" localSheetId="2">#REF!</definedName>
    <definedName name="___EST13">#REF!</definedName>
    <definedName name="___EST14" localSheetId="10">#REF!</definedName>
    <definedName name="___EST14" localSheetId="4">#REF!</definedName>
    <definedName name="___EST14" localSheetId="1">#REF!</definedName>
    <definedName name="___EST14" localSheetId="2">#REF!</definedName>
    <definedName name="___EST14">#REF!</definedName>
    <definedName name="___EST15" localSheetId="10">#REF!</definedName>
    <definedName name="___EST15" localSheetId="4">#REF!</definedName>
    <definedName name="___EST15" localSheetId="1">#REF!</definedName>
    <definedName name="___EST15" localSheetId="2">#REF!</definedName>
    <definedName name="___EST15">#REF!</definedName>
    <definedName name="___EST16" localSheetId="10">#REF!</definedName>
    <definedName name="___EST16" localSheetId="4">#REF!</definedName>
    <definedName name="___EST16" localSheetId="1">#REF!</definedName>
    <definedName name="___EST16" localSheetId="2">#REF!</definedName>
    <definedName name="___EST16">#REF!</definedName>
    <definedName name="___EST17" localSheetId="10">#REF!</definedName>
    <definedName name="___EST17" localSheetId="4">#REF!</definedName>
    <definedName name="___EST17" localSheetId="1">#REF!</definedName>
    <definedName name="___EST17" localSheetId="2">#REF!</definedName>
    <definedName name="___EST17">#REF!</definedName>
    <definedName name="___EST18" localSheetId="10">#REF!</definedName>
    <definedName name="___EST18" localSheetId="4">#REF!</definedName>
    <definedName name="___EST18" localSheetId="1">#REF!</definedName>
    <definedName name="___EST18" localSheetId="2">#REF!</definedName>
    <definedName name="___EST18">#REF!</definedName>
    <definedName name="___EST19" localSheetId="10">#REF!</definedName>
    <definedName name="___EST19" localSheetId="4">#REF!</definedName>
    <definedName name="___EST19" localSheetId="1">#REF!</definedName>
    <definedName name="___EST19" localSheetId="2">#REF!</definedName>
    <definedName name="___EST19">#REF!</definedName>
    <definedName name="___EST2" localSheetId="10">#REF!</definedName>
    <definedName name="___EST2" localSheetId="4">#REF!</definedName>
    <definedName name="___EST2" localSheetId="1">#REF!</definedName>
    <definedName name="___EST2" localSheetId="2">#REF!</definedName>
    <definedName name="___EST2">#REF!</definedName>
    <definedName name="___EST3" localSheetId="10">#REF!</definedName>
    <definedName name="___EST3" localSheetId="4">#REF!</definedName>
    <definedName name="___EST3" localSheetId="1">#REF!</definedName>
    <definedName name="___EST3" localSheetId="2">#REF!</definedName>
    <definedName name="___EST3">#REF!</definedName>
    <definedName name="___EST4" localSheetId="10">#REF!</definedName>
    <definedName name="___EST4" localSheetId="4">#REF!</definedName>
    <definedName name="___EST4" localSheetId="1">#REF!</definedName>
    <definedName name="___EST4" localSheetId="2">#REF!</definedName>
    <definedName name="___EST4">#REF!</definedName>
    <definedName name="___EST5" localSheetId="10">#REF!</definedName>
    <definedName name="___EST5" localSheetId="4">#REF!</definedName>
    <definedName name="___EST5" localSheetId="1">#REF!</definedName>
    <definedName name="___EST5" localSheetId="2">#REF!</definedName>
    <definedName name="___EST5">#REF!</definedName>
    <definedName name="___EST6" localSheetId="10">#REF!</definedName>
    <definedName name="___EST6" localSheetId="4">#REF!</definedName>
    <definedName name="___EST6" localSheetId="1">#REF!</definedName>
    <definedName name="___EST6" localSheetId="2">#REF!</definedName>
    <definedName name="___EST6">#REF!</definedName>
    <definedName name="___EST7" localSheetId="10">#REF!</definedName>
    <definedName name="___EST7" localSheetId="4">#REF!</definedName>
    <definedName name="___EST7" localSheetId="1">#REF!</definedName>
    <definedName name="___EST7" localSheetId="2">#REF!</definedName>
    <definedName name="___EST7">#REF!</definedName>
    <definedName name="___EST8" localSheetId="10">#REF!</definedName>
    <definedName name="___EST8" localSheetId="4">#REF!</definedName>
    <definedName name="___EST8" localSheetId="1">#REF!</definedName>
    <definedName name="___EST8" localSheetId="2">#REF!</definedName>
    <definedName name="___EST8">#REF!</definedName>
    <definedName name="___EST9" localSheetId="10">#REF!</definedName>
    <definedName name="___EST9" localSheetId="4">#REF!</definedName>
    <definedName name="___EST9" localSheetId="1">#REF!</definedName>
    <definedName name="___EST9" localSheetId="2">#REF!</definedName>
    <definedName name="___EST9">#REF!</definedName>
    <definedName name="___ETR13" localSheetId="10">#REF!</definedName>
    <definedName name="___ETR13" localSheetId="4">#REF!</definedName>
    <definedName name="___ETR13" localSheetId="1">#REF!</definedName>
    <definedName name="___ETR13" localSheetId="2">#REF!</definedName>
    <definedName name="___ETR13">#REF!</definedName>
    <definedName name="___EXC1" localSheetId="10">#REF!</definedName>
    <definedName name="___EXC1" localSheetId="4">#REF!</definedName>
    <definedName name="___EXC1" localSheetId="1">#REF!</definedName>
    <definedName name="___EXC1" localSheetId="2">#REF!</definedName>
    <definedName name="___EXC1">#REF!</definedName>
    <definedName name="___EXC10" localSheetId="10">#REF!</definedName>
    <definedName name="___EXC10" localSheetId="4">#REF!</definedName>
    <definedName name="___EXC10" localSheetId="1">#REF!</definedName>
    <definedName name="___EXC10" localSheetId="2">#REF!</definedName>
    <definedName name="___EXC10">#REF!</definedName>
    <definedName name="___EXC11" localSheetId="10">#REF!</definedName>
    <definedName name="___EXC11" localSheetId="4">#REF!</definedName>
    <definedName name="___EXC11" localSheetId="1">#REF!</definedName>
    <definedName name="___EXC11" localSheetId="2">#REF!</definedName>
    <definedName name="___EXC11">#REF!</definedName>
    <definedName name="___EXC12" localSheetId="10">#REF!</definedName>
    <definedName name="___EXC12" localSheetId="4">#REF!</definedName>
    <definedName name="___EXC12" localSheetId="1">#REF!</definedName>
    <definedName name="___EXC12" localSheetId="2">#REF!</definedName>
    <definedName name="___EXC12">#REF!</definedName>
    <definedName name="___EXC2" localSheetId="10">#REF!</definedName>
    <definedName name="___EXC2" localSheetId="4">#REF!</definedName>
    <definedName name="___EXC2" localSheetId="1">#REF!</definedName>
    <definedName name="___EXC2" localSheetId="2">#REF!</definedName>
    <definedName name="___EXC2">#REF!</definedName>
    <definedName name="___EXC3" localSheetId="10">#REF!</definedName>
    <definedName name="___EXC3" localSheetId="4">#REF!</definedName>
    <definedName name="___EXC3" localSheetId="1">#REF!</definedName>
    <definedName name="___EXC3" localSheetId="2">#REF!</definedName>
    <definedName name="___EXC3">#REF!</definedName>
    <definedName name="___EXC4" localSheetId="10">#REF!</definedName>
    <definedName name="___EXC4" localSheetId="4">#REF!</definedName>
    <definedName name="___EXC4" localSheetId="1">#REF!</definedName>
    <definedName name="___EXC4" localSheetId="2">#REF!</definedName>
    <definedName name="___EXC4">#REF!</definedName>
    <definedName name="___EXC5" localSheetId="10">#REF!</definedName>
    <definedName name="___EXC5" localSheetId="4">#REF!</definedName>
    <definedName name="___EXC5" localSheetId="1">#REF!</definedName>
    <definedName name="___EXC5" localSheetId="2">#REF!</definedName>
    <definedName name="___EXC5">#REF!</definedName>
    <definedName name="___EXC6" localSheetId="10">#REF!</definedName>
    <definedName name="___EXC6" localSheetId="4">#REF!</definedName>
    <definedName name="___EXC6" localSheetId="1">#REF!</definedName>
    <definedName name="___EXC6" localSheetId="2">#REF!</definedName>
    <definedName name="___EXC6">#REF!</definedName>
    <definedName name="___EXC7" localSheetId="10">#REF!</definedName>
    <definedName name="___EXC7" localSheetId="4">#REF!</definedName>
    <definedName name="___EXC7" localSheetId="1">#REF!</definedName>
    <definedName name="___EXC7" localSheetId="2">#REF!</definedName>
    <definedName name="___EXC7">#REF!</definedName>
    <definedName name="___EXC8" localSheetId="10">#REF!</definedName>
    <definedName name="___EXC8" localSheetId="4">#REF!</definedName>
    <definedName name="___EXC8" localSheetId="1">#REF!</definedName>
    <definedName name="___EXC8" localSheetId="2">#REF!</definedName>
    <definedName name="___EXC8">#REF!</definedName>
    <definedName name="___EXC9" localSheetId="10">#REF!</definedName>
    <definedName name="___EXC9" localSheetId="4">#REF!</definedName>
    <definedName name="___EXC9" localSheetId="1">#REF!</definedName>
    <definedName name="___EXC9" localSheetId="2">#REF!</definedName>
    <definedName name="___EXC9">#REF!</definedName>
    <definedName name="___ICP1" localSheetId="10">[17]Tablas!#REF!</definedName>
    <definedName name="___ICP1" localSheetId="4">[17]Tablas!#REF!</definedName>
    <definedName name="___ICP1" localSheetId="1">[17]Tablas!#REF!</definedName>
    <definedName name="___ICP1" localSheetId="2">[17]Tablas!#REF!</definedName>
    <definedName name="___ICP1">[17]Tablas!#REF!</definedName>
    <definedName name="___key2" localSheetId="10" hidden="1">[13]INST!#REF!</definedName>
    <definedName name="___key2" localSheetId="4" hidden="1">[13]INST!#REF!</definedName>
    <definedName name="___key2" localSheetId="1" hidden="1">[13]INST!#REF!</definedName>
    <definedName name="___key2" localSheetId="2" hidden="1">[13]INST!#REF!</definedName>
    <definedName name="___key2" hidden="1">[13]INST!#REF!</definedName>
    <definedName name="___key3" localSheetId="10" hidden="1">#REF!</definedName>
    <definedName name="___key3" localSheetId="4" hidden="1">#REF!</definedName>
    <definedName name="___key3" localSheetId="1" hidden="1">#REF!</definedName>
    <definedName name="___key3" localSheetId="2" hidden="1">#REF!</definedName>
    <definedName name="___key3" hidden="1">#REF!</definedName>
    <definedName name="___key31" localSheetId="10" hidden="1">#REF!</definedName>
    <definedName name="___key31" localSheetId="4" hidden="1">#REF!</definedName>
    <definedName name="___key31" localSheetId="1" hidden="1">#REF!</definedName>
    <definedName name="___key31" localSheetId="2" hidden="1">#REF!</definedName>
    <definedName name="___key31" hidden="1">#REF!</definedName>
    <definedName name="___LEY80" localSheetId="10">#REF!</definedName>
    <definedName name="___LEY80" localSheetId="4">#REF!</definedName>
    <definedName name="___LEY80" localSheetId="1">#REF!</definedName>
    <definedName name="___LEY80" localSheetId="2">#REF!</definedName>
    <definedName name="___LEY80">#REF!</definedName>
    <definedName name="___MA2" localSheetId="10">#REF!</definedName>
    <definedName name="___MA2" localSheetId="4">#REF!</definedName>
    <definedName name="___MA2" localSheetId="5">#REF!</definedName>
    <definedName name="___MA2" localSheetId="1">#REF!</definedName>
    <definedName name="___MA2" localSheetId="2">#REF!</definedName>
    <definedName name="___MA2">#REF!</definedName>
    <definedName name="___OCD1" localSheetId="10">[17]Tablas!#REF!</definedName>
    <definedName name="___OCD1" localSheetId="4">[17]Tablas!#REF!</definedName>
    <definedName name="___OCD1" localSheetId="1">[17]Tablas!#REF!</definedName>
    <definedName name="___OCD1" localSheetId="2">[17]Tablas!#REF!</definedName>
    <definedName name="___OCD1">[17]Tablas!#REF!</definedName>
    <definedName name="___OCI1" localSheetId="10">[17]Tablas!#REF!</definedName>
    <definedName name="___OCI1" localSheetId="4">[17]Tablas!#REF!</definedName>
    <definedName name="___OCI1" localSheetId="1">[17]Tablas!#REF!</definedName>
    <definedName name="___OCI1" localSheetId="2">[17]Tablas!#REF!</definedName>
    <definedName name="___OCI1">[17]Tablas!#REF!</definedName>
    <definedName name="___ORO10" localSheetId="10">#REF!</definedName>
    <definedName name="___ORO10" localSheetId="4">#REF!</definedName>
    <definedName name="___ORO10" localSheetId="1">#REF!</definedName>
    <definedName name="___ORO10" localSheetId="2">#REF!</definedName>
    <definedName name="___ORO10">#REF!</definedName>
    <definedName name="___ORO11" localSheetId="10">#REF!</definedName>
    <definedName name="___ORO11" localSheetId="4">#REF!</definedName>
    <definedName name="___ORO11" localSheetId="1">#REF!</definedName>
    <definedName name="___ORO11" localSheetId="2">#REF!</definedName>
    <definedName name="___ORO11">#REF!</definedName>
    <definedName name="___ORO12" localSheetId="10">#REF!</definedName>
    <definedName name="___ORO12" localSheetId="4">#REF!</definedName>
    <definedName name="___ORO12" localSheetId="1">#REF!</definedName>
    <definedName name="___ORO12" localSheetId="2">#REF!</definedName>
    <definedName name="___ORO12">#REF!</definedName>
    <definedName name="___ORO13" localSheetId="10">#REF!</definedName>
    <definedName name="___ORO13" localSheetId="4">#REF!</definedName>
    <definedName name="___ORO13" localSheetId="1">#REF!</definedName>
    <definedName name="___ORO13" localSheetId="2">#REF!</definedName>
    <definedName name="___ORO13">#REF!</definedName>
    <definedName name="___ORO14" localSheetId="10">#REF!</definedName>
    <definedName name="___ORO14" localSheetId="4">#REF!</definedName>
    <definedName name="___ORO14" localSheetId="1">#REF!</definedName>
    <definedName name="___ORO14" localSheetId="2">#REF!</definedName>
    <definedName name="___ORO14">#REF!</definedName>
    <definedName name="___ORO15" localSheetId="10">#REF!</definedName>
    <definedName name="___ORO15" localSheetId="4">#REF!</definedName>
    <definedName name="___ORO15" localSheetId="1">#REF!</definedName>
    <definedName name="___ORO15" localSheetId="2">#REF!</definedName>
    <definedName name="___ORO15">#REF!</definedName>
    <definedName name="___ORO16" localSheetId="10">#REF!</definedName>
    <definedName name="___ORO16" localSheetId="4">#REF!</definedName>
    <definedName name="___ORO16" localSheetId="1">#REF!</definedName>
    <definedName name="___ORO16" localSheetId="2">#REF!</definedName>
    <definedName name="___ORO16">#REF!</definedName>
    <definedName name="___ORO17" localSheetId="10">#REF!</definedName>
    <definedName name="___ORO17" localSheetId="4">#REF!</definedName>
    <definedName name="___ORO17" localSheetId="1">#REF!</definedName>
    <definedName name="___ORO17" localSheetId="2">#REF!</definedName>
    <definedName name="___ORO17">#REF!</definedName>
    <definedName name="___ORO18" localSheetId="10">#REF!</definedName>
    <definedName name="___ORO18" localSheetId="4">#REF!</definedName>
    <definedName name="___ORO18" localSheetId="1">#REF!</definedName>
    <definedName name="___ORO18" localSheetId="2">#REF!</definedName>
    <definedName name="___ORO18">#REF!</definedName>
    <definedName name="___ORO19" localSheetId="10">#REF!</definedName>
    <definedName name="___ORO19" localSheetId="4">#REF!</definedName>
    <definedName name="___ORO19" localSheetId="1">#REF!</definedName>
    <definedName name="___ORO19" localSheetId="2">#REF!</definedName>
    <definedName name="___ORO19">#REF!</definedName>
    <definedName name="___PJ50" localSheetId="10">#REF!</definedName>
    <definedName name="___PJ50" localSheetId="3">#REF!</definedName>
    <definedName name="___PJ50" localSheetId="4">#REF!</definedName>
    <definedName name="___PJ50" localSheetId="5">#REF!</definedName>
    <definedName name="___PJ50" localSheetId="1">#REF!</definedName>
    <definedName name="___PJ50" localSheetId="2">#REF!</definedName>
    <definedName name="___PJ50">#REF!</definedName>
    <definedName name="___pj51" localSheetId="10">#REF!</definedName>
    <definedName name="___pj51" localSheetId="4">#REF!</definedName>
    <definedName name="___pj51" localSheetId="5">#REF!</definedName>
    <definedName name="___pj51" localSheetId="1">#REF!</definedName>
    <definedName name="___pj51" localSheetId="2">#REF!</definedName>
    <definedName name="___pj51">#REF!</definedName>
    <definedName name="___PMT5671" localSheetId="10">[12]MEMORIAS!#REF!</definedName>
    <definedName name="___PMT5671" localSheetId="4">[12]MEMORIAS!#REF!</definedName>
    <definedName name="___PMT5671" localSheetId="1">[12]MEMORIAS!#REF!</definedName>
    <definedName name="___PMT5671" localSheetId="2">[12]MEMORIAS!#REF!</definedName>
    <definedName name="___PMT5671">[12]MEMORIAS!#REF!</definedName>
    <definedName name="___PMT5805" localSheetId="10">[12]MEMORIAS!#REF!</definedName>
    <definedName name="___PMT5805" localSheetId="4">[12]MEMORIAS!#REF!</definedName>
    <definedName name="___PMT5805" localSheetId="1">[12]MEMORIAS!#REF!</definedName>
    <definedName name="___PMT5805" localSheetId="2">[12]MEMORIAS!#REF!</definedName>
    <definedName name="___PMT5805">[12]MEMORIAS!#REF!</definedName>
    <definedName name="___PMT5806" localSheetId="10">[12]MEMORIAS!#REF!</definedName>
    <definedName name="___PMT5806" localSheetId="4">[12]MEMORIAS!#REF!</definedName>
    <definedName name="___PMT5806" localSheetId="1">[12]MEMORIAS!#REF!</definedName>
    <definedName name="___PMT5806" localSheetId="2">[12]MEMORIAS!#REF!</definedName>
    <definedName name="___PMT5806">[12]MEMORIAS!#REF!</definedName>
    <definedName name="___PMT5815" localSheetId="10">[12]MEMORIAS!#REF!</definedName>
    <definedName name="___PMT5815" localSheetId="4">[12]MEMORIAS!#REF!</definedName>
    <definedName name="___PMT5815" localSheetId="1">[12]MEMORIAS!#REF!</definedName>
    <definedName name="___PMT5815" localSheetId="2">[12]MEMORIAS!#REF!</definedName>
    <definedName name="___PMT5815">[12]MEMORIAS!#REF!</definedName>
    <definedName name="___PMT5820" localSheetId="10">[12]MEMORIAS!#REF!</definedName>
    <definedName name="___PMT5820" localSheetId="4">[12]MEMORIAS!#REF!</definedName>
    <definedName name="___PMT5820" localSheetId="1">[12]MEMORIAS!#REF!</definedName>
    <definedName name="___PMT5820" localSheetId="2">[12]MEMORIAS!#REF!</definedName>
    <definedName name="___PMT5820">[12]MEMORIAS!#REF!</definedName>
    <definedName name="___pr01" localSheetId="10">#REF!</definedName>
    <definedName name="___pr01" localSheetId="4">#REF!</definedName>
    <definedName name="___pr01" localSheetId="1">#REF!</definedName>
    <definedName name="___pr01" localSheetId="2">#REF!</definedName>
    <definedName name="___pr01">#REF!</definedName>
    <definedName name="___pr02" localSheetId="10">#REF!</definedName>
    <definedName name="___pr02" localSheetId="4">#REF!</definedName>
    <definedName name="___pr02" localSheetId="1">#REF!</definedName>
    <definedName name="___pr02" localSheetId="2">#REF!</definedName>
    <definedName name="___pr02">#REF!</definedName>
    <definedName name="___pr03" localSheetId="10">#REF!</definedName>
    <definedName name="___pr03" localSheetId="4">#REF!</definedName>
    <definedName name="___pr03" localSheetId="1">#REF!</definedName>
    <definedName name="___pr03" localSheetId="2">#REF!</definedName>
    <definedName name="___pr03">#REF!</definedName>
    <definedName name="___pr04" localSheetId="10">#REF!</definedName>
    <definedName name="___pr04" localSheetId="4">#REF!</definedName>
    <definedName name="___pr04" localSheetId="1">#REF!</definedName>
    <definedName name="___pr04" localSheetId="2">#REF!</definedName>
    <definedName name="___pr04">#REF!</definedName>
    <definedName name="___pr05" localSheetId="10">#REF!</definedName>
    <definedName name="___pr05" localSheetId="4">#REF!</definedName>
    <definedName name="___pr05" localSheetId="1">#REF!</definedName>
    <definedName name="___pr05" localSheetId="2">#REF!</definedName>
    <definedName name="___pr05">#REF!</definedName>
    <definedName name="___pr06" localSheetId="10">#REF!</definedName>
    <definedName name="___pr06" localSheetId="4">#REF!</definedName>
    <definedName name="___pr06" localSheetId="1">#REF!</definedName>
    <definedName name="___pr06" localSheetId="2">#REF!</definedName>
    <definedName name="___pr06">#REF!</definedName>
    <definedName name="___pr07" localSheetId="10">#REF!</definedName>
    <definedName name="___pr07" localSheetId="4">#REF!</definedName>
    <definedName name="___pr07" localSheetId="1">#REF!</definedName>
    <definedName name="___pr07" localSheetId="2">#REF!</definedName>
    <definedName name="___pr07">#REF!</definedName>
    <definedName name="___pr08" localSheetId="10">#REF!</definedName>
    <definedName name="___pr08" localSheetId="4">#REF!</definedName>
    <definedName name="___pr08" localSheetId="1">#REF!</definedName>
    <definedName name="___pr08" localSheetId="2">#REF!</definedName>
    <definedName name="___pr08">#REF!</definedName>
    <definedName name="___pr09" localSheetId="10">#REF!</definedName>
    <definedName name="___pr09" localSheetId="4">#REF!</definedName>
    <definedName name="___pr09" localSheetId="1">#REF!</definedName>
    <definedName name="___pr09" localSheetId="2">#REF!</definedName>
    <definedName name="___pr09">#REF!</definedName>
    <definedName name="___pr10" localSheetId="10">#REF!</definedName>
    <definedName name="___pr10" localSheetId="4">#REF!</definedName>
    <definedName name="___pr10" localSheetId="1">#REF!</definedName>
    <definedName name="___pr10" localSheetId="2">#REF!</definedName>
    <definedName name="___pr10">#REF!</definedName>
    <definedName name="___pr11" localSheetId="10">#REF!</definedName>
    <definedName name="___pr11" localSheetId="4">#REF!</definedName>
    <definedName name="___pr11" localSheetId="1">#REF!</definedName>
    <definedName name="___pr11" localSheetId="2">#REF!</definedName>
    <definedName name="___pr11">#REF!</definedName>
    <definedName name="___pr12" localSheetId="10">#REF!</definedName>
    <definedName name="___pr12" localSheetId="4">#REF!</definedName>
    <definedName name="___pr12" localSheetId="1">#REF!</definedName>
    <definedName name="___pr12" localSheetId="2">#REF!</definedName>
    <definedName name="___pr12">#REF!</definedName>
    <definedName name="___pr13" localSheetId="10">#REF!</definedName>
    <definedName name="___pr13" localSheetId="4">#REF!</definedName>
    <definedName name="___pr13" localSheetId="1">#REF!</definedName>
    <definedName name="___pr13" localSheetId="2">#REF!</definedName>
    <definedName name="___pr13">#REF!</definedName>
    <definedName name="___pr14" localSheetId="10">#REF!</definedName>
    <definedName name="___pr14" localSheetId="4">#REF!</definedName>
    <definedName name="___pr14" localSheetId="1">#REF!</definedName>
    <definedName name="___pr14" localSheetId="2">#REF!</definedName>
    <definedName name="___pr14">#REF!</definedName>
    <definedName name="___pr15" localSheetId="10">#REF!</definedName>
    <definedName name="___pr15" localSheetId="4">#REF!</definedName>
    <definedName name="___pr15" localSheetId="1">#REF!</definedName>
    <definedName name="___pr15" localSheetId="2">#REF!</definedName>
    <definedName name="___pr15">#REF!</definedName>
    <definedName name="___pr16" localSheetId="10">#REF!</definedName>
    <definedName name="___pr16" localSheetId="4">#REF!</definedName>
    <definedName name="___pr16" localSheetId="1">#REF!</definedName>
    <definedName name="___pr16" localSheetId="2">#REF!</definedName>
    <definedName name="___pr16">#REF!</definedName>
    <definedName name="___pr17" localSheetId="10">#REF!</definedName>
    <definedName name="___pr17" localSheetId="4">#REF!</definedName>
    <definedName name="___pr17" localSheetId="1">#REF!</definedName>
    <definedName name="___pr17" localSheetId="2">#REF!</definedName>
    <definedName name="___pr17">#REF!</definedName>
    <definedName name="___pr18" localSheetId="10">#REF!</definedName>
    <definedName name="___pr18" localSheetId="4">#REF!</definedName>
    <definedName name="___pr18" localSheetId="1">#REF!</definedName>
    <definedName name="___pr18" localSheetId="2">#REF!</definedName>
    <definedName name="___pr18">#REF!</definedName>
    <definedName name="___pr19" localSheetId="10">#REF!</definedName>
    <definedName name="___pr19" localSheetId="4">#REF!</definedName>
    <definedName name="___pr19" localSheetId="1">#REF!</definedName>
    <definedName name="___pr19" localSheetId="2">#REF!</definedName>
    <definedName name="___pr19">#REF!</definedName>
    <definedName name="___pr20" localSheetId="10">#REF!</definedName>
    <definedName name="___pr20" localSheetId="4">#REF!</definedName>
    <definedName name="___pr20" localSheetId="1">#REF!</definedName>
    <definedName name="___pr20" localSheetId="2">#REF!</definedName>
    <definedName name="___pr20">#REF!</definedName>
    <definedName name="___pr21" localSheetId="10">#REF!</definedName>
    <definedName name="___pr21" localSheetId="4">#REF!</definedName>
    <definedName name="___pr21" localSheetId="1">#REF!</definedName>
    <definedName name="___pr21" localSheetId="2">#REF!</definedName>
    <definedName name="___pr21">#REF!</definedName>
    <definedName name="___pr22" localSheetId="10">#REF!</definedName>
    <definedName name="___pr22" localSheetId="4">#REF!</definedName>
    <definedName name="___pr22" localSheetId="1">#REF!</definedName>
    <definedName name="___pr22" localSheetId="2">#REF!</definedName>
    <definedName name="___pr22">#REF!</definedName>
    <definedName name="___pr23" localSheetId="10">#REF!</definedName>
    <definedName name="___pr23" localSheetId="4">#REF!</definedName>
    <definedName name="___pr23" localSheetId="1">#REF!</definedName>
    <definedName name="___pr23" localSheetId="2">#REF!</definedName>
    <definedName name="___pr23">#REF!</definedName>
    <definedName name="___pr24" localSheetId="10">#REF!</definedName>
    <definedName name="___pr24" localSheetId="4">#REF!</definedName>
    <definedName name="___pr24" localSheetId="1">#REF!</definedName>
    <definedName name="___pr24" localSheetId="2">#REF!</definedName>
    <definedName name="___pr24">#REF!</definedName>
    <definedName name="___pr25" localSheetId="10">#REF!</definedName>
    <definedName name="___pr25" localSheetId="4">#REF!</definedName>
    <definedName name="___pr25" localSheetId="1">#REF!</definedName>
    <definedName name="___pr25" localSheetId="2">#REF!</definedName>
    <definedName name="___pr25">#REF!</definedName>
    <definedName name="___pr26" localSheetId="10">#REF!</definedName>
    <definedName name="___pr26" localSheetId="4">#REF!</definedName>
    <definedName name="___pr26" localSheetId="1">#REF!</definedName>
    <definedName name="___pr26" localSheetId="2">#REF!</definedName>
    <definedName name="___pr26">#REF!</definedName>
    <definedName name="___pr27" localSheetId="10">#REF!</definedName>
    <definedName name="___pr27" localSheetId="4">#REF!</definedName>
    <definedName name="___pr27" localSheetId="1">#REF!</definedName>
    <definedName name="___pr27" localSheetId="2">#REF!</definedName>
    <definedName name="___pr27">#REF!</definedName>
    <definedName name="___pr28" localSheetId="10">#REF!</definedName>
    <definedName name="___pr28" localSheetId="4">#REF!</definedName>
    <definedName name="___pr28" localSheetId="1">#REF!</definedName>
    <definedName name="___pr28" localSheetId="2">#REF!</definedName>
    <definedName name="___pr28">#REF!</definedName>
    <definedName name="___pr29" localSheetId="10">#REF!</definedName>
    <definedName name="___pr29" localSheetId="4">#REF!</definedName>
    <definedName name="___pr29" localSheetId="1">#REF!</definedName>
    <definedName name="___pr29" localSheetId="2">#REF!</definedName>
    <definedName name="___pr29">#REF!</definedName>
    <definedName name="___pr30" localSheetId="10">#REF!</definedName>
    <definedName name="___pr30" localSheetId="4">#REF!</definedName>
    <definedName name="___pr30" localSheetId="1">#REF!</definedName>
    <definedName name="___pr30" localSheetId="2">#REF!</definedName>
    <definedName name="___pr30">#REF!</definedName>
    <definedName name="___pr31" localSheetId="10">#REF!</definedName>
    <definedName name="___pr31" localSheetId="4">#REF!</definedName>
    <definedName name="___pr31" localSheetId="1">#REF!</definedName>
    <definedName name="___pr31" localSheetId="2">#REF!</definedName>
    <definedName name="___pr31">#REF!</definedName>
    <definedName name="___pr32" localSheetId="10">#REF!</definedName>
    <definedName name="___pr32" localSheetId="4">#REF!</definedName>
    <definedName name="___pr32" localSheetId="1">#REF!</definedName>
    <definedName name="___pr32" localSheetId="2">#REF!</definedName>
    <definedName name="___pr32">#REF!</definedName>
    <definedName name="___pr33" localSheetId="10">#REF!</definedName>
    <definedName name="___pr33" localSheetId="4">#REF!</definedName>
    <definedName name="___pr33" localSheetId="1">#REF!</definedName>
    <definedName name="___pr33" localSheetId="2">#REF!</definedName>
    <definedName name="___pr33">#REF!</definedName>
    <definedName name="___pr34" localSheetId="10">#REF!</definedName>
    <definedName name="___pr34" localSheetId="4">#REF!</definedName>
    <definedName name="___pr34" localSheetId="1">#REF!</definedName>
    <definedName name="___pr34" localSheetId="2">#REF!</definedName>
    <definedName name="___pr34">#REF!</definedName>
    <definedName name="___pr35" localSheetId="10">#REF!</definedName>
    <definedName name="___pr35" localSheetId="4">#REF!</definedName>
    <definedName name="___pr35" localSheetId="1">#REF!</definedName>
    <definedName name="___pr35" localSheetId="2">#REF!</definedName>
    <definedName name="___pr35">#REF!</definedName>
    <definedName name="___pr36" localSheetId="10">#REF!</definedName>
    <definedName name="___pr36" localSheetId="4">#REF!</definedName>
    <definedName name="___pr36" localSheetId="1">#REF!</definedName>
    <definedName name="___pr36" localSheetId="2">#REF!</definedName>
    <definedName name="___pr36">#REF!</definedName>
    <definedName name="___pr37" localSheetId="10">#REF!</definedName>
    <definedName name="___pr37" localSheetId="4">#REF!</definedName>
    <definedName name="___pr37" localSheetId="1">#REF!</definedName>
    <definedName name="___pr37" localSheetId="2">#REF!</definedName>
    <definedName name="___pr37">#REF!</definedName>
    <definedName name="___pr38" localSheetId="10">#REF!</definedName>
    <definedName name="___pr38" localSheetId="4">#REF!</definedName>
    <definedName name="___pr38" localSheetId="1">#REF!</definedName>
    <definedName name="___pr38" localSheetId="2">#REF!</definedName>
    <definedName name="___pr38">#REF!</definedName>
    <definedName name="___pr39" localSheetId="10">#REF!</definedName>
    <definedName name="___pr39" localSheetId="4">#REF!</definedName>
    <definedName name="___pr39" localSheetId="1">#REF!</definedName>
    <definedName name="___pr39" localSheetId="2">#REF!</definedName>
    <definedName name="___pr39">#REF!</definedName>
    <definedName name="___pr40" localSheetId="10">#REF!</definedName>
    <definedName name="___pr40" localSheetId="4">#REF!</definedName>
    <definedName name="___pr40" localSheetId="1">#REF!</definedName>
    <definedName name="___pr40" localSheetId="2">#REF!</definedName>
    <definedName name="___pr40">#REF!</definedName>
    <definedName name="___pr41" localSheetId="10">#REF!</definedName>
    <definedName name="___pr41" localSheetId="4">#REF!</definedName>
    <definedName name="___pr41" localSheetId="1">#REF!</definedName>
    <definedName name="___pr41" localSheetId="2">#REF!</definedName>
    <definedName name="___pr41">#REF!</definedName>
    <definedName name="___pr42" localSheetId="10">#REF!</definedName>
    <definedName name="___pr42" localSheetId="4">#REF!</definedName>
    <definedName name="___pr42" localSheetId="1">#REF!</definedName>
    <definedName name="___pr42" localSheetId="2">#REF!</definedName>
    <definedName name="___pr42">#REF!</definedName>
    <definedName name="___pr43" localSheetId="10">#REF!</definedName>
    <definedName name="___pr43" localSheetId="4">#REF!</definedName>
    <definedName name="___pr43" localSheetId="1">#REF!</definedName>
    <definedName name="___pr43" localSheetId="2">#REF!</definedName>
    <definedName name="___pr43">#REF!</definedName>
    <definedName name="___pr44" localSheetId="10">#REF!</definedName>
    <definedName name="___pr44" localSheetId="4">#REF!</definedName>
    <definedName name="___pr44" localSheetId="1">#REF!</definedName>
    <definedName name="___pr44" localSheetId="2">#REF!</definedName>
    <definedName name="___pr44">#REF!</definedName>
    <definedName name="___pr45" localSheetId="10">#REF!</definedName>
    <definedName name="___pr45" localSheetId="4">#REF!</definedName>
    <definedName name="___pr45" localSheetId="1">#REF!</definedName>
    <definedName name="___pr45" localSheetId="2">#REF!</definedName>
    <definedName name="___pr45">#REF!</definedName>
    <definedName name="___pr46" localSheetId="10">#REF!</definedName>
    <definedName name="___pr46" localSheetId="4">#REF!</definedName>
    <definedName name="___pr46" localSheetId="1">#REF!</definedName>
    <definedName name="___pr46" localSheetId="2">#REF!</definedName>
    <definedName name="___pr46">#REF!</definedName>
    <definedName name="___pr47" localSheetId="10">#REF!</definedName>
    <definedName name="___pr47" localSheetId="4">#REF!</definedName>
    <definedName name="___pr47" localSheetId="1">#REF!</definedName>
    <definedName name="___pr47" localSheetId="2">#REF!</definedName>
    <definedName name="___pr47">#REF!</definedName>
    <definedName name="___pr48" localSheetId="10">#REF!</definedName>
    <definedName name="___pr48" localSheetId="4">#REF!</definedName>
    <definedName name="___pr48" localSheetId="1">#REF!</definedName>
    <definedName name="___pr48" localSheetId="2">#REF!</definedName>
    <definedName name="___pr48">#REF!</definedName>
    <definedName name="___pr49" localSheetId="10">#REF!</definedName>
    <definedName name="___pr49" localSheetId="4">#REF!</definedName>
    <definedName name="___pr49" localSheetId="1">#REF!</definedName>
    <definedName name="___pr49" localSheetId="2">#REF!</definedName>
    <definedName name="___pr49">#REF!</definedName>
    <definedName name="___pr50" localSheetId="10">#REF!</definedName>
    <definedName name="___pr50" localSheetId="4">#REF!</definedName>
    <definedName name="___pr50" localSheetId="1">#REF!</definedName>
    <definedName name="___pr50" localSheetId="2">#REF!</definedName>
    <definedName name="___pr50">#REF!</definedName>
    <definedName name="___pr51" localSheetId="10">#REF!</definedName>
    <definedName name="___pr51" localSheetId="4">#REF!</definedName>
    <definedName name="___pr51" localSheetId="1">#REF!</definedName>
    <definedName name="___pr51" localSheetId="2">#REF!</definedName>
    <definedName name="___pr51">#REF!</definedName>
    <definedName name="___pr52" localSheetId="10">#REF!</definedName>
    <definedName name="___pr52" localSheetId="4">#REF!</definedName>
    <definedName name="___pr52" localSheetId="1">#REF!</definedName>
    <definedName name="___pr52" localSheetId="2">#REF!</definedName>
    <definedName name="___pr52">#REF!</definedName>
    <definedName name="___pr53" localSheetId="10">#REF!</definedName>
    <definedName name="___pr53" localSheetId="4">#REF!</definedName>
    <definedName name="___pr53" localSheetId="1">#REF!</definedName>
    <definedName name="___pr53" localSheetId="2">#REF!</definedName>
    <definedName name="___pr53">#REF!</definedName>
    <definedName name="___pr54" localSheetId="10">#REF!</definedName>
    <definedName name="___pr54" localSheetId="4">#REF!</definedName>
    <definedName name="___pr54" localSheetId="1">#REF!</definedName>
    <definedName name="___pr54" localSheetId="2">#REF!</definedName>
    <definedName name="___pr54">#REF!</definedName>
    <definedName name="___pr55" localSheetId="10">#REF!</definedName>
    <definedName name="___pr55" localSheetId="4">#REF!</definedName>
    <definedName name="___pr55" localSheetId="1">#REF!</definedName>
    <definedName name="___pr55" localSheetId="2">#REF!</definedName>
    <definedName name="___pr55">#REF!</definedName>
    <definedName name="___pr56" localSheetId="10">#REF!</definedName>
    <definedName name="___pr56" localSheetId="4">#REF!</definedName>
    <definedName name="___pr56" localSheetId="1">#REF!</definedName>
    <definedName name="___pr56" localSheetId="2">#REF!</definedName>
    <definedName name="___pr56">#REF!</definedName>
    <definedName name="___pr57" localSheetId="10">#REF!</definedName>
    <definedName name="___pr57" localSheetId="4">#REF!</definedName>
    <definedName name="___pr57" localSheetId="1">#REF!</definedName>
    <definedName name="___pr57" localSheetId="2">#REF!</definedName>
    <definedName name="___pr57">#REF!</definedName>
    <definedName name="___pr58" localSheetId="10">#REF!</definedName>
    <definedName name="___pr58" localSheetId="4">#REF!</definedName>
    <definedName name="___pr58" localSheetId="1">#REF!</definedName>
    <definedName name="___pr58" localSheetId="2">#REF!</definedName>
    <definedName name="___pr58">#REF!</definedName>
    <definedName name="___pr59" localSheetId="10">#REF!</definedName>
    <definedName name="___pr59" localSheetId="4">#REF!</definedName>
    <definedName name="___pr59" localSheetId="1">#REF!</definedName>
    <definedName name="___pr59" localSheetId="2">#REF!</definedName>
    <definedName name="___pr59">#REF!</definedName>
    <definedName name="___pr60" localSheetId="10">#REF!</definedName>
    <definedName name="___pr60" localSheetId="4">#REF!</definedName>
    <definedName name="___pr60" localSheetId="1">#REF!</definedName>
    <definedName name="___pr60" localSheetId="2">#REF!</definedName>
    <definedName name="___pr60">#REF!</definedName>
    <definedName name="___pr61" localSheetId="10">#REF!</definedName>
    <definedName name="___pr61" localSheetId="4">#REF!</definedName>
    <definedName name="___pr61" localSheetId="1">#REF!</definedName>
    <definedName name="___pr61" localSheetId="2">#REF!</definedName>
    <definedName name="___pr61">#REF!</definedName>
    <definedName name="___pr62" localSheetId="10">#REF!</definedName>
    <definedName name="___pr62" localSheetId="4">#REF!</definedName>
    <definedName name="___pr62" localSheetId="1">#REF!</definedName>
    <definedName name="___pr62" localSheetId="2">#REF!</definedName>
    <definedName name="___pr62">#REF!</definedName>
    <definedName name="___pr63" localSheetId="10">#REF!</definedName>
    <definedName name="___pr63" localSheetId="4">#REF!</definedName>
    <definedName name="___pr63" localSheetId="1">#REF!</definedName>
    <definedName name="___pr63" localSheetId="2">#REF!</definedName>
    <definedName name="___pr63">#REF!</definedName>
    <definedName name="___pr64" localSheetId="10">#REF!</definedName>
    <definedName name="___pr64" localSheetId="4">#REF!</definedName>
    <definedName name="___pr64" localSheetId="1">#REF!</definedName>
    <definedName name="___pr64" localSheetId="2">#REF!</definedName>
    <definedName name="___pr64">#REF!</definedName>
    <definedName name="___pr65" localSheetId="10">#REF!</definedName>
    <definedName name="___pr65" localSheetId="4">#REF!</definedName>
    <definedName name="___pr65" localSheetId="1">#REF!</definedName>
    <definedName name="___pr65" localSheetId="2">#REF!</definedName>
    <definedName name="___pr65">#REF!</definedName>
    <definedName name="___pr66" localSheetId="10">#REF!</definedName>
    <definedName name="___pr66" localSheetId="4">#REF!</definedName>
    <definedName name="___pr66" localSheetId="1">#REF!</definedName>
    <definedName name="___pr66" localSheetId="2">#REF!</definedName>
    <definedName name="___pr66">#REF!</definedName>
    <definedName name="___pr67" localSheetId="10">#REF!</definedName>
    <definedName name="___pr67" localSheetId="4">#REF!</definedName>
    <definedName name="___pr67" localSheetId="1">#REF!</definedName>
    <definedName name="___pr67" localSheetId="2">#REF!</definedName>
    <definedName name="___pr67">#REF!</definedName>
    <definedName name="___pr68" localSheetId="10">#REF!</definedName>
    <definedName name="___pr68" localSheetId="4">#REF!</definedName>
    <definedName name="___pr68" localSheetId="1">#REF!</definedName>
    <definedName name="___pr68" localSheetId="2">#REF!</definedName>
    <definedName name="___pr68">#REF!</definedName>
    <definedName name="___pr69" localSheetId="10">#REF!</definedName>
    <definedName name="___pr69" localSheetId="4">#REF!</definedName>
    <definedName name="___pr69" localSheetId="1">#REF!</definedName>
    <definedName name="___pr69" localSheetId="2">#REF!</definedName>
    <definedName name="___pr69">#REF!</definedName>
    <definedName name="___pr70" localSheetId="10">#REF!</definedName>
    <definedName name="___pr70" localSheetId="4">#REF!</definedName>
    <definedName name="___pr70" localSheetId="1">#REF!</definedName>
    <definedName name="___pr70" localSheetId="2">#REF!</definedName>
    <definedName name="___pr70">#REF!</definedName>
    <definedName name="___pr71" localSheetId="10">#REF!</definedName>
    <definedName name="___pr71" localSheetId="4">#REF!</definedName>
    <definedName name="___pr71" localSheetId="1">#REF!</definedName>
    <definedName name="___pr71" localSheetId="2">#REF!</definedName>
    <definedName name="___pr71">#REF!</definedName>
    <definedName name="___pr72" localSheetId="10">#REF!</definedName>
    <definedName name="___pr72" localSheetId="4">#REF!</definedName>
    <definedName name="___pr72" localSheetId="1">#REF!</definedName>
    <definedName name="___pr72" localSheetId="2">#REF!</definedName>
    <definedName name="___pr72">#REF!</definedName>
    <definedName name="___r" localSheetId="10">#REF!</definedName>
    <definedName name="___r" localSheetId="4">#REF!</definedName>
    <definedName name="___r" localSheetId="1">#REF!</definedName>
    <definedName name="___r" localSheetId="2">#REF!</definedName>
    <definedName name="___r">#REF!</definedName>
    <definedName name="___SBC1" localSheetId="3">[7]INV!$A$12:$D$15</definedName>
    <definedName name="___SBC1" localSheetId="4">[7]INV!$A$12:$D$15</definedName>
    <definedName name="___SBC1">[9]INV!$A$12:$D$15</definedName>
    <definedName name="___SBC3" localSheetId="3">[7]INV!$F$12:$I$15</definedName>
    <definedName name="___SBC3" localSheetId="4">[7]INV!$F$12:$I$15</definedName>
    <definedName name="___SBC3">[9]INV!$F$12:$I$15</definedName>
    <definedName name="___SBC5" localSheetId="3">[7]INV!$K$12:$N$15</definedName>
    <definedName name="___SBC5" localSheetId="4">[7]INV!$K$12:$N$15</definedName>
    <definedName name="___SBC5">[9]INV!$K$12:$N$15</definedName>
    <definedName name="___tab1" localSheetId="10">#REF!</definedName>
    <definedName name="___tab1" localSheetId="4">#REF!</definedName>
    <definedName name="___tab1" localSheetId="1">#REF!</definedName>
    <definedName name="___tab1" localSheetId="2">#REF!</definedName>
    <definedName name="___tab1">#REF!</definedName>
    <definedName name="___tab2" localSheetId="10">#REF!</definedName>
    <definedName name="___tab2" localSheetId="4">#REF!</definedName>
    <definedName name="___tab2" localSheetId="1">#REF!</definedName>
    <definedName name="___tab2" localSheetId="2">#REF!</definedName>
    <definedName name="___tab2">#REF!</definedName>
    <definedName name="___tab3" localSheetId="10">#REF!</definedName>
    <definedName name="___tab3" localSheetId="4">#REF!</definedName>
    <definedName name="___tab3" localSheetId="1">#REF!</definedName>
    <definedName name="___tab3" localSheetId="2">#REF!</definedName>
    <definedName name="___tab3">#REF!</definedName>
    <definedName name="___TAB4" localSheetId="10">#REF!</definedName>
    <definedName name="___TAB4" localSheetId="4">#REF!</definedName>
    <definedName name="___TAB4" localSheetId="1">#REF!</definedName>
    <definedName name="___TAB4" localSheetId="2">#REF!</definedName>
    <definedName name="___TAB4">#REF!</definedName>
    <definedName name="___TOP1" localSheetId="10">#REF!</definedName>
    <definedName name="___TOP1" localSheetId="4">#REF!</definedName>
    <definedName name="___TOP1" localSheetId="1">#REF!</definedName>
    <definedName name="___TOP1" localSheetId="2">#REF!</definedName>
    <definedName name="___TOP1">#REF!</definedName>
    <definedName name="___TOP10" localSheetId="10">#REF!</definedName>
    <definedName name="___TOP10" localSheetId="4">#REF!</definedName>
    <definedName name="___TOP10" localSheetId="1">#REF!</definedName>
    <definedName name="___TOP10" localSheetId="2">#REF!</definedName>
    <definedName name="___TOP10">#REF!</definedName>
    <definedName name="___TOP2" localSheetId="10">#REF!</definedName>
    <definedName name="___TOP2" localSheetId="4">#REF!</definedName>
    <definedName name="___TOP2" localSheetId="1">#REF!</definedName>
    <definedName name="___TOP2" localSheetId="2">#REF!</definedName>
    <definedName name="___TOP2">#REF!</definedName>
    <definedName name="___TOP3" localSheetId="10">#REF!</definedName>
    <definedName name="___TOP3" localSheetId="4">#REF!</definedName>
    <definedName name="___TOP3" localSheetId="1">#REF!</definedName>
    <definedName name="___TOP3" localSheetId="2">#REF!</definedName>
    <definedName name="___TOP3">#REF!</definedName>
    <definedName name="___TOP4" localSheetId="10">#REF!</definedName>
    <definedName name="___TOP4" localSheetId="4">#REF!</definedName>
    <definedName name="___TOP4" localSheetId="1">#REF!</definedName>
    <definedName name="___TOP4" localSheetId="2">#REF!</definedName>
    <definedName name="___TOP4">#REF!</definedName>
    <definedName name="___TOP5" localSheetId="10">#REF!</definedName>
    <definedName name="___TOP5" localSheetId="4">#REF!</definedName>
    <definedName name="___TOP5" localSheetId="1">#REF!</definedName>
    <definedName name="___TOP5" localSheetId="2">#REF!</definedName>
    <definedName name="___TOP5">#REF!</definedName>
    <definedName name="___TOP6" localSheetId="10">#REF!</definedName>
    <definedName name="___TOP6" localSheetId="4">#REF!</definedName>
    <definedName name="___TOP6" localSheetId="1">#REF!</definedName>
    <definedName name="___TOP6" localSheetId="2">#REF!</definedName>
    <definedName name="___TOP6">#REF!</definedName>
    <definedName name="___TOP7" localSheetId="10">#REF!</definedName>
    <definedName name="___TOP7" localSheetId="4">#REF!</definedName>
    <definedName name="___TOP7" localSheetId="1">#REF!</definedName>
    <definedName name="___TOP7" localSheetId="2">#REF!</definedName>
    <definedName name="___TOP7">#REF!</definedName>
    <definedName name="___TOP8" localSheetId="10">#REF!</definedName>
    <definedName name="___TOP8" localSheetId="4">#REF!</definedName>
    <definedName name="___TOP8" localSheetId="1">#REF!</definedName>
    <definedName name="___TOP8" localSheetId="2">#REF!</definedName>
    <definedName name="___TOP8">#REF!</definedName>
    <definedName name="___TOP9" localSheetId="10">#REF!</definedName>
    <definedName name="___TOP9" localSheetId="4">#REF!</definedName>
    <definedName name="___TOP9" localSheetId="1">#REF!</definedName>
    <definedName name="___TOP9" localSheetId="2">#REF!</definedName>
    <definedName name="___TOP9">#REF!</definedName>
    <definedName name="___VEX1" localSheetId="10">[17]Tablas!#REF!</definedName>
    <definedName name="___VEX1" localSheetId="4">[17]Tablas!#REF!</definedName>
    <definedName name="___VEX1" localSheetId="1">[17]Tablas!#REF!</definedName>
    <definedName name="___VEX1" localSheetId="2">[17]Tablas!#REF!</definedName>
    <definedName name="___VEX1">[17]Tablas!#REF!</definedName>
    <definedName name="___VFA1" localSheetId="10">[17]Tablas!#REF!</definedName>
    <definedName name="___VFA1" localSheetId="4">[17]Tablas!#REF!</definedName>
    <definedName name="___VFA1" localSheetId="1">[17]Tablas!#REF!</definedName>
    <definedName name="___VFA1" localSheetId="2">[17]Tablas!#REF!</definedName>
    <definedName name="___VFA1">[17]Tablas!#REF!</definedName>
    <definedName name="___VIT1" localSheetId="10">[17]Tablas!#REF!</definedName>
    <definedName name="___VIT1" localSheetId="4">[17]Tablas!#REF!</definedName>
    <definedName name="___VIT1" localSheetId="1">[17]Tablas!#REF!</definedName>
    <definedName name="___VIT1" localSheetId="2">[17]Tablas!#REF!</definedName>
    <definedName name="___VIT1">[17]Tablas!#REF!</definedName>
    <definedName name="___Vol1">[18]Item!$A:$D</definedName>
    <definedName name="___VPR1" localSheetId="10">[17]Tablas!#REF!</definedName>
    <definedName name="___VPR1" localSheetId="4">[17]Tablas!#REF!</definedName>
    <definedName name="___VPR1" localSheetId="1">[17]Tablas!#REF!</definedName>
    <definedName name="___VPR1" localSheetId="2">[17]Tablas!#REF!</definedName>
    <definedName name="___VPR1">[17]Tablas!#REF!</definedName>
    <definedName name="___VPR2" localSheetId="10">#REF!</definedName>
    <definedName name="___VPR2" localSheetId="4">#REF!</definedName>
    <definedName name="___VPR2" localSheetId="1">#REF!</definedName>
    <definedName name="___VPR2" localSheetId="2">#REF!</definedName>
    <definedName name="___VPR2">#REF!</definedName>
    <definedName name="___VRP1" localSheetId="10">[17]Tablas!#REF!</definedName>
    <definedName name="___VRP1" localSheetId="4">[17]Tablas!#REF!</definedName>
    <definedName name="___VRP1" localSheetId="1">[17]Tablas!#REF!</definedName>
    <definedName name="___VRP1" localSheetId="2">[17]Tablas!#REF!</definedName>
    <definedName name="___VRP1">[17]Tablas!#REF!</definedName>
    <definedName name="___VSM1" localSheetId="10">[17]Tablas!#REF!</definedName>
    <definedName name="___VSM1" localSheetId="4">[17]Tablas!#REF!</definedName>
    <definedName name="___VSM1" localSheetId="1">[17]Tablas!#REF!</definedName>
    <definedName name="___VSM1" localSheetId="2">[17]Tablas!#REF!</definedName>
    <definedName name="___VSM1">[17]Tablas!#REF!</definedName>
    <definedName name="__123Graph_A" localSheetId="10" hidden="1">#REF!</definedName>
    <definedName name="__123Graph_A" localSheetId="4" hidden="1">#REF!</definedName>
    <definedName name="__123Graph_A" localSheetId="1" hidden="1">#REF!</definedName>
    <definedName name="__123Graph_A" localSheetId="2" hidden="1">#REF!</definedName>
    <definedName name="__123Graph_A" hidden="1">#REF!</definedName>
    <definedName name="__123Graph_B" localSheetId="10" hidden="1">#REF!</definedName>
    <definedName name="__123Graph_B" localSheetId="4" hidden="1">#REF!</definedName>
    <definedName name="__123Graph_B" localSheetId="1" hidden="1">#REF!</definedName>
    <definedName name="__123Graph_B" localSheetId="2" hidden="1">#REF!</definedName>
    <definedName name="__123Graph_B" hidden="1">#REF!</definedName>
    <definedName name="__123Graph_C" localSheetId="10" hidden="1">#REF!</definedName>
    <definedName name="__123Graph_C" localSheetId="4" hidden="1">#REF!</definedName>
    <definedName name="__123Graph_C" localSheetId="1" hidden="1">#REF!</definedName>
    <definedName name="__123Graph_C" localSheetId="2" hidden="1">#REF!</definedName>
    <definedName name="__123Graph_C" hidden="1">#REF!</definedName>
    <definedName name="__123Graph_E" localSheetId="10" hidden="1">#REF!</definedName>
    <definedName name="__123Graph_E" localSheetId="4" hidden="1">#REF!</definedName>
    <definedName name="__123Graph_E" localSheetId="1" hidden="1">#REF!</definedName>
    <definedName name="__123Graph_E" localSheetId="2" hidden="1">#REF!</definedName>
    <definedName name="__123Graph_E" hidden="1">#REF!</definedName>
    <definedName name="__123Graph_F" localSheetId="10" hidden="1">#REF!</definedName>
    <definedName name="__123Graph_F" localSheetId="4" hidden="1">#REF!</definedName>
    <definedName name="__123Graph_F" localSheetId="1" hidden="1">#REF!</definedName>
    <definedName name="__123Graph_F" localSheetId="2" hidden="1">#REF!</definedName>
    <definedName name="__123Graph_F" hidden="1">#REF!</definedName>
    <definedName name="__123Graph_X" localSheetId="10" hidden="1">#REF!</definedName>
    <definedName name="__123Graph_X" localSheetId="4" hidden="1">#REF!</definedName>
    <definedName name="__123Graph_X" localSheetId="1" hidden="1">#REF!</definedName>
    <definedName name="__123Graph_X" localSheetId="2" hidden="1">#REF!</definedName>
    <definedName name="__123Graph_X" hidden="1">#REF!</definedName>
    <definedName name="__1Excel_BuiltIn_Print_Area_1_1" localSheetId="10">#REF!</definedName>
    <definedName name="__1Excel_BuiltIn_Print_Area_1_1" localSheetId="4">#REF!</definedName>
    <definedName name="__1Excel_BuiltIn_Print_Area_1_1" localSheetId="1">#REF!</definedName>
    <definedName name="__1Excel_BuiltIn_Print_Area_1_1" localSheetId="2">#REF!</definedName>
    <definedName name="__1Excel_BuiltIn_Print_Area_1_1">#REF!</definedName>
    <definedName name="__1Excel_BuiltIn_Print_Area_1_1_1" localSheetId="10">#REF!</definedName>
    <definedName name="__1Excel_BuiltIn_Print_Area_1_1_1" localSheetId="4">#REF!</definedName>
    <definedName name="__1Excel_BuiltIn_Print_Area_1_1_1" localSheetId="1">#REF!</definedName>
    <definedName name="__1Excel_BuiltIn_Print_Area_1_1_1" localSheetId="2">#REF!</definedName>
    <definedName name="__1Excel_BuiltIn_Print_Area_1_1_1">#REF!</definedName>
    <definedName name="__2Excel_BuiltIn_Print_Titles_1_1_1_1" localSheetId="10">#REF!</definedName>
    <definedName name="__2Excel_BuiltIn_Print_Titles_1_1_1_1" localSheetId="4">#REF!</definedName>
    <definedName name="__2Excel_BuiltIn_Print_Titles_1_1_1_1" localSheetId="1">#REF!</definedName>
    <definedName name="__2Excel_BuiltIn_Print_Titles_1_1_1_1" localSheetId="2">#REF!</definedName>
    <definedName name="__2Excel_BuiltIn_Print_Titles_1_1_1_1">#REF!</definedName>
    <definedName name="__AFC1">[9]INV!$A$25:$D$28</definedName>
    <definedName name="__AFC3">[9]INV!$F$25:$I$28</definedName>
    <definedName name="__AFC5">[9]INV!$K$25:$N$28</definedName>
    <definedName name="__aiu2">[14]AIU!$J$105</definedName>
    <definedName name="__ane7" localSheetId="10">[20]!_xlbgnm.ane7</definedName>
    <definedName name="__ane7" localSheetId="4">[20]!_xlbgnm.ane7</definedName>
    <definedName name="__ane7" localSheetId="1">[20]!_xlbgnm.ane7</definedName>
    <definedName name="__ane7" localSheetId="2">[20]!_xlbgnm.ane7</definedName>
    <definedName name="__ane7">[20]!_xlbgnm.ane7</definedName>
    <definedName name="__ane8" localSheetId="10">[20]!_xlbgnm.ane8</definedName>
    <definedName name="__ane8" localSheetId="4">[20]!_xlbgnm.ane8</definedName>
    <definedName name="__ane8" localSheetId="1">[20]!_xlbgnm.ane8</definedName>
    <definedName name="__ane8" localSheetId="2">[20]!_xlbgnm.ane8</definedName>
    <definedName name="__ane8">[20]!_xlbgnm.ane8</definedName>
    <definedName name="__Atp2">[24]EMPRESA!$F$22</definedName>
    <definedName name="__BGC1">[9]INV!$A$5:$D$8</definedName>
    <definedName name="__BGC3">[9]INV!$F$5:$I$8</definedName>
    <definedName name="__BGC5">[9]INV!$K$5:$N$8</definedName>
    <definedName name="__CAC1">[9]INV!$A$19:$D$22</definedName>
    <definedName name="__CAC3">[9]INV!$F$19:$I$22</definedName>
    <definedName name="__CAC5">[9]INV!$K$19:$N$22</definedName>
    <definedName name="__Cod1" localSheetId="10">#REF!</definedName>
    <definedName name="__Cod1" localSheetId="4">#REF!</definedName>
    <definedName name="__Cod1" localSheetId="1">#REF!</definedName>
    <definedName name="__Cod1" localSheetId="2">#REF!</definedName>
    <definedName name="__Cod1">#REF!</definedName>
    <definedName name="__COM1" localSheetId="10">#REF!</definedName>
    <definedName name="__COM1" localSheetId="4">#REF!</definedName>
    <definedName name="__COM1" localSheetId="1">#REF!</definedName>
    <definedName name="__COM1" localSheetId="2">#REF!</definedName>
    <definedName name="__COM1">#REF!</definedName>
    <definedName name="__COM10" localSheetId="10">#REF!</definedName>
    <definedName name="__COM10" localSheetId="4">#REF!</definedName>
    <definedName name="__COM10" localSheetId="1">#REF!</definedName>
    <definedName name="__COM10" localSheetId="2">#REF!</definedName>
    <definedName name="__COM10">#REF!</definedName>
    <definedName name="__COM11" localSheetId="10">#REF!</definedName>
    <definedName name="__COM11" localSheetId="4">#REF!</definedName>
    <definedName name="__COM11" localSheetId="1">#REF!</definedName>
    <definedName name="__COM11" localSheetId="2">#REF!</definedName>
    <definedName name="__COM11">#REF!</definedName>
    <definedName name="__COM12" localSheetId="10">#REF!</definedName>
    <definedName name="__COM12" localSheetId="4">#REF!</definedName>
    <definedName name="__COM12" localSheetId="1">#REF!</definedName>
    <definedName name="__COM12" localSheetId="2">#REF!</definedName>
    <definedName name="__COM12">#REF!</definedName>
    <definedName name="__COM13" localSheetId="10">#REF!</definedName>
    <definedName name="__COM13" localSheetId="4">#REF!</definedName>
    <definedName name="__COM13" localSheetId="1">#REF!</definedName>
    <definedName name="__COM13" localSheetId="2">#REF!</definedName>
    <definedName name="__COM13">#REF!</definedName>
    <definedName name="__COM14" localSheetId="10">#REF!</definedName>
    <definedName name="__COM14" localSheetId="4">#REF!</definedName>
    <definedName name="__COM14" localSheetId="1">#REF!</definedName>
    <definedName name="__COM14" localSheetId="2">#REF!</definedName>
    <definedName name="__COM14">#REF!</definedName>
    <definedName name="__COM15" localSheetId="10">#REF!</definedName>
    <definedName name="__COM15" localSheetId="4">#REF!</definedName>
    <definedName name="__COM15" localSheetId="1">#REF!</definedName>
    <definedName name="__COM15" localSheetId="2">#REF!</definedName>
    <definedName name="__COM15">#REF!</definedName>
    <definedName name="__COM16" localSheetId="10">#REF!</definedName>
    <definedName name="__COM16" localSheetId="4">#REF!</definedName>
    <definedName name="__COM16" localSheetId="1">#REF!</definedName>
    <definedName name="__COM16" localSheetId="2">#REF!</definedName>
    <definedName name="__COM16">#REF!</definedName>
    <definedName name="__COM17" localSheetId="10">#REF!</definedName>
    <definedName name="__COM17" localSheetId="4">#REF!</definedName>
    <definedName name="__COM17" localSheetId="1">#REF!</definedName>
    <definedName name="__COM17" localSheetId="2">#REF!</definedName>
    <definedName name="__COM17">#REF!</definedName>
    <definedName name="__COM18" localSheetId="10">#REF!</definedName>
    <definedName name="__COM18" localSheetId="4">#REF!</definedName>
    <definedName name="__COM18" localSheetId="1">#REF!</definedName>
    <definedName name="__COM18" localSheetId="2">#REF!</definedName>
    <definedName name="__COM18">#REF!</definedName>
    <definedName name="__COM19" localSheetId="10">#REF!</definedName>
    <definedName name="__COM19" localSheetId="4">#REF!</definedName>
    <definedName name="__COM19" localSheetId="1">#REF!</definedName>
    <definedName name="__COM19" localSheetId="2">#REF!</definedName>
    <definedName name="__COM19">#REF!</definedName>
    <definedName name="__COM2" localSheetId="10">#REF!</definedName>
    <definedName name="__COM2" localSheetId="4">#REF!</definedName>
    <definedName name="__COM2" localSheetId="1">#REF!</definedName>
    <definedName name="__COM2" localSheetId="2">#REF!</definedName>
    <definedName name="__COM2">#REF!</definedName>
    <definedName name="__COM20" localSheetId="10">#REF!</definedName>
    <definedName name="__COM20" localSheetId="4">#REF!</definedName>
    <definedName name="__COM20" localSheetId="1">#REF!</definedName>
    <definedName name="__COM20" localSheetId="2">#REF!</definedName>
    <definedName name="__COM20">#REF!</definedName>
    <definedName name="__COM21" localSheetId="10">#REF!</definedName>
    <definedName name="__COM21" localSheetId="4">#REF!</definedName>
    <definedName name="__COM21" localSheetId="1">#REF!</definedName>
    <definedName name="__COM21" localSheetId="2">#REF!</definedName>
    <definedName name="__COM21">#REF!</definedName>
    <definedName name="__COM3" localSheetId="10">#REF!</definedName>
    <definedName name="__COM3" localSheetId="4">#REF!</definedName>
    <definedName name="__COM3" localSheetId="1">#REF!</definedName>
    <definedName name="__COM3" localSheetId="2">#REF!</definedName>
    <definedName name="__COM3">#REF!</definedName>
    <definedName name="__COM4" localSheetId="10">#REF!</definedName>
    <definedName name="__COM4" localSheetId="4">#REF!</definedName>
    <definedName name="__COM4" localSheetId="1">#REF!</definedName>
    <definedName name="__COM4" localSheetId="2">#REF!</definedName>
    <definedName name="__COM4">#REF!</definedName>
    <definedName name="__COM5" localSheetId="10">#REF!</definedName>
    <definedName name="__COM5" localSheetId="4">#REF!</definedName>
    <definedName name="__COM5" localSheetId="1">#REF!</definedName>
    <definedName name="__COM5" localSheetId="2">#REF!</definedName>
    <definedName name="__COM5">#REF!</definedName>
    <definedName name="__COM6" localSheetId="10">#REF!</definedName>
    <definedName name="__COM6" localSheetId="4">#REF!</definedName>
    <definedName name="__COM6" localSheetId="1">#REF!</definedName>
    <definedName name="__COM6" localSheetId="2">#REF!</definedName>
    <definedName name="__COM6">#REF!</definedName>
    <definedName name="__COM7" localSheetId="10">#REF!</definedName>
    <definedName name="__COM7" localSheetId="4">#REF!</definedName>
    <definedName name="__COM7" localSheetId="1">#REF!</definedName>
    <definedName name="__COM7" localSheetId="2">#REF!</definedName>
    <definedName name="__COM7">#REF!</definedName>
    <definedName name="__COM8" localSheetId="10">#REF!</definedName>
    <definedName name="__COM8" localSheetId="4">#REF!</definedName>
    <definedName name="__COM8" localSheetId="1">#REF!</definedName>
    <definedName name="__COM8" localSheetId="2">#REF!</definedName>
    <definedName name="__COM8">#REF!</definedName>
    <definedName name="__COM9" localSheetId="10">#REF!</definedName>
    <definedName name="__COM9" localSheetId="4">#REF!</definedName>
    <definedName name="__COM9" localSheetId="1">#REF!</definedName>
    <definedName name="__COM9" localSheetId="2">#REF!</definedName>
    <definedName name="__COM9">#REF!</definedName>
    <definedName name="__DCI1" localSheetId="10">[17]Tablas!#REF!</definedName>
    <definedName name="__DCI1" localSheetId="4">[17]Tablas!#REF!</definedName>
    <definedName name="__DCI1" localSheetId="1">[17]Tablas!#REF!</definedName>
    <definedName name="__DCI1" localSheetId="2">[17]Tablas!#REF!</definedName>
    <definedName name="__DCI1">[17]Tablas!#REF!</definedName>
    <definedName name="__DDS1" localSheetId="10">[17]Tablas!#REF!</definedName>
    <definedName name="__DDS1" localSheetId="4">[17]Tablas!#REF!</definedName>
    <definedName name="__DDS1" localSheetId="1">[17]Tablas!#REF!</definedName>
    <definedName name="__DDS1" localSheetId="2">[17]Tablas!#REF!</definedName>
    <definedName name="__DDS1">[17]Tablas!#REF!</definedName>
    <definedName name="__DGO1" localSheetId="10">[17]Tablas!#REF!</definedName>
    <definedName name="__DGO1" localSheetId="4">[17]Tablas!#REF!</definedName>
    <definedName name="__DGO1" localSheetId="1">[17]Tablas!#REF!</definedName>
    <definedName name="__DGO1" localSheetId="2">[17]Tablas!#REF!</definedName>
    <definedName name="__DGO1">[17]Tablas!#REF!</definedName>
    <definedName name="__DGP1" localSheetId="10">[17]Tablas!#REF!</definedName>
    <definedName name="__DGP1" localSheetId="4">[17]Tablas!#REF!</definedName>
    <definedName name="__DGP1" localSheetId="1">[17]Tablas!#REF!</definedName>
    <definedName name="__DGP1" localSheetId="2">[17]Tablas!#REF!</definedName>
    <definedName name="__DGP1">[17]Tablas!#REF!</definedName>
    <definedName name="__DIJ1" localSheetId="10">[17]Tablas!#REF!</definedName>
    <definedName name="__DIJ1" localSheetId="4">[17]Tablas!#REF!</definedName>
    <definedName name="__DIJ1" localSheetId="1">[17]Tablas!#REF!</definedName>
    <definedName name="__DIJ1" localSheetId="2">[17]Tablas!#REF!</definedName>
    <definedName name="__DIJ1">[17]Tablas!#REF!</definedName>
    <definedName name="__DPI1" localSheetId="10">[17]Tablas!#REF!</definedName>
    <definedName name="__DPI1" localSheetId="4">[17]Tablas!#REF!</definedName>
    <definedName name="__DPI1" localSheetId="1">[17]Tablas!#REF!</definedName>
    <definedName name="__DPI1" localSheetId="2">[17]Tablas!#REF!</definedName>
    <definedName name="__DPI1">[17]Tablas!#REF!</definedName>
    <definedName name="__DPY1" localSheetId="10">[17]Tablas!#REF!</definedName>
    <definedName name="__DPY1" localSheetId="4">[17]Tablas!#REF!</definedName>
    <definedName name="__DPY1" localSheetId="1">[17]Tablas!#REF!</definedName>
    <definedName name="__DPY1" localSheetId="2">[17]Tablas!#REF!</definedName>
    <definedName name="__DPY1">[17]Tablas!#REF!</definedName>
    <definedName name="__DRI1" localSheetId="10">[17]Tablas!#REF!</definedName>
    <definedName name="__DRI1" localSheetId="4">[17]Tablas!#REF!</definedName>
    <definedName name="__DRI1" localSheetId="1">[17]Tablas!#REF!</definedName>
    <definedName name="__DRI1" localSheetId="2">[17]Tablas!#REF!</definedName>
    <definedName name="__DRI1">[17]Tablas!#REF!</definedName>
    <definedName name="__DRL1" localSheetId="10">[17]Tablas!#REF!</definedName>
    <definedName name="__DRL1" localSheetId="4">[17]Tablas!#REF!</definedName>
    <definedName name="__DRL1" localSheetId="1">[17]Tablas!#REF!</definedName>
    <definedName name="__DRL1" localSheetId="2">[17]Tablas!#REF!</definedName>
    <definedName name="__DRL1">[17]Tablas!#REF!</definedName>
    <definedName name="__DSP1" localSheetId="10">[17]Tablas!#REF!</definedName>
    <definedName name="__DSP1" localSheetId="4">[17]Tablas!#REF!</definedName>
    <definedName name="__DSP1" localSheetId="1">[17]Tablas!#REF!</definedName>
    <definedName name="__DSP1" localSheetId="2">[17]Tablas!#REF!</definedName>
    <definedName name="__DSP1">[17]Tablas!#REF!</definedName>
    <definedName name="__ECP1" localSheetId="10">[17]Tablas!#REF!</definedName>
    <definedName name="__ECP1" localSheetId="4">[17]Tablas!#REF!</definedName>
    <definedName name="__ECP1" localSheetId="1">[17]Tablas!#REF!</definedName>
    <definedName name="__ECP1" localSheetId="2">[17]Tablas!#REF!</definedName>
    <definedName name="__ECP1">[17]Tablas!#REF!</definedName>
    <definedName name="__EST1" localSheetId="10">#REF!</definedName>
    <definedName name="__EST1" localSheetId="4">#REF!</definedName>
    <definedName name="__EST1" localSheetId="1">#REF!</definedName>
    <definedName name="__EST1" localSheetId="2">#REF!</definedName>
    <definedName name="__EST1">#REF!</definedName>
    <definedName name="__EST10" localSheetId="10">#REF!</definedName>
    <definedName name="__EST10" localSheetId="4">#REF!</definedName>
    <definedName name="__EST10" localSheetId="1">#REF!</definedName>
    <definedName name="__EST10" localSheetId="2">#REF!</definedName>
    <definedName name="__EST10">#REF!</definedName>
    <definedName name="__EST11" localSheetId="10">#REF!</definedName>
    <definedName name="__EST11" localSheetId="4">#REF!</definedName>
    <definedName name="__EST11" localSheetId="1">#REF!</definedName>
    <definedName name="__EST11" localSheetId="2">#REF!</definedName>
    <definedName name="__EST11">#REF!</definedName>
    <definedName name="__EST12" localSheetId="10">#REF!</definedName>
    <definedName name="__EST12" localSheetId="4">#REF!</definedName>
    <definedName name="__EST12" localSheetId="1">#REF!</definedName>
    <definedName name="__EST12" localSheetId="2">#REF!</definedName>
    <definedName name="__EST12">#REF!</definedName>
    <definedName name="__EST13" localSheetId="10">#REF!</definedName>
    <definedName name="__EST13" localSheetId="4">#REF!</definedName>
    <definedName name="__EST13" localSheetId="1">#REF!</definedName>
    <definedName name="__EST13" localSheetId="2">#REF!</definedName>
    <definedName name="__EST13">#REF!</definedName>
    <definedName name="__EST14" localSheetId="10">#REF!</definedName>
    <definedName name="__EST14" localSheetId="4">#REF!</definedName>
    <definedName name="__EST14" localSheetId="1">#REF!</definedName>
    <definedName name="__EST14" localSheetId="2">#REF!</definedName>
    <definedName name="__EST14">#REF!</definedName>
    <definedName name="__EST15" localSheetId="10">#REF!</definedName>
    <definedName name="__EST15" localSheetId="4">#REF!</definedName>
    <definedName name="__EST15" localSheetId="1">#REF!</definedName>
    <definedName name="__EST15" localSheetId="2">#REF!</definedName>
    <definedName name="__EST15">#REF!</definedName>
    <definedName name="__EST16" localSheetId="10">#REF!</definedName>
    <definedName name="__EST16" localSheetId="4">#REF!</definedName>
    <definedName name="__EST16" localSheetId="1">#REF!</definedName>
    <definedName name="__EST16" localSheetId="2">#REF!</definedName>
    <definedName name="__EST16">#REF!</definedName>
    <definedName name="__EST17" localSheetId="10">#REF!</definedName>
    <definedName name="__EST17" localSheetId="4">#REF!</definedName>
    <definedName name="__EST17" localSheetId="1">#REF!</definedName>
    <definedName name="__EST17" localSheetId="2">#REF!</definedName>
    <definedName name="__EST17">#REF!</definedName>
    <definedName name="__EST18" localSheetId="10">#REF!</definedName>
    <definedName name="__EST18" localSheetId="4">#REF!</definedName>
    <definedName name="__EST18" localSheetId="1">#REF!</definedName>
    <definedName name="__EST18" localSheetId="2">#REF!</definedName>
    <definedName name="__EST18">#REF!</definedName>
    <definedName name="__EST19" localSheetId="10">#REF!</definedName>
    <definedName name="__EST19" localSheetId="4">#REF!</definedName>
    <definedName name="__EST19" localSheetId="1">#REF!</definedName>
    <definedName name="__EST19" localSheetId="2">#REF!</definedName>
    <definedName name="__EST19">#REF!</definedName>
    <definedName name="__EST2" localSheetId="10">#REF!</definedName>
    <definedName name="__EST2" localSheetId="4">#REF!</definedName>
    <definedName name="__EST2" localSheetId="1">#REF!</definedName>
    <definedName name="__EST2" localSheetId="2">#REF!</definedName>
    <definedName name="__EST2">#REF!</definedName>
    <definedName name="__EST23" localSheetId="10">#REF!</definedName>
    <definedName name="__EST23" localSheetId="4">#REF!</definedName>
    <definedName name="__EST23" localSheetId="1">#REF!</definedName>
    <definedName name="__EST23" localSheetId="2">#REF!</definedName>
    <definedName name="__EST23">#REF!</definedName>
    <definedName name="__EST3" localSheetId="10">#REF!</definedName>
    <definedName name="__EST3" localSheetId="4">#REF!</definedName>
    <definedName name="__EST3" localSheetId="1">#REF!</definedName>
    <definedName name="__EST3" localSheetId="2">#REF!</definedName>
    <definedName name="__EST3">#REF!</definedName>
    <definedName name="__EST4" localSheetId="10">#REF!</definedName>
    <definedName name="__EST4" localSheetId="4">#REF!</definedName>
    <definedName name="__EST4" localSheetId="1">#REF!</definedName>
    <definedName name="__EST4" localSheetId="2">#REF!</definedName>
    <definedName name="__EST4">#REF!</definedName>
    <definedName name="__EST5" localSheetId="10">#REF!</definedName>
    <definedName name="__EST5" localSheetId="4">#REF!</definedName>
    <definedName name="__EST5" localSheetId="1">#REF!</definedName>
    <definedName name="__EST5" localSheetId="2">#REF!</definedName>
    <definedName name="__EST5">#REF!</definedName>
    <definedName name="__EST6" localSheetId="10">#REF!</definedName>
    <definedName name="__EST6" localSheetId="4">#REF!</definedName>
    <definedName name="__EST6" localSheetId="1">#REF!</definedName>
    <definedName name="__EST6" localSheetId="2">#REF!</definedName>
    <definedName name="__EST6">#REF!</definedName>
    <definedName name="__EST7" localSheetId="10">#REF!</definedName>
    <definedName name="__EST7" localSheetId="4">#REF!</definedName>
    <definedName name="__EST7" localSheetId="1">#REF!</definedName>
    <definedName name="__EST7" localSheetId="2">#REF!</definedName>
    <definedName name="__EST7">#REF!</definedName>
    <definedName name="__EST8" localSheetId="10">#REF!</definedName>
    <definedName name="__EST8" localSheetId="4">#REF!</definedName>
    <definedName name="__EST8" localSheetId="1">#REF!</definedName>
    <definedName name="__EST8" localSheetId="2">#REF!</definedName>
    <definedName name="__EST8">#REF!</definedName>
    <definedName name="__EST9" localSheetId="10">#REF!</definedName>
    <definedName name="__EST9" localSheetId="4">#REF!</definedName>
    <definedName name="__EST9" localSheetId="1">#REF!</definedName>
    <definedName name="__EST9" localSheetId="2">#REF!</definedName>
    <definedName name="__EST9">#REF!</definedName>
    <definedName name="__ETR13" localSheetId="10">#REF!</definedName>
    <definedName name="__ETR13" localSheetId="4">#REF!</definedName>
    <definedName name="__ETR13" localSheetId="1">#REF!</definedName>
    <definedName name="__ETR13" localSheetId="2">#REF!</definedName>
    <definedName name="__ETR13">#REF!</definedName>
    <definedName name="__EXC1" localSheetId="10">#REF!</definedName>
    <definedName name="__EXC1" localSheetId="4">#REF!</definedName>
    <definedName name="__EXC1" localSheetId="1">#REF!</definedName>
    <definedName name="__EXC1" localSheetId="2">#REF!</definedName>
    <definedName name="__EXC1">#REF!</definedName>
    <definedName name="__EXC10" localSheetId="10">#REF!</definedName>
    <definedName name="__EXC10" localSheetId="4">#REF!</definedName>
    <definedName name="__EXC10" localSheetId="1">#REF!</definedName>
    <definedName name="__EXC10" localSheetId="2">#REF!</definedName>
    <definedName name="__EXC10">#REF!</definedName>
    <definedName name="__EXC11" localSheetId="10">#REF!</definedName>
    <definedName name="__EXC11" localSheetId="4">#REF!</definedName>
    <definedName name="__EXC11" localSheetId="1">#REF!</definedName>
    <definedName name="__EXC11" localSheetId="2">#REF!</definedName>
    <definedName name="__EXC11">#REF!</definedName>
    <definedName name="__EXC12" localSheetId="10">#REF!</definedName>
    <definedName name="__EXC12" localSheetId="4">#REF!</definedName>
    <definedName name="__EXC12" localSheetId="1">#REF!</definedName>
    <definedName name="__EXC12" localSheetId="2">#REF!</definedName>
    <definedName name="__EXC12">#REF!</definedName>
    <definedName name="__EXC2" localSheetId="10">#REF!</definedName>
    <definedName name="__EXC2" localSheetId="4">#REF!</definedName>
    <definedName name="__EXC2" localSheetId="1">#REF!</definedName>
    <definedName name="__EXC2" localSheetId="2">#REF!</definedName>
    <definedName name="__EXC2">#REF!</definedName>
    <definedName name="__EXC3" localSheetId="10">#REF!</definedName>
    <definedName name="__EXC3" localSheetId="4">#REF!</definedName>
    <definedName name="__EXC3" localSheetId="1">#REF!</definedName>
    <definedName name="__EXC3" localSheetId="2">#REF!</definedName>
    <definedName name="__EXC3">#REF!</definedName>
    <definedName name="__EXC4" localSheetId="10">#REF!</definedName>
    <definedName name="__EXC4" localSheetId="4">#REF!</definedName>
    <definedName name="__EXC4" localSheetId="1">#REF!</definedName>
    <definedName name="__EXC4" localSheetId="2">#REF!</definedName>
    <definedName name="__EXC4">#REF!</definedName>
    <definedName name="__EXC5" localSheetId="10">#REF!</definedName>
    <definedName name="__EXC5" localSheetId="4">#REF!</definedName>
    <definedName name="__EXC5" localSheetId="1">#REF!</definedName>
    <definedName name="__EXC5" localSheetId="2">#REF!</definedName>
    <definedName name="__EXC5">#REF!</definedName>
    <definedName name="__EXC6" localSheetId="10">#REF!</definedName>
    <definedName name="__EXC6" localSheetId="4">#REF!</definedName>
    <definedName name="__EXC6" localSheetId="1">#REF!</definedName>
    <definedName name="__EXC6" localSheetId="2">#REF!</definedName>
    <definedName name="__EXC6">#REF!</definedName>
    <definedName name="__EXC7" localSheetId="10">#REF!</definedName>
    <definedName name="__EXC7" localSheetId="4">#REF!</definedName>
    <definedName name="__EXC7" localSheetId="1">#REF!</definedName>
    <definedName name="__EXC7" localSheetId="2">#REF!</definedName>
    <definedName name="__EXC7">#REF!</definedName>
    <definedName name="__EXC8" localSheetId="10">#REF!</definedName>
    <definedName name="__EXC8" localSheetId="4">#REF!</definedName>
    <definedName name="__EXC8" localSheetId="1">#REF!</definedName>
    <definedName name="__EXC8" localSheetId="2">#REF!</definedName>
    <definedName name="__EXC8">#REF!</definedName>
    <definedName name="__EXC9" localSheetId="10">#REF!</definedName>
    <definedName name="__EXC9" localSheetId="4">#REF!</definedName>
    <definedName name="__EXC9" localSheetId="1">#REF!</definedName>
    <definedName name="__EXC9" localSheetId="2">#REF!</definedName>
    <definedName name="__EXC9">#REF!</definedName>
    <definedName name="__F" localSheetId="5">'INDICAR CÓDIGO DEL ITEM DE PAGO'!ERR</definedName>
    <definedName name="__F">[0]!ERR</definedName>
    <definedName name="__FS01" localSheetId="5">'INDICAR CÓDIGO DEL ITEM DE PAGO'!ERR</definedName>
    <definedName name="__FS01">[0]!ERR</definedName>
    <definedName name="__ICP1" localSheetId="10">[17]Tablas!#REF!</definedName>
    <definedName name="__ICP1" localSheetId="4">[17]Tablas!#REF!</definedName>
    <definedName name="__ICP1" localSheetId="1">[17]Tablas!#REF!</definedName>
    <definedName name="__ICP1" localSheetId="2">[17]Tablas!#REF!</definedName>
    <definedName name="__ICP1">[17]Tablas!#REF!</definedName>
    <definedName name="__key2" localSheetId="10" hidden="1">[25]INST!#REF!</definedName>
    <definedName name="__key2" localSheetId="4" hidden="1">[25]INST!#REF!</definedName>
    <definedName name="__key2" localSheetId="1" hidden="1">[25]INST!#REF!</definedName>
    <definedName name="__key2" localSheetId="2" hidden="1">[25]INST!#REF!</definedName>
    <definedName name="__key2" hidden="1">[25]INST!#REF!</definedName>
    <definedName name="__key21" localSheetId="10" hidden="1">[13]INST!#REF!</definedName>
    <definedName name="__key21" localSheetId="4" hidden="1">[13]INST!#REF!</definedName>
    <definedName name="__key21" localSheetId="1" hidden="1">[13]INST!#REF!</definedName>
    <definedName name="__key21" localSheetId="2" hidden="1">[13]INST!#REF!</definedName>
    <definedName name="__key21" hidden="1">[13]INST!#REF!</definedName>
    <definedName name="__key3" localSheetId="10" hidden="1">#REF!</definedName>
    <definedName name="__key3" localSheetId="4" hidden="1">#REF!</definedName>
    <definedName name="__key3" localSheetId="1" hidden="1">#REF!</definedName>
    <definedName name="__key3" localSheetId="2" hidden="1">#REF!</definedName>
    <definedName name="__key3" hidden="1">#REF!</definedName>
    <definedName name="__key31" localSheetId="10" hidden="1">#REF!</definedName>
    <definedName name="__key31" localSheetId="4" hidden="1">#REF!</definedName>
    <definedName name="__key31" localSheetId="1" hidden="1">#REF!</definedName>
    <definedName name="__key31" localSheetId="2" hidden="1">#REF!</definedName>
    <definedName name="__key31" hidden="1">#REF!</definedName>
    <definedName name="__LEY80" localSheetId="10">#REF!</definedName>
    <definedName name="__LEY80" localSheetId="4">#REF!</definedName>
    <definedName name="__LEY80" localSheetId="1">#REF!</definedName>
    <definedName name="__LEY80" localSheetId="2">#REF!</definedName>
    <definedName name="__LEY80">#REF!</definedName>
    <definedName name="__MA2" localSheetId="10">#REF!</definedName>
    <definedName name="__MA2" localSheetId="4">#REF!</definedName>
    <definedName name="__MA2" localSheetId="5">#REF!</definedName>
    <definedName name="__MA2" localSheetId="1">#REF!</definedName>
    <definedName name="__MA2" localSheetId="2">#REF!</definedName>
    <definedName name="__MA2">#REF!</definedName>
    <definedName name="__mun2" localSheetId="10">[26]PESOS!#REF!</definedName>
    <definedName name="__mun2" localSheetId="4">[26]PESOS!#REF!</definedName>
    <definedName name="__mun2" localSheetId="5">[26]PESOS!#REF!</definedName>
    <definedName name="__mun2" localSheetId="1">[26]PESOS!#REF!</definedName>
    <definedName name="__mun2" localSheetId="2">[26]PESOS!#REF!</definedName>
    <definedName name="__mun2">[26]PESOS!#REF!</definedName>
    <definedName name="__num10" localSheetId="10">#REF!</definedName>
    <definedName name="__num10" localSheetId="4">#REF!</definedName>
    <definedName name="__num10" localSheetId="5">#REF!</definedName>
    <definedName name="__num10" localSheetId="1">#REF!</definedName>
    <definedName name="__num10" localSheetId="2">#REF!</definedName>
    <definedName name="__num10">#REF!</definedName>
    <definedName name="__num2" localSheetId="10">#REF!</definedName>
    <definedName name="__num2" localSheetId="4">#REF!</definedName>
    <definedName name="__num2" localSheetId="5">#REF!</definedName>
    <definedName name="__num2" localSheetId="1">#REF!</definedName>
    <definedName name="__num2" localSheetId="2">#REF!</definedName>
    <definedName name="__num2">#REF!</definedName>
    <definedName name="__num3" localSheetId="10">#REF!</definedName>
    <definedName name="__num3" localSheetId="4">#REF!</definedName>
    <definedName name="__num3" localSheetId="5">#REF!</definedName>
    <definedName name="__num3" localSheetId="1">#REF!</definedName>
    <definedName name="__num3" localSheetId="2">#REF!</definedName>
    <definedName name="__num3">#REF!</definedName>
    <definedName name="__num4" localSheetId="10">#REF!</definedName>
    <definedName name="__num4" localSheetId="4">#REF!</definedName>
    <definedName name="__num4" localSheetId="5">#REF!</definedName>
    <definedName name="__num4" localSheetId="1">#REF!</definedName>
    <definedName name="__num4" localSheetId="2">#REF!</definedName>
    <definedName name="__num4">#REF!</definedName>
    <definedName name="__num5" localSheetId="10">#REF!</definedName>
    <definedName name="__num5" localSheetId="4">#REF!</definedName>
    <definedName name="__num5" localSheetId="5">#REF!</definedName>
    <definedName name="__num5" localSheetId="1">#REF!</definedName>
    <definedName name="__num5" localSheetId="2">#REF!</definedName>
    <definedName name="__num5">#REF!</definedName>
    <definedName name="__num6" localSheetId="10">#REF!</definedName>
    <definedName name="__num6" localSheetId="4">#REF!</definedName>
    <definedName name="__num6" localSheetId="5">#REF!</definedName>
    <definedName name="__num6" localSheetId="1">#REF!</definedName>
    <definedName name="__num6" localSheetId="2">#REF!</definedName>
    <definedName name="__num6">#REF!</definedName>
    <definedName name="__num7" localSheetId="10">#REF!</definedName>
    <definedName name="__num7" localSheetId="4">#REF!</definedName>
    <definedName name="__num7" localSheetId="5">#REF!</definedName>
    <definedName name="__num7" localSheetId="1">#REF!</definedName>
    <definedName name="__num7" localSheetId="2">#REF!</definedName>
    <definedName name="__num7">#REF!</definedName>
    <definedName name="__num8" localSheetId="10">#REF!</definedName>
    <definedName name="__num8" localSheetId="4">#REF!</definedName>
    <definedName name="__num8" localSheetId="5">#REF!</definedName>
    <definedName name="__num8" localSheetId="1">#REF!</definedName>
    <definedName name="__num8" localSheetId="2">#REF!</definedName>
    <definedName name="__num8">#REF!</definedName>
    <definedName name="__num9" localSheetId="10">#REF!</definedName>
    <definedName name="__num9" localSheetId="4">#REF!</definedName>
    <definedName name="__num9" localSheetId="5">#REF!</definedName>
    <definedName name="__num9" localSheetId="1">#REF!</definedName>
    <definedName name="__num9" localSheetId="2">#REF!</definedName>
    <definedName name="__num9">#REF!</definedName>
    <definedName name="__OCD1" localSheetId="10">[17]Tablas!#REF!</definedName>
    <definedName name="__OCD1" localSheetId="4">[17]Tablas!#REF!</definedName>
    <definedName name="__OCD1" localSheetId="1">[17]Tablas!#REF!</definedName>
    <definedName name="__OCD1" localSheetId="2">[17]Tablas!#REF!</definedName>
    <definedName name="__OCD1">[17]Tablas!#REF!</definedName>
    <definedName name="__OCI1" localSheetId="10">[17]Tablas!#REF!</definedName>
    <definedName name="__OCI1" localSheetId="4">[17]Tablas!#REF!</definedName>
    <definedName name="__OCI1" localSheetId="1">[17]Tablas!#REF!</definedName>
    <definedName name="__OCI1" localSheetId="2">[17]Tablas!#REF!</definedName>
    <definedName name="__OCI1">[17]Tablas!#REF!</definedName>
    <definedName name="__ORO10" localSheetId="10">#REF!</definedName>
    <definedName name="__ORO10" localSheetId="4">#REF!</definedName>
    <definedName name="__ORO10" localSheetId="1">#REF!</definedName>
    <definedName name="__ORO10" localSheetId="2">#REF!</definedName>
    <definedName name="__ORO10">#REF!</definedName>
    <definedName name="__ORO11" localSheetId="10">#REF!</definedName>
    <definedName name="__ORO11" localSheetId="4">#REF!</definedName>
    <definedName name="__ORO11" localSheetId="1">#REF!</definedName>
    <definedName name="__ORO11" localSheetId="2">#REF!</definedName>
    <definedName name="__ORO11">#REF!</definedName>
    <definedName name="__ORO12" localSheetId="10">#REF!</definedName>
    <definedName name="__ORO12" localSheetId="4">#REF!</definedName>
    <definedName name="__ORO12" localSheetId="1">#REF!</definedName>
    <definedName name="__ORO12" localSheetId="2">#REF!</definedName>
    <definedName name="__ORO12">#REF!</definedName>
    <definedName name="__ORO13" localSheetId="10">#REF!</definedName>
    <definedName name="__ORO13" localSheetId="4">#REF!</definedName>
    <definedName name="__ORO13" localSheetId="1">#REF!</definedName>
    <definedName name="__ORO13" localSheetId="2">#REF!</definedName>
    <definedName name="__ORO13">#REF!</definedName>
    <definedName name="__ORO14" localSheetId="10">#REF!</definedName>
    <definedName name="__ORO14" localSheetId="4">#REF!</definedName>
    <definedName name="__ORO14" localSheetId="1">#REF!</definedName>
    <definedName name="__ORO14" localSheetId="2">#REF!</definedName>
    <definedName name="__ORO14">#REF!</definedName>
    <definedName name="__ORO15" localSheetId="10">#REF!</definedName>
    <definedName name="__ORO15" localSheetId="4">#REF!</definedName>
    <definedName name="__ORO15" localSheetId="1">#REF!</definedName>
    <definedName name="__ORO15" localSheetId="2">#REF!</definedName>
    <definedName name="__ORO15">#REF!</definedName>
    <definedName name="__ORO16" localSheetId="10">#REF!</definedName>
    <definedName name="__ORO16" localSheetId="4">#REF!</definedName>
    <definedName name="__ORO16" localSheetId="1">#REF!</definedName>
    <definedName name="__ORO16" localSheetId="2">#REF!</definedName>
    <definedName name="__ORO16">#REF!</definedName>
    <definedName name="__ORO17" localSheetId="10">#REF!</definedName>
    <definedName name="__ORO17" localSheetId="4">#REF!</definedName>
    <definedName name="__ORO17" localSheetId="1">#REF!</definedName>
    <definedName name="__ORO17" localSheetId="2">#REF!</definedName>
    <definedName name="__ORO17">#REF!</definedName>
    <definedName name="__ORO18" localSheetId="10">#REF!</definedName>
    <definedName name="__ORO18" localSheetId="4">#REF!</definedName>
    <definedName name="__ORO18" localSheetId="1">#REF!</definedName>
    <definedName name="__ORO18" localSheetId="2">#REF!</definedName>
    <definedName name="__ORO18">#REF!</definedName>
    <definedName name="__ORO19" localSheetId="10">#REF!</definedName>
    <definedName name="__ORO19" localSheetId="4">#REF!</definedName>
    <definedName name="__ORO19" localSheetId="1">#REF!</definedName>
    <definedName name="__ORO19" localSheetId="2">#REF!</definedName>
    <definedName name="__ORO19">#REF!</definedName>
    <definedName name="__Pa1">'[27]Paral. 1'!$E$1:$E$65536</definedName>
    <definedName name="__Pa2">'[27]Paral. 2'!$E$1:$E$65536</definedName>
    <definedName name="__Pa3">'[27]Paral. 3'!$E$1:$E$65536</definedName>
    <definedName name="__Pa4">[27]Paral.4!$E$1:$E$65536</definedName>
    <definedName name="__PJ50" localSheetId="10">#REF!</definedName>
    <definedName name="__PJ50" localSheetId="3">#REF!</definedName>
    <definedName name="__PJ50" localSheetId="4">#REF!</definedName>
    <definedName name="__PJ50" localSheetId="5">#REF!</definedName>
    <definedName name="__PJ50" localSheetId="1">#REF!</definedName>
    <definedName name="__PJ50" localSheetId="2">#REF!</definedName>
    <definedName name="__PJ50">#REF!</definedName>
    <definedName name="__pj51" localSheetId="10">#REF!</definedName>
    <definedName name="__pj51" localSheetId="4">#REF!</definedName>
    <definedName name="__pj51" localSheetId="5">#REF!</definedName>
    <definedName name="__pj51" localSheetId="1">#REF!</definedName>
    <definedName name="__pj51" localSheetId="2">#REF!</definedName>
    <definedName name="__pj51">#REF!</definedName>
    <definedName name="__PMT5671" localSheetId="10">[12]MEMORIAS!#REF!</definedName>
    <definedName name="__PMT5671" localSheetId="4">[12]MEMORIAS!#REF!</definedName>
    <definedName name="__PMT5671" localSheetId="1">[12]MEMORIAS!#REF!</definedName>
    <definedName name="__PMT5671" localSheetId="2">[12]MEMORIAS!#REF!</definedName>
    <definedName name="__PMT5671">[12]MEMORIAS!#REF!</definedName>
    <definedName name="__PMT5805" localSheetId="10">[12]MEMORIAS!#REF!</definedName>
    <definedName name="__PMT5805" localSheetId="4">[12]MEMORIAS!#REF!</definedName>
    <definedName name="__PMT5805" localSheetId="1">[12]MEMORIAS!#REF!</definedName>
    <definedName name="__PMT5805" localSheetId="2">[12]MEMORIAS!#REF!</definedName>
    <definedName name="__PMT5805">[12]MEMORIAS!#REF!</definedName>
    <definedName name="__PMT5806" localSheetId="10">[12]MEMORIAS!#REF!</definedName>
    <definedName name="__PMT5806" localSheetId="4">[12]MEMORIAS!#REF!</definedName>
    <definedName name="__PMT5806" localSheetId="1">[12]MEMORIAS!#REF!</definedName>
    <definedName name="__PMT5806" localSheetId="2">[12]MEMORIAS!#REF!</definedName>
    <definedName name="__PMT5806">[12]MEMORIAS!#REF!</definedName>
    <definedName name="__PMT5815" localSheetId="10">[12]MEMORIAS!#REF!</definedName>
    <definedName name="__PMT5815" localSheetId="4">[12]MEMORIAS!#REF!</definedName>
    <definedName name="__PMT5815" localSheetId="1">[12]MEMORIAS!#REF!</definedName>
    <definedName name="__PMT5815" localSheetId="2">[12]MEMORIAS!#REF!</definedName>
    <definedName name="__PMT5815">[12]MEMORIAS!#REF!</definedName>
    <definedName name="__PMT5820" localSheetId="10">[12]MEMORIAS!#REF!</definedName>
    <definedName name="__PMT5820" localSheetId="4">[12]MEMORIAS!#REF!</definedName>
    <definedName name="__PMT5820" localSheetId="1">[12]MEMORIAS!#REF!</definedName>
    <definedName name="__PMT5820" localSheetId="2">[12]MEMORIAS!#REF!</definedName>
    <definedName name="__PMT5820">[12]MEMORIAS!#REF!</definedName>
    <definedName name="__pr01" localSheetId="10">#REF!</definedName>
    <definedName name="__pr01" localSheetId="4">#REF!</definedName>
    <definedName name="__pr01" localSheetId="1">#REF!</definedName>
    <definedName name="__pr01" localSheetId="2">#REF!</definedName>
    <definedName name="__pr01">#REF!</definedName>
    <definedName name="__pr02" localSheetId="10">#REF!</definedName>
    <definedName name="__pr02" localSheetId="4">#REF!</definedName>
    <definedName name="__pr02" localSheetId="1">#REF!</definedName>
    <definedName name="__pr02" localSheetId="2">#REF!</definedName>
    <definedName name="__pr02">#REF!</definedName>
    <definedName name="__pr03" localSheetId="10">#REF!</definedName>
    <definedName name="__pr03" localSheetId="4">#REF!</definedName>
    <definedName name="__pr03" localSheetId="1">#REF!</definedName>
    <definedName name="__pr03" localSheetId="2">#REF!</definedName>
    <definedName name="__pr03">#REF!</definedName>
    <definedName name="__pr04" localSheetId="10">#REF!</definedName>
    <definedName name="__pr04" localSheetId="4">#REF!</definedName>
    <definedName name="__pr04" localSheetId="1">#REF!</definedName>
    <definedName name="__pr04" localSheetId="2">#REF!</definedName>
    <definedName name="__pr04">#REF!</definedName>
    <definedName name="__pr05" localSheetId="10">#REF!</definedName>
    <definedName name="__pr05" localSheetId="4">#REF!</definedName>
    <definedName name="__pr05" localSheetId="1">#REF!</definedName>
    <definedName name="__pr05" localSheetId="2">#REF!</definedName>
    <definedName name="__pr05">#REF!</definedName>
    <definedName name="__pr06" localSheetId="10">#REF!</definedName>
    <definedName name="__pr06" localSheetId="4">#REF!</definedName>
    <definedName name="__pr06" localSheetId="1">#REF!</definedName>
    <definedName name="__pr06" localSheetId="2">#REF!</definedName>
    <definedName name="__pr06">#REF!</definedName>
    <definedName name="__pr07" localSheetId="10">#REF!</definedName>
    <definedName name="__pr07" localSheetId="4">#REF!</definedName>
    <definedName name="__pr07" localSheetId="1">#REF!</definedName>
    <definedName name="__pr07" localSheetId="2">#REF!</definedName>
    <definedName name="__pr07">#REF!</definedName>
    <definedName name="__pr08" localSheetId="10">#REF!</definedName>
    <definedName name="__pr08" localSheetId="4">#REF!</definedName>
    <definedName name="__pr08" localSheetId="1">#REF!</definedName>
    <definedName name="__pr08" localSheetId="2">#REF!</definedName>
    <definedName name="__pr08">#REF!</definedName>
    <definedName name="__pr09" localSheetId="10">#REF!</definedName>
    <definedName name="__pr09" localSheetId="4">#REF!</definedName>
    <definedName name="__pr09" localSheetId="1">#REF!</definedName>
    <definedName name="__pr09" localSheetId="2">#REF!</definedName>
    <definedName name="__pr09">#REF!</definedName>
    <definedName name="__pr10" localSheetId="10">#REF!</definedName>
    <definedName name="__pr10" localSheetId="4">#REF!</definedName>
    <definedName name="__pr10" localSheetId="1">#REF!</definedName>
    <definedName name="__pr10" localSheetId="2">#REF!</definedName>
    <definedName name="__pr10">#REF!</definedName>
    <definedName name="__pr11" localSheetId="10">#REF!</definedName>
    <definedName name="__pr11" localSheetId="4">#REF!</definedName>
    <definedName name="__pr11" localSheetId="1">#REF!</definedName>
    <definedName name="__pr11" localSheetId="2">#REF!</definedName>
    <definedName name="__pr11">#REF!</definedName>
    <definedName name="__pr12" localSheetId="10">#REF!</definedName>
    <definedName name="__pr12" localSheetId="4">#REF!</definedName>
    <definedName name="__pr12" localSheetId="1">#REF!</definedName>
    <definedName name="__pr12" localSheetId="2">#REF!</definedName>
    <definedName name="__pr12">#REF!</definedName>
    <definedName name="__pr13" localSheetId="10">#REF!</definedName>
    <definedName name="__pr13" localSheetId="4">#REF!</definedName>
    <definedName name="__pr13" localSheetId="1">#REF!</definedName>
    <definedName name="__pr13" localSheetId="2">#REF!</definedName>
    <definedName name="__pr13">#REF!</definedName>
    <definedName name="__pr14" localSheetId="10">#REF!</definedName>
    <definedName name="__pr14" localSheetId="4">#REF!</definedName>
    <definedName name="__pr14" localSheetId="1">#REF!</definedName>
    <definedName name="__pr14" localSheetId="2">#REF!</definedName>
    <definedName name="__pr14">#REF!</definedName>
    <definedName name="__pr15" localSheetId="10">#REF!</definedName>
    <definedName name="__pr15" localSheetId="4">#REF!</definedName>
    <definedName name="__pr15" localSheetId="1">#REF!</definedName>
    <definedName name="__pr15" localSheetId="2">#REF!</definedName>
    <definedName name="__pr15">#REF!</definedName>
    <definedName name="__pr16" localSheetId="10">#REF!</definedName>
    <definedName name="__pr16" localSheetId="4">#REF!</definedName>
    <definedName name="__pr16" localSheetId="1">#REF!</definedName>
    <definedName name="__pr16" localSheetId="2">#REF!</definedName>
    <definedName name="__pr16">#REF!</definedName>
    <definedName name="__pr17" localSheetId="10">#REF!</definedName>
    <definedName name="__pr17" localSheetId="4">#REF!</definedName>
    <definedName name="__pr17" localSheetId="1">#REF!</definedName>
    <definedName name="__pr17" localSheetId="2">#REF!</definedName>
    <definedName name="__pr17">#REF!</definedName>
    <definedName name="__pr18" localSheetId="10">#REF!</definedName>
    <definedName name="__pr18" localSheetId="4">#REF!</definedName>
    <definedName name="__pr18" localSheetId="1">#REF!</definedName>
    <definedName name="__pr18" localSheetId="2">#REF!</definedName>
    <definedName name="__pr18">#REF!</definedName>
    <definedName name="__pr19" localSheetId="10">#REF!</definedName>
    <definedName name="__pr19" localSheetId="4">#REF!</definedName>
    <definedName name="__pr19" localSheetId="1">#REF!</definedName>
    <definedName name="__pr19" localSheetId="2">#REF!</definedName>
    <definedName name="__pr19">#REF!</definedName>
    <definedName name="__pr20" localSheetId="10">#REF!</definedName>
    <definedName name="__pr20" localSheetId="4">#REF!</definedName>
    <definedName name="__pr20" localSheetId="1">#REF!</definedName>
    <definedName name="__pr20" localSheetId="2">#REF!</definedName>
    <definedName name="__pr20">#REF!</definedName>
    <definedName name="__pr21" localSheetId="10">#REF!</definedName>
    <definedName name="__pr21" localSheetId="4">#REF!</definedName>
    <definedName name="__pr21" localSheetId="1">#REF!</definedName>
    <definedName name="__pr21" localSheetId="2">#REF!</definedName>
    <definedName name="__pr21">#REF!</definedName>
    <definedName name="__pr22" localSheetId="10">#REF!</definedName>
    <definedName name="__pr22" localSheetId="4">#REF!</definedName>
    <definedName name="__pr22" localSheetId="1">#REF!</definedName>
    <definedName name="__pr22" localSheetId="2">#REF!</definedName>
    <definedName name="__pr22">#REF!</definedName>
    <definedName name="__pr23" localSheetId="10">#REF!</definedName>
    <definedName name="__pr23" localSheetId="4">#REF!</definedName>
    <definedName name="__pr23" localSheetId="1">#REF!</definedName>
    <definedName name="__pr23" localSheetId="2">#REF!</definedName>
    <definedName name="__pr23">#REF!</definedName>
    <definedName name="__pr24" localSheetId="10">#REF!</definedName>
    <definedName name="__pr24" localSheetId="4">#REF!</definedName>
    <definedName name="__pr24" localSheetId="1">#REF!</definedName>
    <definedName name="__pr24" localSheetId="2">#REF!</definedName>
    <definedName name="__pr24">#REF!</definedName>
    <definedName name="__pr25" localSheetId="10">#REF!</definedName>
    <definedName name="__pr25" localSheetId="4">#REF!</definedName>
    <definedName name="__pr25" localSheetId="1">#REF!</definedName>
    <definedName name="__pr25" localSheetId="2">#REF!</definedName>
    <definedName name="__pr25">#REF!</definedName>
    <definedName name="__pr26" localSheetId="10">#REF!</definedName>
    <definedName name="__pr26" localSheetId="4">#REF!</definedName>
    <definedName name="__pr26" localSheetId="1">#REF!</definedName>
    <definedName name="__pr26" localSheetId="2">#REF!</definedName>
    <definedName name="__pr26">#REF!</definedName>
    <definedName name="__pr27" localSheetId="10">#REF!</definedName>
    <definedName name="__pr27" localSheetId="4">#REF!</definedName>
    <definedName name="__pr27" localSheetId="1">#REF!</definedName>
    <definedName name="__pr27" localSheetId="2">#REF!</definedName>
    <definedName name="__pr27">#REF!</definedName>
    <definedName name="__pr28" localSheetId="10">#REF!</definedName>
    <definedName name="__pr28" localSheetId="4">#REF!</definedName>
    <definedName name="__pr28" localSheetId="1">#REF!</definedName>
    <definedName name="__pr28" localSheetId="2">#REF!</definedName>
    <definedName name="__pr28">#REF!</definedName>
    <definedName name="__pr29" localSheetId="10">#REF!</definedName>
    <definedName name="__pr29" localSheetId="4">#REF!</definedName>
    <definedName name="__pr29" localSheetId="1">#REF!</definedName>
    <definedName name="__pr29" localSheetId="2">#REF!</definedName>
    <definedName name="__pr29">#REF!</definedName>
    <definedName name="__pr30" localSheetId="10">#REF!</definedName>
    <definedName name="__pr30" localSheetId="4">#REF!</definedName>
    <definedName name="__pr30" localSheetId="1">#REF!</definedName>
    <definedName name="__pr30" localSheetId="2">#REF!</definedName>
    <definedName name="__pr30">#REF!</definedName>
    <definedName name="__pr31" localSheetId="10">#REF!</definedName>
    <definedName name="__pr31" localSheetId="4">#REF!</definedName>
    <definedName name="__pr31" localSheetId="1">#REF!</definedName>
    <definedName name="__pr31" localSheetId="2">#REF!</definedName>
    <definedName name="__pr31">#REF!</definedName>
    <definedName name="__pr32" localSheetId="10">#REF!</definedName>
    <definedName name="__pr32" localSheetId="4">#REF!</definedName>
    <definedName name="__pr32" localSheetId="1">#REF!</definedName>
    <definedName name="__pr32" localSheetId="2">#REF!</definedName>
    <definedName name="__pr32">#REF!</definedName>
    <definedName name="__pr33" localSheetId="10">#REF!</definedName>
    <definedName name="__pr33" localSheetId="4">#REF!</definedName>
    <definedName name="__pr33" localSheetId="1">#REF!</definedName>
    <definedName name="__pr33" localSheetId="2">#REF!</definedName>
    <definedName name="__pr33">#REF!</definedName>
    <definedName name="__pr34" localSheetId="10">#REF!</definedName>
    <definedName name="__pr34" localSheetId="4">#REF!</definedName>
    <definedName name="__pr34" localSheetId="1">#REF!</definedName>
    <definedName name="__pr34" localSheetId="2">#REF!</definedName>
    <definedName name="__pr34">#REF!</definedName>
    <definedName name="__pr35" localSheetId="10">#REF!</definedName>
    <definedName name="__pr35" localSheetId="4">#REF!</definedName>
    <definedName name="__pr35" localSheetId="1">#REF!</definedName>
    <definedName name="__pr35" localSheetId="2">#REF!</definedName>
    <definedName name="__pr35">#REF!</definedName>
    <definedName name="__pr36" localSheetId="10">#REF!</definedName>
    <definedName name="__pr36" localSheetId="4">#REF!</definedName>
    <definedName name="__pr36" localSheetId="1">#REF!</definedName>
    <definedName name="__pr36" localSheetId="2">#REF!</definedName>
    <definedName name="__pr36">#REF!</definedName>
    <definedName name="__pr37" localSheetId="10">#REF!</definedName>
    <definedName name="__pr37" localSheetId="4">#REF!</definedName>
    <definedName name="__pr37" localSheetId="1">#REF!</definedName>
    <definedName name="__pr37" localSheetId="2">#REF!</definedName>
    <definedName name="__pr37">#REF!</definedName>
    <definedName name="__pr38" localSheetId="10">#REF!</definedName>
    <definedName name="__pr38" localSheetId="4">#REF!</definedName>
    <definedName name="__pr38" localSheetId="1">#REF!</definedName>
    <definedName name="__pr38" localSheetId="2">#REF!</definedName>
    <definedName name="__pr38">#REF!</definedName>
    <definedName name="__pr39" localSheetId="10">#REF!</definedName>
    <definedName name="__pr39" localSheetId="4">#REF!</definedName>
    <definedName name="__pr39" localSheetId="1">#REF!</definedName>
    <definedName name="__pr39" localSheetId="2">#REF!</definedName>
    <definedName name="__pr39">#REF!</definedName>
    <definedName name="__pr40" localSheetId="10">#REF!</definedName>
    <definedName name="__pr40" localSheetId="4">#REF!</definedName>
    <definedName name="__pr40" localSheetId="1">#REF!</definedName>
    <definedName name="__pr40" localSheetId="2">#REF!</definedName>
    <definedName name="__pr40">#REF!</definedName>
    <definedName name="__pr41" localSheetId="10">#REF!</definedName>
    <definedName name="__pr41" localSheetId="4">#REF!</definedName>
    <definedName name="__pr41" localSheetId="1">#REF!</definedName>
    <definedName name="__pr41" localSheetId="2">#REF!</definedName>
    <definedName name="__pr41">#REF!</definedName>
    <definedName name="__pr42" localSheetId="10">#REF!</definedName>
    <definedName name="__pr42" localSheetId="4">#REF!</definedName>
    <definedName name="__pr42" localSheetId="1">#REF!</definedName>
    <definedName name="__pr42" localSheetId="2">#REF!</definedName>
    <definedName name="__pr42">#REF!</definedName>
    <definedName name="__pr43" localSheetId="10">#REF!</definedName>
    <definedName name="__pr43" localSheetId="4">#REF!</definedName>
    <definedName name="__pr43" localSheetId="1">#REF!</definedName>
    <definedName name="__pr43" localSheetId="2">#REF!</definedName>
    <definedName name="__pr43">#REF!</definedName>
    <definedName name="__pr44" localSheetId="10">#REF!</definedName>
    <definedName name="__pr44" localSheetId="4">#REF!</definedName>
    <definedName name="__pr44" localSheetId="1">#REF!</definedName>
    <definedName name="__pr44" localSheetId="2">#REF!</definedName>
    <definedName name="__pr44">#REF!</definedName>
    <definedName name="__pr45" localSheetId="10">#REF!</definedName>
    <definedName name="__pr45" localSheetId="4">#REF!</definedName>
    <definedName name="__pr45" localSheetId="1">#REF!</definedName>
    <definedName name="__pr45" localSheetId="2">#REF!</definedName>
    <definedName name="__pr45">#REF!</definedName>
    <definedName name="__pr46" localSheetId="10">#REF!</definedName>
    <definedName name="__pr46" localSheetId="4">#REF!</definedName>
    <definedName name="__pr46" localSheetId="1">#REF!</definedName>
    <definedName name="__pr46" localSheetId="2">#REF!</definedName>
    <definedName name="__pr46">#REF!</definedName>
    <definedName name="__pr47" localSheetId="10">#REF!</definedName>
    <definedName name="__pr47" localSheetId="4">#REF!</definedName>
    <definedName name="__pr47" localSheetId="1">#REF!</definedName>
    <definedName name="__pr47" localSheetId="2">#REF!</definedName>
    <definedName name="__pr47">#REF!</definedName>
    <definedName name="__pr48" localSheetId="10">#REF!</definedName>
    <definedName name="__pr48" localSheetId="4">#REF!</definedName>
    <definedName name="__pr48" localSheetId="1">#REF!</definedName>
    <definedName name="__pr48" localSheetId="2">#REF!</definedName>
    <definedName name="__pr48">#REF!</definedName>
    <definedName name="__pr49" localSheetId="10">#REF!</definedName>
    <definedName name="__pr49" localSheetId="4">#REF!</definedName>
    <definedName name="__pr49" localSheetId="1">#REF!</definedName>
    <definedName name="__pr49" localSheetId="2">#REF!</definedName>
    <definedName name="__pr49">#REF!</definedName>
    <definedName name="__pr50" localSheetId="10">#REF!</definedName>
    <definedName name="__pr50" localSheetId="4">#REF!</definedName>
    <definedName name="__pr50" localSheetId="1">#REF!</definedName>
    <definedName name="__pr50" localSheetId="2">#REF!</definedName>
    <definedName name="__pr50">#REF!</definedName>
    <definedName name="__pr51" localSheetId="10">#REF!</definedName>
    <definedName name="__pr51" localSheetId="4">#REF!</definedName>
    <definedName name="__pr51" localSheetId="1">#REF!</definedName>
    <definedName name="__pr51" localSheetId="2">#REF!</definedName>
    <definedName name="__pr51">#REF!</definedName>
    <definedName name="__pr52" localSheetId="10">#REF!</definedName>
    <definedName name="__pr52" localSheetId="4">#REF!</definedName>
    <definedName name="__pr52" localSheetId="1">#REF!</definedName>
    <definedName name="__pr52" localSheetId="2">#REF!</definedName>
    <definedName name="__pr52">#REF!</definedName>
    <definedName name="__pr53" localSheetId="10">#REF!</definedName>
    <definedName name="__pr53" localSheetId="4">#REF!</definedName>
    <definedName name="__pr53" localSheetId="1">#REF!</definedName>
    <definedName name="__pr53" localSheetId="2">#REF!</definedName>
    <definedName name="__pr53">#REF!</definedName>
    <definedName name="__pr54" localSheetId="10">#REF!</definedName>
    <definedName name="__pr54" localSheetId="4">#REF!</definedName>
    <definedName name="__pr54" localSheetId="1">#REF!</definedName>
    <definedName name="__pr54" localSheetId="2">#REF!</definedName>
    <definedName name="__pr54">#REF!</definedName>
    <definedName name="__pr55" localSheetId="10">#REF!</definedName>
    <definedName name="__pr55" localSheetId="4">#REF!</definedName>
    <definedName name="__pr55" localSheetId="1">#REF!</definedName>
    <definedName name="__pr55" localSheetId="2">#REF!</definedName>
    <definedName name="__pr55">#REF!</definedName>
    <definedName name="__pr56" localSheetId="10">#REF!</definedName>
    <definedName name="__pr56" localSheetId="4">#REF!</definedName>
    <definedName name="__pr56" localSheetId="1">#REF!</definedName>
    <definedName name="__pr56" localSheetId="2">#REF!</definedName>
    <definedName name="__pr56">#REF!</definedName>
    <definedName name="__pr57" localSheetId="10">#REF!</definedName>
    <definedName name="__pr57" localSheetId="4">#REF!</definedName>
    <definedName name="__pr57" localSheetId="1">#REF!</definedName>
    <definedName name="__pr57" localSheetId="2">#REF!</definedName>
    <definedName name="__pr57">#REF!</definedName>
    <definedName name="__pr58" localSheetId="10">#REF!</definedName>
    <definedName name="__pr58" localSheetId="4">#REF!</definedName>
    <definedName name="__pr58" localSheetId="1">#REF!</definedName>
    <definedName name="__pr58" localSheetId="2">#REF!</definedName>
    <definedName name="__pr58">#REF!</definedName>
    <definedName name="__pr59" localSheetId="10">#REF!</definedName>
    <definedName name="__pr59" localSheetId="4">#REF!</definedName>
    <definedName name="__pr59" localSheetId="1">#REF!</definedName>
    <definedName name="__pr59" localSheetId="2">#REF!</definedName>
    <definedName name="__pr59">#REF!</definedName>
    <definedName name="__pr60" localSheetId="10">#REF!</definedName>
    <definedName name="__pr60" localSheetId="4">#REF!</definedName>
    <definedName name="__pr60" localSheetId="1">#REF!</definedName>
    <definedName name="__pr60" localSheetId="2">#REF!</definedName>
    <definedName name="__pr60">#REF!</definedName>
    <definedName name="__pr61" localSheetId="10">#REF!</definedName>
    <definedName name="__pr61" localSheetId="4">#REF!</definedName>
    <definedName name="__pr61" localSheetId="1">#REF!</definedName>
    <definedName name="__pr61" localSheetId="2">#REF!</definedName>
    <definedName name="__pr61">#REF!</definedName>
    <definedName name="__pr62" localSheetId="10">#REF!</definedName>
    <definedName name="__pr62" localSheetId="4">#REF!</definedName>
    <definedName name="__pr62" localSheetId="1">#REF!</definedName>
    <definedName name="__pr62" localSheetId="2">#REF!</definedName>
    <definedName name="__pr62">#REF!</definedName>
    <definedName name="__pr63" localSheetId="10">#REF!</definedName>
    <definedName name="__pr63" localSheetId="4">#REF!</definedName>
    <definedName name="__pr63" localSheetId="1">#REF!</definedName>
    <definedName name="__pr63" localSheetId="2">#REF!</definedName>
    <definedName name="__pr63">#REF!</definedName>
    <definedName name="__pr64" localSheetId="10">#REF!</definedName>
    <definedName name="__pr64" localSheetId="4">#REF!</definedName>
    <definedName name="__pr64" localSheetId="1">#REF!</definedName>
    <definedName name="__pr64" localSheetId="2">#REF!</definedName>
    <definedName name="__pr64">#REF!</definedName>
    <definedName name="__pr65" localSheetId="10">#REF!</definedName>
    <definedName name="__pr65" localSheetId="4">#REF!</definedName>
    <definedName name="__pr65" localSheetId="1">#REF!</definedName>
    <definedName name="__pr65" localSheetId="2">#REF!</definedName>
    <definedName name="__pr65">#REF!</definedName>
    <definedName name="__pr66" localSheetId="10">#REF!</definedName>
    <definedName name="__pr66" localSheetId="4">#REF!</definedName>
    <definedName name="__pr66" localSheetId="1">#REF!</definedName>
    <definedName name="__pr66" localSheetId="2">#REF!</definedName>
    <definedName name="__pr66">#REF!</definedName>
    <definedName name="__pr67" localSheetId="10">#REF!</definedName>
    <definedName name="__pr67" localSheetId="4">#REF!</definedName>
    <definedName name="__pr67" localSheetId="1">#REF!</definedName>
    <definedName name="__pr67" localSheetId="2">#REF!</definedName>
    <definedName name="__pr67">#REF!</definedName>
    <definedName name="__pr68" localSheetId="10">#REF!</definedName>
    <definedName name="__pr68" localSheetId="4">#REF!</definedName>
    <definedName name="__pr68" localSheetId="1">#REF!</definedName>
    <definedName name="__pr68" localSheetId="2">#REF!</definedName>
    <definedName name="__pr68">#REF!</definedName>
    <definedName name="__pr69" localSheetId="10">#REF!</definedName>
    <definedName name="__pr69" localSheetId="4">#REF!</definedName>
    <definedName name="__pr69" localSheetId="1">#REF!</definedName>
    <definedName name="__pr69" localSheetId="2">#REF!</definedName>
    <definedName name="__pr69">#REF!</definedName>
    <definedName name="__pr70" localSheetId="10">#REF!</definedName>
    <definedName name="__pr70" localSheetId="4">#REF!</definedName>
    <definedName name="__pr70" localSheetId="1">#REF!</definedName>
    <definedName name="__pr70" localSheetId="2">#REF!</definedName>
    <definedName name="__pr70">#REF!</definedName>
    <definedName name="__pr71" localSheetId="10">#REF!</definedName>
    <definedName name="__pr71" localSheetId="4">#REF!</definedName>
    <definedName name="__pr71" localSheetId="1">#REF!</definedName>
    <definedName name="__pr71" localSheetId="2">#REF!</definedName>
    <definedName name="__pr71">#REF!</definedName>
    <definedName name="__pr72" localSheetId="10">#REF!</definedName>
    <definedName name="__pr72" localSheetId="4">#REF!</definedName>
    <definedName name="__pr72" localSheetId="1">#REF!</definedName>
    <definedName name="__pr72" localSheetId="2">#REF!</definedName>
    <definedName name="__pr72">#REF!</definedName>
    <definedName name="__r" localSheetId="10">#REF!</definedName>
    <definedName name="__r" localSheetId="4">#REF!</definedName>
    <definedName name="__r" localSheetId="1">#REF!</definedName>
    <definedName name="__r" localSheetId="2">#REF!</definedName>
    <definedName name="__r">#REF!</definedName>
    <definedName name="__ref4" localSheetId="10">#REF!</definedName>
    <definedName name="__ref4" localSheetId="4">#REF!</definedName>
    <definedName name="__ref4" localSheetId="5">#REF!</definedName>
    <definedName name="__ref4" localSheetId="1">#REF!</definedName>
    <definedName name="__ref4" localSheetId="2">#REF!</definedName>
    <definedName name="__ref4">#REF!</definedName>
    <definedName name="__SAL1" localSheetId="10">#REF!</definedName>
    <definedName name="__SAL1" localSheetId="4">#REF!</definedName>
    <definedName name="__SAL1" localSheetId="1">#REF!</definedName>
    <definedName name="__SAL1" localSheetId="2">#REF!</definedName>
    <definedName name="__SAL1">#REF!</definedName>
    <definedName name="__SBC1" localSheetId="3">[7]INV!$A$12:$D$15</definedName>
    <definedName name="__SBC1" localSheetId="4">[7]INV!$A$12:$D$15</definedName>
    <definedName name="__SBC1">[9]INV!$A$12:$D$15</definedName>
    <definedName name="__SBC3" localSheetId="3">[7]INV!$F$12:$I$15</definedName>
    <definedName name="__SBC3" localSheetId="4">[7]INV!$F$12:$I$15</definedName>
    <definedName name="__SBC3">[9]INV!$F$12:$I$15</definedName>
    <definedName name="__SBC5" localSheetId="3">[7]INV!$K$12:$N$15</definedName>
    <definedName name="__SBC5" localSheetId="4">[7]INV!$K$12:$N$15</definedName>
    <definedName name="__SBC5">[9]INV!$K$12:$N$15</definedName>
    <definedName name="__tab1" localSheetId="10">#REF!</definedName>
    <definedName name="__tab1" localSheetId="4">#REF!</definedName>
    <definedName name="__tab1" localSheetId="1">#REF!</definedName>
    <definedName name="__tab1" localSheetId="2">#REF!</definedName>
    <definedName name="__tab1">#REF!</definedName>
    <definedName name="__tab2" localSheetId="10">#REF!</definedName>
    <definedName name="__tab2" localSheetId="4">#REF!</definedName>
    <definedName name="__tab2" localSheetId="1">#REF!</definedName>
    <definedName name="__tab2" localSheetId="2">#REF!</definedName>
    <definedName name="__tab2">#REF!</definedName>
    <definedName name="__tab3" localSheetId="10">#REF!</definedName>
    <definedName name="__tab3" localSheetId="4">#REF!</definedName>
    <definedName name="__tab3" localSheetId="1">#REF!</definedName>
    <definedName name="__tab3" localSheetId="2">#REF!</definedName>
    <definedName name="__tab3">#REF!</definedName>
    <definedName name="__TAB4" localSheetId="10">#REF!</definedName>
    <definedName name="__TAB4" localSheetId="4">#REF!</definedName>
    <definedName name="__TAB4" localSheetId="1">#REF!</definedName>
    <definedName name="__TAB4" localSheetId="2">#REF!</definedName>
    <definedName name="__TAB4">#REF!</definedName>
    <definedName name="__TOP1" localSheetId="10">#REF!</definedName>
    <definedName name="__TOP1" localSheetId="4">#REF!</definedName>
    <definedName name="__TOP1" localSheetId="1">#REF!</definedName>
    <definedName name="__TOP1" localSheetId="2">#REF!</definedName>
    <definedName name="__TOP1">#REF!</definedName>
    <definedName name="__TOP10" localSheetId="10">#REF!</definedName>
    <definedName name="__TOP10" localSheetId="4">#REF!</definedName>
    <definedName name="__TOP10" localSheetId="1">#REF!</definedName>
    <definedName name="__TOP10" localSheetId="2">#REF!</definedName>
    <definedName name="__TOP10">#REF!</definedName>
    <definedName name="__TOP2" localSheetId="10">#REF!</definedName>
    <definedName name="__TOP2" localSheetId="4">#REF!</definedName>
    <definedName name="__TOP2" localSheetId="1">#REF!</definedName>
    <definedName name="__TOP2" localSheetId="2">#REF!</definedName>
    <definedName name="__TOP2">#REF!</definedName>
    <definedName name="__TOP3" localSheetId="10">#REF!</definedName>
    <definedName name="__TOP3" localSheetId="4">#REF!</definedName>
    <definedName name="__TOP3" localSheetId="1">#REF!</definedName>
    <definedName name="__TOP3" localSheetId="2">#REF!</definedName>
    <definedName name="__TOP3">#REF!</definedName>
    <definedName name="__TOP4" localSheetId="10">#REF!</definedName>
    <definedName name="__TOP4" localSheetId="4">#REF!</definedName>
    <definedName name="__TOP4" localSheetId="1">#REF!</definedName>
    <definedName name="__TOP4" localSheetId="2">#REF!</definedName>
    <definedName name="__TOP4">#REF!</definedName>
    <definedName name="__TOP5" localSheetId="10">#REF!</definedName>
    <definedName name="__TOP5" localSheetId="4">#REF!</definedName>
    <definedName name="__TOP5" localSheetId="1">#REF!</definedName>
    <definedName name="__TOP5" localSheetId="2">#REF!</definedName>
    <definedName name="__TOP5">#REF!</definedName>
    <definedName name="__TOP6" localSheetId="10">#REF!</definedName>
    <definedName name="__TOP6" localSheetId="4">#REF!</definedName>
    <definedName name="__TOP6" localSheetId="1">#REF!</definedName>
    <definedName name="__TOP6" localSheetId="2">#REF!</definedName>
    <definedName name="__TOP6">#REF!</definedName>
    <definedName name="__TOP7" localSheetId="10">#REF!</definedName>
    <definedName name="__TOP7" localSheetId="4">#REF!</definedName>
    <definedName name="__TOP7" localSheetId="1">#REF!</definedName>
    <definedName name="__TOP7" localSheetId="2">#REF!</definedName>
    <definedName name="__TOP7">#REF!</definedName>
    <definedName name="__TOP8" localSheetId="10">#REF!</definedName>
    <definedName name="__TOP8" localSheetId="4">#REF!</definedName>
    <definedName name="__TOP8" localSheetId="1">#REF!</definedName>
    <definedName name="__TOP8" localSheetId="2">#REF!</definedName>
    <definedName name="__TOP8">#REF!</definedName>
    <definedName name="__TOP9" localSheetId="10">#REF!</definedName>
    <definedName name="__TOP9" localSheetId="4">#REF!</definedName>
    <definedName name="__TOP9" localSheetId="1">#REF!</definedName>
    <definedName name="__TOP9" localSheetId="2">#REF!</definedName>
    <definedName name="__TOP9">#REF!</definedName>
    <definedName name="__TOT1" localSheetId="10">#REF!</definedName>
    <definedName name="__TOT1" localSheetId="4">#REF!</definedName>
    <definedName name="__TOT1" localSheetId="1">#REF!</definedName>
    <definedName name="__TOT1" localSheetId="2">#REF!</definedName>
    <definedName name="__TOT1">#REF!</definedName>
    <definedName name="__VEX1" localSheetId="10">[17]Tablas!#REF!</definedName>
    <definedName name="__VEX1" localSheetId="4">[17]Tablas!#REF!</definedName>
    <definedName name="__VEX1" localSheetId="1">[17]Tablas!#REF!</definedName>
    <definedName name="__VEX1" localSheetId="2">[17]Tablas!#REF!</definedName>
    <definedName name="__VEX1">[17]Tablas!#REF!</definedName>
    <definedName name="__VFA1" localSheetId="10">[17]Tablas!#REF!</definedName>
    <definedName name="__VFA1" localSheetId="4">[17]Tablas!#REF!</definedName>
    <definedName name="__VFA1" localSheetId="1">[17]Tablas!#REF!</definedName>
    <definedName name="__VFA1" localSheetId="2">[17]Tablas!#REF!</definedName>
    <definedName name="__VFA1">[17]Tablas!#REF!</definedName>
    <definedName name="__VIT1" localSheetId="10">[17]Tablas!#REF!</definedName>
    <definedName name="__VIT1" localSheetId="4">[17]Tablas!#REF!</definedName>
    <definedName name="__VIT1" localSheetId="1">[17]Tablas!#REF!</definedName>
    <definedName name="__VIT1" localSheetId="2">[17]Tablas!#REF!</definedName>
    <definedName name="__VIT1">[17]Tablas!#REF!</definedName>
    <definedName name="__Vol1">[18]Item!$A:$D</definedName>
    <definedName name="__VPR1" localSheetId="10">[17]Tablas!#REF!</definedName>
    <definedName name="__VPR1" localSheetId="4">[17]Tablas!#REF!</definedName>
    <definedName name="__VPR1" localSheetId="1">[17]Tablas!#REF!</definedName>
    <definedName name="__VPR1" localSheetId="2">[17]Tablas!#REF!</definedName>
    <definedName name="__VPR1">[17]Tablas!#REF!</definedName>
    <definedName name="__VPR2" localSheetId="10">[19]Tablas!#REF!</definedName>
    <definedName name="__VPR2" localSheetId="4">[19]Tablas!#REF!</definedName>
    <definedName name="__VPR2" localSheetId="1">[19]Tablas!#REF!</definedName>
    <definedName name="__VPR2" localSheetId="2">[19]Tablas!#REF!</definedName>
    <definedName name="__VPR2">[19]Tablas!#REF!</definedName>
    <definedName name="__VRP1" localSheetId="10">[17]Tablas!#REF!</definedName>
    <definedName name="__VRP1" localSheetId="4">[17]Tablas!#REF!</definedName>
    <definedName name="__VRP1" localSheetId="1">[17]Tablas!#REF!</definedName>
    <definedName name="__VRP1" localSheetId="2">[17]Tablas!#REF!</definedName>
    <definedName name="__VRP1">[17]Tablas!#REF!</definedName>
    <definedName name="__VSM1" localSheetId="10">[17]Tablas!#REF!</definedName>
    <definedName name="__VSM1" localSheetId="4">[17]Tablas!#REF!</definedName>
    <definedName name="__VSM1" localSheetId="1">[17]Tablas!#REF!</definedName>
    <definedName name="__VSM1" localSheetId="2">[17]Tablas!#REF!</definedName>
    <definedName name="__VSM1">[17]Tablas!#REF!</definedName>
    <definedName name="_1" localSheetId="10">#REF!</definedName>
    <definedName name="_1" localSheetId="3">#REF!</definedName>
    <definedName name="_1" localSheetId="4">#REF!</definedName>
    <definedName name="_1" localSheetId="1">#REF!</definedName>
    <definedName name="_1" localSheetId="2">#REF!</definedName>
    <definedName name="_1">#REF!</definedName>
    <definedName name="_1_25" localSheetId="10">[19]Tablas!#REF!</definedName>
    <definedName name="_1_25" localSheetId="4">[19]Tablas!#REF!</definedName>
    <definedName name="_1_25" localSheetId="1">[19]Tablas!#REF!</definedName>
    <definedName name="_1_25" localSheetId="2">[19]Tablas!#REF!</definedName>
    <definedName name="_1_25">[19]Tablas!#REF!</definedName>
    <definedName name="_116B" localSheetId="10">#REF!</definedName>
    <definedName name="_116B" localSheetId="4">#REF!</definedName>
    <definedName name="_116B" localSheetId="1">#REF!</definedName>
    <definedName name="_116B" localSheetId="2">#REF!</definedName>
    <definedName name="_116B">#REF!</definedName>
    <definedName name="_117A" localSheetId="10">#REF!</definedName>
    <definedName name="_117A" localSheetId="4">#REF!</definedName>
    <definedName name="_117A" localSheetId="1">#REF!</definedName>
    <definedName name="_117A" localSheetId="2">#REF!</definedName>
    <definedName name="_117A">#REF!</definedName>
    <definedName name="_117B" localSheetId="10">#REF!</definedName>
    <definedName name="_117B" localSheetId="4">#REF!</definedName>
    <definedName name="_117B" localSheetId="1">#REF!</definedName>
    <definedName name="_117B" localSheetId="2">#REF!</definedName>
    <definedName name="_117B">#REF!</definedName>
    <definedName name="_120A" localSheetId="10">#REF!</definedName>
    <definedName name="_120A" localSheetId="4">#REF!</definedName>
    <definedName name="_120A" localSheetId="1">#REF!</definedName>
    <definedName name="_120A" localSheetId="2">#REF!</definedName>
    <definedName name="_120A">#REF!</definedName>
    <definedName name="_120B" localSheetId="10">#REF!</definedName>
    <definedName name="_120B" localSheetId="4">#REF!</definedName>
    <definedName name="_120B" localSheetId="1">#REF!</definedName>
    <definedName name="_120B" localSheetId="2">#REF!</definedName>
    <definedName name="_120B">#REF!</definedName>
    <definedName name="_121A" localSheetId="10">#REF!</definedName>
    <definedName name="_121A" localSheetId="4">#REF!</definedName>
    <definedName name="_121A" localSheetId="1">#REF!</definedName>
    <definedName name="_121A" localSheetId="2">#REF!</definedName>
    <definedName name="_121A">#REF!</definedName>
    <definedName name="_121B" localSheetId="10">#REF!</definedName>
    <definedName name="_121B" localSheetId="4">#REF!</definedName>
    <definedName name="_121B" localSheetId="1">#REF!</definedName>
    <definedName name="_121B" localSheetId="2">#REF!</definedName>
    <definedName name="_121B">#REF!</definedName>
    <definedName name="_122A" localSheetId="10">#REF!</definedName>
    <definedName name="_122A" localSheetId="4">#REF!</definedName>
    <definedName name="_122A" localSheetId="1">#REF!</definedName>
    <definedName name="_122A" localSheetId="2">#REF!</definedName>
    <definedName name="_122A">#REF!</definedName>
    <definedName name="_122B" localSheetId="10">#REF!</definedName>
    <definedName name="_122B" localSheetId="4">#REF!</definedName>
    <definedName name="_122B" localSheetId="1">#REF!</definedName>
    <definedName name="_122B" localSheetId="2">#REF!</definedName>
    <definedName name="_122B">#REF!</definedName>
    <definedName name="_123A" localSheetId="10">#REF!</definedName>
    <definedName name="_123A" localSheetId="4">#REF!</definedName>
    <definedName name="_123A" localSheetId="1">#REF!</definedName>
    <definedName name="_123A" localSheetId="2">#REF!</definedName>
    <definedName name="_123A">#REF!</definedName>
    <definedName name="_123B" localSheetId="10">#REF!</definedName>
    <definedName name="_123B" localSheetId="4">#REF!</definedName>
    <definedName name="_123B" localSheetId="1">#REF!</definedName>
    <definedName name="_123B" localSheetId="2">#REF!</definedName>
    <definedName name="_123B">#REF!</definedName>
    <definedName name="_124A" localSheetId="10">#REF!</definedName>
    <definedName name="_124A" localSheetId="4">#REF!</definedName>
    <definedName name="_124A" localSheetId="1">#REF!</definedName>
    <definedName name="_124A" localSheetId="2">#REF!</definedName>
    <definedName name="_124A">#REF!</definedName>
    <definedName name="_124B" localSheetId="10">#REF!</definedName>
    <definedName name="_124B" localSheetId="4">#REF!</definedName>
    <definedName name="_124B" localSheetId="1">#REF!</definedName>
    <definedName name="_124B" localSheetId="2">#REF!</definedName>
    <definedName name="_124B">#REF!</definedName>
    <definedName name="_125A" localSheetId="10">#REF!</definedName>
    <definedName name="_125A" localSheetId="4">#REF!</definedName>
    <definedName name="_125A" localSheetId="1">#REF!</definedName>
    <definedName name="_125A" localSheetId="2">#REF!</definedName>
    <definedName name="_125A">#REF!</definedName>
    <definedName name="_125B" localSheetId="10">#REF!</definedName>
    <definedName name="_125B" localSheetId="4">#REF!</definedName>
    <definedName name="_125B" localSheetId="1">#REF!</definedName>
    <definedName name="_125B" localSheetId="2">#REF!</definedName>
    <definedName name="_125B">#REF!</definedName>
    <definedName name="_126A" localSheetId="10">#REF!</definedName>
    <definedName name="_126A" localSheetId="4">#REF!</definedName>
    <definedName name="_126A" localSheetId="1">#REF!</definedName>
    <definedName name="_126A" localSheetId="2">#REF!</definedName>
    <definedName name="_126A">#REF!</definedName>
    <definedName name="_126B" localSheetId="10">#REF!</definedName>
    <definedName name="_126B" localSheetId="4">#REF!</definedName>
    <definedName name="_126B" localSheetId="1">#REF!</definedName>
    <definedName name="_126B" localSheetId="2">#REF!</definedName>
    <definedName name="_126B">#REF!</definedName>
    <definedName name="_130A" localSheetId="10">#REF!</definedName>
    <definedName name="_130A" localSheetId="4">#REF!</definedName>
    <definedName name="_130A" localSheetId="1">#REF!</definedName>
    <definedName name="_130A" localSheetId="2">#REF!</definedName>
    <definedName name="_130A">#REF!</definedName>
    <definedName name="_130B" localSheetId="10">#REF!</definedName>
    <definedName name="_130B" localSheetId="4">#REF!</definedName>
    <definedName name="_130B" localSheetId="1">#REF!</definedName>
    <definedName name="_130B" localSheetId="2">#REF!</definedName>
    <definedName name="_130B">#REF!</definedName>
    <definedName name="_131A" localSheetId="10">#REF!</definedName>
    <definedName name="_131A" localSheetId="4">#REF!</definedName>
    <definedName name="_131A" localSheetId="1">#REF!</definedName>
    <definedName name="_131A" localSheetId="2">#REF!</definedName>
    <definedName name="_131A">#REF!</definedName>
    <definedName name="_131B" localSheetId="10">#REF!</definedName>
    <definedName name="_131B" localSheetId="4">#REF!</definedName>
    <definedName name="_131B" localSheetId="1">#REF!</definedName>
    <definedName name="_131B" localSheetId="2">#REF!</definedName>
    <definedName name="_131B">#REF!</definedName>
    <definedName name="_132A" localSheetId="10">#REF!</definedName>
    <definedName name="_132A" localSheetId="4">#REF!</definedName>
    <definedName name="_132A" localSheetId="1">#REF!</definedName>
    <definedName name="_132A" localSheetId="2">#REF!</definedName>
    <definedName name="_132A">#REF!</definedName>
    <definedName name="_132B" localSheetId="10">#REF!</definedName>
    <definedName name="_132B" localSheetId="4">#REF!</definedName>
    <definedName name="_132B" localSheetId="1">#REF!</definedName>
    <definedName name="_132B" localSheetId="2">#REF!</definedName>
    <definedName name="_132B">#REF!</definedName>
    <definedName name="_133A" localSheetId="10">#REF!</definedName>
    <definedName name="_133A" localSheetId="4">#REF!</definedName>
    <definedName name="_133A" localSheetId="1">#REF!</definedName>
    <definedName name="_133A" localSheetId="2">#REF!</definedName>
    <definedName name="_133A">#REF!</definedName>
    <definedName name="_133B" localSheetId="10">#REF!</definedName>
    <definedName name="_133B" localSheetId="4">#REF!</definedName>
    <definedName name="_133B" localSheetId="1">#REF!</definedName>
    <definedName name="_133B" localSheetId="2">#REF!</definedName>
    <definedName name="_133B">#REF!</definedName>
    <definedName name="_134A" localSheetId="10">#REF!</definedName>
    <definedName name="_134A" localSheetId="4">#REF!</definedName>
    <definedName name="_134A" localSheetId="1">#REF!</definedName>
    <definedName name="_134A" localSheetId="2">#REF!</definedName>
    <definedName name="_134A">#REF!</definedName>
    <definedName name="_134B" localSheetId="10">#REF!</definedName>
    <definedName name="_134B" localSheetId="4">#REF!</definedName>
    <definedName name="_134B" localSheetId="1">#REF!</definedName>
    <definedName name="_134B" localSheetId="2">#REF!</definedName>
    <definedName name="_134B">#REF!</definedName>
    <definedName name="_13Excel_BuiltIn_Print_Titles_1_1_1_1" localSheetId="10">#REF!</definedName>
    <definedName name="_13Excel_BuiltIn_Print_Titles_1_1_1_1" localSheetId="4">#REF!</definedName>
    <definedName name="_13Excel_BuiltIn_Print_Titles_1_1_1_1" localSheetId="1">#REF!</definedName>
    <definedName name="_13Excel_BuiltIn_Print_Titles_1_1_1_1" localSheetId="2">#REF!</definedName>
    <definedName name="_13Excel_BuiltIn_Print_Titles_1_1_1_1">#REF!</definedName>
    <definedName name="_150A" localSheetId="10">#REF!</definedName>
    <definedName name="_150A" localSheetId="4">#REF!</definedName>
    <definedName name="_150A" localSheetId="1">#REF!</definedName>
    <definedName name="_150A" localSheetId="2">#REF!</definedName>
    <definedName name="_150A">#REF!</definedName>
    <definedName name="_150B" localSheetId="10">#REF!</definedName>
    <definedName name="_150B" localSheetId="4">#REF!</definedName>
    <definedName name="_150B" localSheetId="1">#REF!</definedName>
    <definedName name="_150B" localSheetId="2">#REF!</definedName>
    <definedName name="_150B">#REF!</definedName>
    <definedName name="_151A" localSheetId="10">#REF!</definedName>
    <definedName name="_151A" localSheetId="4">#REF!</definedName>
    <definedName name="_151A" localSheetId="1">#REF!</definedName>
    <definedName name="_151A" localSheetId="2">#REF!</definedName>
    <definedName name="_151A">#REF!</definedName>
    <definedName name="_151B" localSheetId="10">#REF!</definedName>
    <definedName name="_151B" localSheetId="4">#REF!</definedName>
    <definedName name="_151B" localSheetId="1">#REF!</definedName>
    <definedName name="_151B" localSheetId="2">#REF!</definedName>
    <definedName name="_151B">#REF!</definedName>
    <definedName name="_152A" localSheetId="10">#REF!</definedName>
    <definedName name="_152A" localSheetId="4">#REF!</definedName>
    <definedName name="_152A" localSheetId="1">#REF!</definedName>
    <definedName name="_152A" localSheetId="2">#REF!</definedName>
    <definedName name="_152A">#REF!</definedName>
    <definedName name="_152B" localSheetId="10">#REF!</definedName>
    <definedName name="_152B" localSheetId="4">#REF!</definedName>
    <definedName name="_152B" localSheetId="1">#REF!</definedName>
    <definedName name="_152B" localSheetId="2">#REF!</definedName>
    <definedName name="_152B">#REF!</definedName>
    <definedName name="_153A" localSheetId="10">#REF!</definedName>
    <definedName name="_153A" localSheetId="4">#REF!</definedName>
    <definedName name="_153A" localSheetId="1">#REF!</definedName>
    <definedName name="_153A" localSheetId="2">#REF!</definedName>
    <definedName name="_153A">#REF!</definedName>
    <definedName name="_153B" localSheetId="10">#REF!</definedName>
    <definedName name="_153B" localSheetId="4">#REF!</definedName>
    <definedName name="_153B" localSheetId="1">#REF!</definedName>
    <definedName name="_153B" localSheetId="2">#REF!</definedName>
    <definedName name="_153B">#REF!</definedName>
    <definedName name="_154A" localSheetId="10">#REF!</definedName>
    <definedName name="_154A" localSheetId="4">#REF!</definedName>
    <definedName name="_154A" localSheetId="1">#REF!</definedName>
    <definedName name="_154A" localSheetId="2">#REF!</definedName>
    <definedName name="_154A">#REF!</definedName>
    <definedName name="_154B" localSheetId="10">#REF!</definedName>
    <definedName name="_154B" localSheetId="4">#REF!</definedName>
    <definedName name="_154B" localSheetId="1">#REF!</definedName>
    <definedName name="_154B" localSheetId="2">#REF!</definedName>
    <definedName name="_154B">#REF!</definedName>
    <definedName name="_160A" localSheetId="10">#REF!</definedName>
    <definedName name="_160A" localSheetId="4">#REF!</definedName>
    <definedName name="_160A" localSheetId="1">#REF!</definedName>
    <definedName name="_160A" localSheetId="2">#REF!</definedName>
    <definedName name="_160A">#REF!</definedName>
    <definedName name="_160B" localSheetId="10">#REF!</definedName>
    <definedName name="_160B" localSheetId="4">#REF!</definedName>
    <definedName name="_160B" localSheetId="1">#REF!</definedName>
    <definedName name="_160B" localSheetId="2">#REF!</definedName>
    <definedName name="_160B">#REF!</definedName>
    <definedName name="_161A" localSheetId="10">#REF!</definedName>
    <definedName name="_161A" localSheetId="4">#REF!</definedName>
    <definedName name="_161A" localSheetId="1">#REF!</definedName>
    <definedName name="_161A" localSheetId="2">#REF!</definedName>
    <definedName name="_161A">#REF!</definedName>
    <definedName name="_161B" localSheetId="10">#REF!</definedName>
    <definedName name="_161B" localSheetId="4">#REF!</definedName>
    <definedName name="_161B" localSheetId="1">#REF!</definedName>
    <definedName name="_161B" localSheetId="2">#REF!</definedName>
    <definedName name="_161B">#REF!</definedName>
    <definedName name="_162A" localSheetId="10">#REF!</definedName>
    <definedName name="_162A" localSheetId="4">#REF!</definedName>
    <definedName name="_162A" localSheetId="1">#REF!</definedName>
    <definedName name="_162A" localSheetId="2">#REF!</definedName>
    <definedName name="_162A">#REF!</definedName>
    <definedName name="_162B" localSheetId="10">#REF!</definedName>
    <definedName name="_162B" localSheetId="4">#REF!</definedName>
    <definedName name="_162B" localSheetId="1">#REF!</definedName>
    <definedName name="_162B" localSheetId="2">#REF!</definedName>
    <definedName name="_162B">#REF!</definedName>
    <definedName name="_163A" localSheetId="10">#REF!</definedName>
    <definedName name="_163A" localSheetId="4">#REF!</definedName>
    <definedName name="_163A" localSheetId="1">#REF!</definedName>
    <definedName name="_163A" localSheetId="2">#REF!</definedName>
    <definedName name="_163A">#REF!</definedName>
    <definedName name="_163B" localSheetId="10">#REF!</definedName>
    <definedName name="_163B" localSheetId="4">#REF!</definedName>
    <definedName name="_163B" localSheetId="1">#REF!</definedName>
    <definedName name="_163B" localSheetId="2">#REF!</definedName>
    <definedName name="_163B">#REF!</definedName>
    <definedName name="_164A" localSheetId="10">#REF!</definedName>
    <definedName name="_164A" localSheetId="4">#REF!</definedName>
    <definedName name="_164A" localSheetId="1">#REF!</definedName>
    <definedName name="_164A" localSheetId="2">#REF!</definedName>
    <definedName name="_164A">#REF!</definedName>
    <definedName name="_164B" localSheetId="10">#REF!</definedName>
    <definedName name="_164B" localSheetId="4">#REF!</definedName>
    <definedName name="_164B" localSheetId="1">#REF!</definedName>
    <definedName name="_164B" localSheetId="2">#REF!</definedName>
    <definedName name="_164B">#REF!</definedName>
    <definedName name="_165A" localSheetId="10">#REF!</definedName>
    <definedName name="_165A" localSheetId="4">#REF!</definedName>
    <definedName name="_165A" localSheetId="1">#REF!</definedName>
    <definedName name="_165A" localSheetId="2">#REF!</definedName>
    <definedName name="_165A">#REF!</definedName>
    <definedName name="_165B" localSheetId="10">#REF!</definedName>
    <definedName name="_165B" localSheetId="4">#REF!</definedName>
    <definedName name="_165B" localSheetId="1">#REF!</definedName>
    <definedName name="_165B" localSheetId="2">#REF!</definedName>
    <definedName name="_165B">#REF!</definedName>
    <definedName name="_166A" localSheetId="10">#REF!</definedName>
    <definedName name="_166A" localSheetId="4">#REF!</definedName>
    <definedName name="_166A" localSheetId="1">#REF!</definedName>
    <definedName name="_166A" localSheetId="2">#REF!</definedName>
    <definedName name="_166A">#REF!</definedName>
    <definedName name="_166B" localSheetId="10">#REF!</definedName>
    <definedName name="_166B" localSheetId="4">#REF!</definedName>
    <definedName name="_166B" localSheetId="1">#REF!</definedName>
    <definedName name="_166B" localSheetId="2">#REF!</definedName>
    <definedName name="_166B">#REF!</definedName>
    <definedName name="_167A" localSheetId="10">#REF!</definedName>
    <definedName name="_167A" localSheetId="4">#REF!</definedName>
    <definedName name="_167A" localSheetId="1">#REF!</definedName>
    <definedName name="_167A" localSheetId="2">#REF!</definedName>
    <definedName name="_167A">#REF!</definedName>
    <definedName name="_167B" localSheetId="10">#REF!</definedName>
    <definedName name="_167B" localSheetId="4">#REF!</definedName>
    <definedName name="_167B" localSheetId="1">#REF!</definedName>
    <definedName name="_167B" localSheetId="2">#REF!</definedName>
    <definedName name="_167B">#REF!</definedName>
    <definedName name="_170A" localSheetId="10">#REF!</definedName>
    <definedName name="_170A" localSheetId="4">#REF!</definedName>
    <definedName name="_170A" localSheetId="1">#REF!</definedName>
    <definedName name="_170A" localSheetId="2">#REF!</definedName>
    <definedName name="_170A">#REF!</definedName>
    <definedName name="_170B" localSheetId="10">#REF!</definedName>
    <definedName name="_170B" localSheetId="4">#REF!</definedName>
    <definedName name="_170B" localSheetId="1">#REF!</definedName>
    <definedName name="_170B" localSheetId="2">#REF!</definedName>
    <definedName name="_170B">#REF!</definedName>
    <definedName name="_171A" localSheetId="10">#REF!</definedName>
    <definedName name="_171A" localSheetId="4">#REF!</definedName>
    <definedName name="_171A" localSheetId="1">#REF!</definedName>
    <definedName name="_171A" localSheetId="2">#REF!</definedName>
    <definedName name="_171A">#REF!</definedName>
    <definedName name="_171B" localSheetId="10">#REF!</definedName>
    <definedName name="_171B" localSheetId="4">#REF!</definedName>
    <definedName name="_171B" localSheetId="1">#REF!</definedName>
    <definedName name="_171B" localSheetId="2">#REF!</definedName>
    <definedName name="_171B">#REF!</definedName>
    <definedName name="_172A" localSheetId="10">#REF!</definedName>
    <definedName name="_172A" localSheetId="4">#REF!</definedName>
    <definedName name="_172A" localSheetId="1">#REF!</definedName>
    <definedName name="_172A" localSheetId="2">#REF!</definedName>
    <definedName name="_172A">#REF!</definedName>
    <definedName name="_172B" localSheetId="10">#REF!</definedName>
    <definedName name="_172B" localSheetId="4">#REF!</definedName>
    <definedName name="_172B" localSheetId="1">#REF!</definedName>
    <definedName name="_172B" localSheetId="2">#REF!</definedName>
    <definedName name="_172B">#REF!</definedName>
    <definedName name="_173A" localSheetId="10">#REF!</definedName>
    <definedName name="_173A" localSheetId="4">#REF!</definedName>
    <definedName name="_173A" localSheetId="1">#REF!</definedName>
    <definedName name="_173A" localSheetId="2">#REF!</definedName>
    <definedName name="_173A">#REF!</definedName>
    <definedName name="_173B" localSheetId="10">#REF!</definedName>
    <definedName name="_173B" localSheetId="4">#REF!</definedName>
    <definedName name="_173B" localSheetId="1">#REF!</definedName>
    <definedName name="_173B" localSheetId="2">#REF!</definedName>
    <definedName name="_173B">#REF!</definedName>
    <definedName name="_174A" localSheetId="10">#REF!</definedName>
    <definedName name="_174A" localSheetId="4">#REF!</definedName>
    <definedName name="_174A" localSheetId="1">#REF!</definedName>
    <definedName name="_174A" localSheetId="2">#REF!</definedName>
    <definedName name="_174A">#REF!</definedName>
    <definedName name="_174B" localSheetId="10">#REF!</definedName>
    <definedName name="_174B" localSheetId="4">#REF!</definedName>
    <definedName name="_174B" localSheetId="1">#REF!</definedName>
    <definedName name="_174B" localSheetId="2">#REF!</definedName>
    <definedName name="_174B">#REF!</definedName>
    <definedName name="_175A" localSheetId="10">#REF!</definedName>
    <definedName name="_175A" localSheetId="4">#REF!</definedName>
    <definedName name="_175A" localSheetId="1">#REF!</definedName>
    <definedName name="_175A" localSheetId="2">#REF!</definedName>
    <definedName name="_175A">#REF!</definedName>
    <definedName name="_175B" localSheetId="10">#REF!</definedName>
    <definedName name="_175B" localSheetId="4">#REF!</definedName>
    <definedName name="_175B" localSheetId="1">#REF!</definedName>
    <definedName name="_175B" localSheetId="2">#REF!</definedName>
    <definedName name="_175B">#REF!</definedName>
    <definedName name="_18_Dic" localSheetId="10">#REF!</definedName>
    <definedName name="_18_Dic" localSheetId="4">#REF!</definedName>
    <definedName name="_18_Dic" localSheetId="1">#REF!</definedName>
    <definedName name="_18_Dic" localSheetId="2">#REF!</definedName>
    <definedName name="_18_Dic">#REF!</definedName>
    <definedName name="_180A" localSheetId="10">#REF!</definedName>
    <definedName name="_180A" localSheetId="4">#REF!</definedName>
    <definedName name="_180A" localSheetId="1">#REF!</definedName>
    <definedName name="_180A" localSheetId="2">#REF!</definedName>
    <definedName name="_180A">#REF!</definedName>
    <definedName name="_180B" localSheetId="10">#REF!</definedName>
    <definedName name="_180B" localSheetId="4">#REF!</definedName>
    <definedName name="_180B" localSheetId="1">#REF!</definedName>
    <definedName name="_180B" localSheetId="2">#REF!</definedName>
    <definedName name="_180B">#REF!</definedName>
    <definedName name="_181A" localSheetId="10">#REF!</definedName>
    <definedName name="_181A" localSheetId="4">#REF!</definedName>
    <definedName name="_181A" localSheetId="1">#REF!</definedName>
    <definedName name="_181A" localSheetId="2">#REF!</definedName>
    <definedName name="_181A">#REF!</definedName>
    <definedName name="_181B" localSheetId="10">#REF!</definedName>
    <definedName name="_181B" localSheetId="4">#REF!</definedName>
    <definedName name="_181B" localSheetId="1">#REF!</definedName>
    <definedName name="_181B" localSheetId="2">#REF!</definedName>
    <definedName name="_181B">#REF!</definedName>
    <definedName name="_182A" localSheetId="10">#REF!</definedName>
    <definedName name="_182A" localSheetId="4">#REF!</definedName>
    <definedName name="_182A" localSheetId="1">#REF!</definedName>
    <definedName name="_182A" localSheetId="2">#REF!</definedName>
    <definedName name="_182A">#REF!</definedName>
    <definedName name="_182B" localSheetId="10">#REF!</definedName>
    <definedName name="_182B" localSheetId="4">#REF!</definedName>
    <definedName name="_182B" localSheetId="1">#REF!</definedName>
    <definedName name="_182B" localSheetId="2">#REF!</definedName>
    <definedName name="_182B">#REF!</definedName>
    <definedName name="_183A" localSheetId="10">#REF!</definedName>
    <definedName name="_183A" localSheetId="4">#REF!</definedName>
    <definedName name="_183A" localSheetId="1">#REF!</definedName>
    <definedName name="_183A" localSheetId="2">#REF!</definedName>
    <definedName name="_183A">#REF!</definedName>
    <definedName name="_183B" localSheetId="10">#REF!</definedName>
    <definedName name="_183B" localSheetId="4">#REF!</definedName>
    <definedName name="_183B" localSheetId="1">#REF!</definedName>
    <definedName name="_183B" localSheetId="2">#REF!</definedName>
    <definedName name="_183B">#REF!</definedName>
    <definedName name="_184A" localSheetId="10">#REF!</definedName>
    <definedName name="_184A" localSheetId="4">#REF!</definedName>
    <definedName name="_184A" localSheetId="1">#REF!</definedName>
    <definedName name="_184A" localSheetId="2">#REF!</definedName>
    <definedName name="_184A">#REF!</definedName>
    <definedName name="_184B" localSheetId="10">#REF!</definedName>
    <definedName name="_184B" localSheetId="4">#REF!</definedName>
    <definedName name="_184B" localSheetId="1">#REF!</definedName>
    <definedName name="_184B" localSheetId="2">#REF!</definedName>
    <definedName name="_184B">#REF!</definedName>
    <definedName name="_185A" localSheetId="10">#REF!</definedName>
    <definedName name="_185A" localSheetId="4">#REF!</definedName>
    <definedName name="_185A" localSheetId="1">#REF!</definedName>
    <definedName name="_185A" localSheetId="2">#REF!</definedName>
    <definedName name="_185A">#REF!</definedName>
    <definedName name="_185B" localSheetId="10">#REF!</definedName>
    <definedName name="_185B" localSheetId="4">#REF!</definedName>
    <definedName name="_185B" localSheetId="1">#REF!</definedName>
    <definedName name="_185B" localSheetId="2">#REF!</definedName>
    <definedName name="_185B">#REF!</definedName>
    <definedName name="_190A" localSheetId="10">#REF!</definedName>
    <definedName name="_190A" localSheetId="4">#REF!</definedName>
    <definedName name="_190A" localSheetId="1">#REF!</definedName>
    <definedName name="_190A" localSheetId="2">#REF!</definedName>
    <definedName name="_190A">#REF!</definedName>
    <definedName name="_190B" localSheetId="10">#REF!</definedName>
    <definedName name="_190B" localSheetId="4">#REF!</definedName>
    <definedName name="_190B" localSheetId="1">#REF!</definedName>
    <definedName name="_190B" localSheetId="2">#REF!</definedName>
    <definedName name="_190B">#REF!</definedName>
    <definedName name="_191A" localSheetId="10">#REF!</definedName>
    <definedName name="_191A" localSheetId="4">#REF!</definedName>
    <definedName name="_191A" localSheetId="1">#REF!</definedName>
    <definedName name="_191A" localSheetId="2">#REF!</definedName>
    <definedName name="_191A">#REF!</definedName>
    <definedName name="_191B" localSheetId="10">#REF!</definedName>
    <definedName name="_191B" localSheetId="4">#REF!</definedName>
    <definedName name="_191B" localSheetId="1">#REF!</definedName>
    <definedName name="_191B" localSheetId="2">#REF!</definedName>
    <definedName name="_191B">#REF!</definedName>
    <definedName name="_192A" localSheetId="10">#REF!</definedName>
    <definedName name="_192A" localSheetId="4">#REF!</definedName>
    <definedName name="_192A" localSheetId="1">#REF!</definedName>
    <definedName name="_192A" localSheetId="2">#REF!</definedName>
    <definedName name="_192A">#REF!</definedName>
    <definedName name="_192B" localSheetId="10">#REF!</definedName>
    <definedName name="_192B" localSheetId="4">#REF!</definedName>
    <definedName name="_192B" localSheetId="1">#REF!</definedName>
    <definedName name="_192B" localSheetId="2">#REF!</definedName>
    <definedName name="_192B">#REF!</definedName>
    <definedName name="_193A" localSheetId="10">#REF!</definedName>
    <definedName name="_193A" localSheetId="4">#REF!</definedName>
    <definedName name="_193A" localSheetId="1">#REF!</definedName>
    <definedName name="_193A" localSheetId="2">#REF!</definedName>
    <definedName name="_193A">#REF!</definedName>
    <definedName name="_193B" localSheetId="10">#REF!</definedName>
    <definedName name="_193B" localSheetId="4">#REF!</definedName>
    <definedName name="_193B" localSheetId="1">#REF!</definedName>
    <definedName name="_193B" localSheetId="2">#REF!</definedName>
    <definedName name="_193B">#REF!</definedName>
    <definedName name="_194A" localSheetId="10">#REF!</definedName>
    <definedName name="_194A" localSheetId="4">#REF!</definedName>
    <definedName name="_194A" localSheetId="1">#REF!</definedName>
    <definedName name="_194A" localSheetId="2">#REF!</definedName>
    <definedName name="_194A">#REF!</definedName>
    <definedName name="_194B" localSheetId="10">#REF!</definedName>
    <definedName name="_194B" localSheetId="4">#REF!</definedName>
    <definedName name="_194B" localSheetId="1">#REF!</definedName>
    <definedName name="_194B" localSheetId="2">#REF!</definedName>
    <definedName name="_194B">#REF!</definedName>
    <definedName name="_195A" localSheetId="10">#REF!</definedName>
    <definedName name="_195A" localSheetId="4">#REF!</definedName>
    <definedName name="_195A" localSheetId="1">#REF!</definedName>
    <definedName name="_195A" localSheetId="2">#REF!</definedName>
    <definedName name="_195A">#REF!</definedName>
    <definedName name="_195B" localSheetId="10">#REF!</definedName>
    <definedName name="_195B" localSheetId="4">#REF!</definedName>
    <definedName name="_195B" localSheetId="1">#REF!</definedName>
    <definedName name="_195B" localSheetId="2">#REF!</definedName>
    <definedName name="_195B">#REF!</definedName>
    <definedName name="_196A" localSheetId="10">#REF!</definedName>
    <definedName name="_196A" localSheetId="4">#REF!</definedName>
    <definedName name="_196A" localSheetId="1">#REF!</definedName>
    <definedName name="_196A" localSheetId="2">#REF!</definedName>
    <definedName name="_196A">#REF!</definedName>
    <definedName name="_196B" localSheetId="10">#REF!</definedName>
    <definedName name="_196B" localSheetId="4">#REF!</definedName>
    <definedName name="_196B" localSheetId="1">#REF!</definedName>
    <definedName name="_196B" localSheetId="2">#REF!</definedName>
    <definedName name="_196B">#REF!</definedName>
    <definedName name="_197A" localSheetId="10">#REF!</definedName>
    <definedName name="_197A" localSheetId="4">#REF!</definedName>
    <definedName name="_197A" localSheetId="1">#REF!</definedName>
    <definedName name="_197A" localSheetId="2">#REF!</definedName>
    <definedName name="_197A">#REF!</definedName>
    <definedName name="_197B" localSheetId="10">#REF!</definedName>
    <definedName name="_197B" localSheetId="4">#REF!</definedName>
    <definedName name="_197B" localSheetId="1">#REF!</definedName>
    <definedName name="_197B" localSheetId="2">#REF!</definedName>
    <definedName name="_197B">#REF!</definedName>
    <definedName name="_19Excel_BuiltIn_Print_Area_1_1_1" localSheetId="10">#REF!</definedName>
    <definedName name="_19Excel_BuiltIn_Print_Area_1_1_1" localSheetId="4">#REF!</definedName>
    <definedName name="_19Excel_BuiltIn_Print_Area_1_1_1" localSheetId="1">#REF!</definedName>
    <definedName name="_19Excel_BuiltIn_Print_Area_1_1_1" localSheetId="2">#REF!</definedName>
    <definedName name="_19Excel_BuiltIn_Print_Area_1_1_1">#REF!</definedName>
    <definedName name="_1ane_o10" localSheetId="10">#REF!</definedName>
    <definedName name="_1ane_o10" localSheetId="4">#REF!</definedName>
    <definedName name="_1ane_o10" localSheetId="1">#REF!</definedName>
    <definedName name="_1ane_o10" localSheetId="2">#REF!</definedName>
    <definedName name="_1ane_o10">#REF!</definedName>
    <definedName name="_1Excel_BuiltIn_Print_Area_1_1" localSheetId="10">#REF!</definedName>
    <definedName name="_1Excel_BuiltIn_Print_Area_1_1" localSheetId="4">#REF!</definedName>
    <definedName name="_1Excel_BuiltIn_Print_Area_1_1" localSheetId="1">#REF!</definedName>
    <definedName name="_1Excel_BuiltIn_Print_Area_1_1" localSheetId="2">#REF!</definedName>
    <definedName name="_1Excel_BuiltIn_Print_Area_1_1">#REF!</definedName>
    <definedName name="_1Excel_BuiltIn_Print_Area_1_1_1" localSheetId="10">#REF!</definedName>
    <definedName name="_1Excel_BuiltIn_Print_Area_1_1_1" localSheetId="4">#REF!</definedName>
    <definedName name="_1Excel_BuiltIn_Print_Area_1_1_1" localSheetId="1">#REF!</definedName>
    <definedName name="_1Excel_BuiltIn_Print_Area_1_1_1" localSheetId="2">#REF!</definedName>
    <definedName name="_1Excel_BuiltIn_Print_Area_1_1_1">#REF!</definedName>
    <definedName name="_2" localSheetId="10">#REF!</definedName>
    <definedName name="_2" localSheetId="4">#REF!</definedName>
    <definedName name="_2" localSheetId="1">#REF!</definedName>
    <definedName name="_2" localSheetId="2">#REF!</definedName>
    <definedName name="_2">#REF!</definedName>
    <definedName name="_2_5__TOTAL_DE_MATERIALES_A_EXPORTAR" localSheetId="10">#REF!</definedName>
    <definedName name="_2_5__TOTAL_DE_MATERIALES_A_EXPORTAR" localSheetId="4">#REF!</definedName>
    <definedName name="_2_5__TOTAL_DE_MATERIALES_A_EXPORTAR" localSheetId="1">#REF!</definedName>
    <definedName name="_2_5__TOTAL_DE_MATERIALES_A_EXPORTAR" localSheetId="2">#REF!</definedName>
    <definedName name="_2_5__TOTAL_DE_MATERIALES_A_EXPORTAR">#REF!</definedName>
    <definedName name="_200A" localSheetId="10">#REF!</definedName>
    <definedName name="_200A" localSheetId="4">#REF!</definedName>
    <definedName name="_200A" localSheetId="1">#REF!</definedName>
    <definedName name="_200A" localSheetId="2">#REF!</definedName>
    <definedName name="_200A">#REF!</definedName>
    <definedName name="_200B" localSheetId="10">#REF!</definedName>
    <definedName name="_200B" localSheetId="4">#REF!</definedName>
    <definedName name="_200B" localSheetId="1">#REF!</definedName>
    <definedName name="_200B" localSheetId="2">#REF!</definedName>
    <definedName name="_200B">#REF!</definedName>
    <definedName name="_201A" localSheetId="10">#REF!</definedName>
    <definedName name="_201A" localSheetId="4">#REF!</definedName>
    <definedName name="_201A" localSheetId="1">#REF!</definedName>
    <definedName name="_201A" localSheetId="2">#REF!</definedName>
    <definedName name="_201A">#REF!</definedName>
    <definedName name="_201B" localSheetId="10">#REF!</definedName>
    <definedName name="_201B" localSheetId="4">#REF!</definedName>
    <definedName name="_201B" localSheetId="1">#REF!</definedName>
    <definedName name="_201B" localSheetId="2">#REF!</definedName>
    <definedName name="_201B">#REF!</definedName>
    <definedName name="_202A" localSheetId="10">#REF!</definedName>
    <definedName name="_202A" localSheetId="4">#REF!</definedName>
    <definedName name="_202A" localSheetId="1">#REF!</definedName>
    <definedName name="_202A" localSheetId="2">#REF!</definedName>
    <definedName name="_202A">#REF!</definedName>
    <definedName name="_202B" localSheetId="10">#REF!</definedName>
    <definedName name="_202B" localSheetId="4">#REF!</definedName>
    <definedName name="_202B" localSheetId="1">#REF!</definedName>
    <definedName name="_202B" localSheetId="2">#REF!</definedName>
    <definedName name="_202B">#REF!</definedName>
    <definedName name="_203A" localSheetId="10">#REF!</definedName>
    <definedName name="_203A" localSheetId="4">#REF!</definedName>
    <definedName name="_203A" localSheetId="1">#REF!</definedName>
    <definedName name="_203A" localSheetId="2">#REF!</definedName>
    <definedName name="_203A">#REF!</definedName>
    <definedName name="_203B" localSheetId="10">#REF!</definedName>
    <definedName name="_203B" localSheetId="4">#REF!</definedName>
    <definedName name="_203B" localSheetId="1">#REF!</definedName>
    <definedName name="_203B" localSheetId="2">#REF!</definedName>
    <definedName name="_203B">#REF!</definedName>
    <definedName name="_204A" localSheetId="10">#REF!</definedName>
    <definedName name="_204A" localSheetId="4">#REF!</definedName>
    <definedName name="_204A" localSheetId="1">#REF!</definedName>
    <definedName name="_204A" localSheetId="2">#REF!</definedName>
    <definedName name="_204A">#REF!</definedName>
    <definedName name="_204B" localSheetId="10">#REF!</definedName>
    <definedName name="_204B" localSheetId="4">#REF!</definedName>
    <definedName name="_204B" localSheetId="1">#REF!</definedName>
    <definedName name="_204B" localSheetId="2">#REF!</definedName>
    <definedName name="_204B">#REF!</definedName>
    <definedName name="_205A" localSheetId="10">#REF!</definedName>
    <definedName name="_205A" localSheetId="4">#REF!</definedName>
    <definedName name="_205A" localSheetId="1">#REF!</definedName>
    <definedName name="_205A" localSheetId="2">#REF!</definedName>
    <definedName name="_205A">#REF!</definedName>
    <definedName name="_205B" localSheetId="10">#REF!</definedName>
    <definedName name="_205B" localSheetId="4">#REF!</definedName>
    <definedName name="_205B" localSheetId="1">#REF!</definedName>
    <definedName name="_205B" localSheetId="2">#REF!</definedName>
    <definedName name="_205B">#REF!</definedName>
    <definedName name="_210A" localSheetId="10">#REF!</definedName>
    <definedName name="_210A" localSheetId="4">#REF!</definedName>
    <definedName name="_210A" localSheetId="1">#REF!</definedName>
    <definedName name="_210A" localSheetId="2">#REF!</definedName>
    <definedName name="_210A">#REF!</definedName>
    <definedName name="_210B" localSheetId="10">#REF!</definedName>
    <definedName name="_210B" localSheetId="4">#REF!</definedName>
    <definedName name="_210B" localSheetId="1">#REF!</definedName>
    <definedName name="_210B" localSheetId="2">#REF!</definedName>
    <definedName name="_210B">#REF!</definedName>
    <definedName name="_211A" localSheetId="10">#REF!</definedName>
    <definedName name="_211A" localSheetId="4">#REF!</definedName>
    <definedName name="_211A" localSheetId="1">#REF!</definedName>
    <definedName name="_211A" localSheetId="2">#REF!</definedName>
    <definedName name="_211A">#REF!</definedName>
    <definedName name="_211B" localSheetId="10">#REF!</definedName>
    <definedName name="_211B" localSheetId="4">#REF!</definedName>
    <definedName name="_211B" localSheetId="1">#REF!</definedName>
    <definedName name="_211B" localSheetId="2">#REF!</definedName>
    <definedName name="_211B">#REF!</definedName>
    <definedName name="_212A" localSheetId="10">#REF!</definedName>
    <definedName name="_212A" localSheetId="4">#REF!</definedName>
    <definedName name="_212A" localSheetId="1">#REF!</definedName>
    <definedName name="_212A" localSheetId="2">#REF!</definedName>
    <definedName name="_212A">#REF!</definedName>
    <definedName name="_212B" localSheetId="10">#REF!</definedName>
    <definedName name="_212B" localSheetId="4">#REF!</definedName>
    <definedName name="_212B" localSheetId="1">#REF!</definedName>
    <definedName name="_212B" localSheetId="2">#REF!</definedName>
    <definedName name="_212B">#REF!</definedName>
    <definedName name="_213A" localSheetId="10">#REF!</definedName>
    <definedName name="_213A" localSheetId="4">#REF!</definedName>
    <definedName name="_213A" localSheetId="1">#REF!</definedName>
    <definedName name="_213A" localSheetId="2">#REF!</definedName>
    <definedName name="_213A">#REF!</definedName>
    <definedName name="_213B" localSheetId="10">#REF!</definedName>
    <definedName name="_213B" localSheetId="4">#REF!</definedName>
    <definedName name="_213B" localSheetId="1">#REF!</definedName>
    <definedName name="_213B" localSheetId="2">#REF!</definedName>
    <definedName name="_213B">#REF!</definedName>
    <definedName name="_214A" localSheetId="10">#REF!</definedName>
    <definedName name="_214A" localSheetId="4">#REF!</definedName>
    <definedName name="_214A" localSheetId="1">#REF!</definedName>
    <definedName name="_214A" localSheetId="2">#REF!</definedName>
    <definedName name="_214A">#REF!</definedName>
    <definedName name="_214B" localSheetId="10">#REF!</definedName>
    <definedName name="_214B" localSheetId="4">#REF!</definedName>
    <definedName name="_214B" localSheetId="1">#REF!</definedName>
    <definedName name="_214B" localSheetId="2">#REF!</definedName>
    <definedName name="_214B">#REF!</definedName>
    <definedName name="_215A" localSheetId="10">#REF!</definedName>
    <definedName name="_215A" localSheetId="4">#REF!</definedName>
    <definedName name="_215A" localSheetId="1">#REF!</definedName>
    <definedName name="_215A" localSheetId="2">#REF!</definedName>
    <definedName name="_215A">#REF!</definedName>
    <definedName name="_215B" localSheetId="10">#REF!</definedName>
    <definedName name="_215B" localSheetId="4">#REF!</definedName>
    <definedName name="_215B" localSheetId="1">#REF!</definedName>
    <definedName name="_215B" localSheetId="2">#REF!</definedName>
    <definedName name="_215B">#REF!</definedName>
    <definedName name="_216A" localSheetId="10">#REF!</definedName>
    <definedName name="_216A" localSheetId="4">#REF!</definedName>
    <definedName name="_216A" localSheetId="1">#REF!</definedName>
    <definedName name="_216A" localSheetId="2">#REF!</definedName>
    <definedName name="_216A">#REF!</definedName>
    <definedName name="_216B" localSheetId="10">#REF!</definedName>
    <definedName name="_216B" localSheetId="4">#REF!</definedName>
    <definedName name="_216B" localSheetId="1">#REF!</definedName>
    <definedName name="_216B" localSheetId="2">#REF!</definedName>
    <definedName name="_216B">#REF!</definedName>
    <definedName name="_217A" localSheetId="10">#REF!</definedName>
    <definedName name="_217A" localSheetId="4">#REF!</definedName>
    <definedName name="_217A" localSheetId="1">#REF!</definedName>
    <definedName name="_217A" localSheetId="2">#REF!</definedName>
    <definedName name="_217A">#REF!</definedName>
    <definedName name="_217B" localSheetId="10">#REF!</definedName>
    <definedName name="_217B" localSheetId="4">#REF!</definedName>
    <definedName name="_217B" localSheetId="1">#REF!</definedName>
    <definedName name="_217B" localSheetId="2">#REF!</definedName>
    <definedName name="_217B">#REF!</definedName>
    <definedName name="_220A" localSheetId="10">#REF!</definedName>
    <definedName name="_220A" localSheetId="4">#REF!</definedName>
    <definedName name="_220A" localSheetId="1">#REF!</definedName>
    <definedName name="_220A" localSheetId="2">#REF!</definedName>
    <definedName name="_220A">#REF!</definedName>
    <definedName name="_220B" localSheetId="10">#REF!</definedName>
    <definedName name="_220B" localSheetId="4">#REF!</definedName>
    <definedName name="_220B" localSheetId="1">#REF!</definedName>
    <definedName name="_220B" localSheetId="2">#REF!</definedName>
    <definedName name="_220B">#REF!</definedName>
    <definedName name="_221A" localSheetId="10">#REF!</definedName>
    <definedName name="_221A" localSheetId="4">#REF!</definedName>
    <definedName name="_221A" localSheetId="1">#REF!</definedName>
    <definedName name="_221A" localSheetId="2">#REF!</definedName>
    <definedName name="_221A">#REF!</definedName>
    <definedName name="_221B" localSheetId="10">#REF!</definedName>
    <definedName name="_221B" localSheetId="4">#REF!</definedName>
    <definedName name="_221B" localSheetId="1">#REF!</definedName>
    <definedName name="_221B" localSheetId="2">#REF!</definedName>
    <definedName name="_221B">#REF!</definedName>
    <definedName name="_222A" localSheetId="10">#REF!</definedName>
    <definedName name="_222A" localSheetId="4">#REF!</definedName>
    <definedName name="_222A" localSheetId="1">#REF!</definedName>
    <definedName name="_222A" localSheetId="2">#REF!</definedName>
    <definedName name="_222A">#REF!</definedName>
    <definedName name="_222B" localSheetId="10">#REF!</definedName>
    <definedName name="_222B" localSheetId="4">#REF!</definedName>
    <definedName name="_222B" localSheetId="1">#REF!</definedName>
    <definedName name="_222B" localSheetId="2">#REF!</definedName>
    <definedName name="_222B">#REF!</definedName>
    <definedName name="_223A" localSheetId="10">#REF!</definedName>
    <definedName name="_223A" localSheetId="4">#REF!</definedName>
    <definedName name="_223A" localSheetId="1">#REF!</definedName>
    <definedName name="_223A" localSheetId="2">#REF!</definedName>
    <definedName name="_223A">#REF!</definedName>
    <definedName name="_223B" localSheetId="10">#REF!</definedName>
    <definedName name="_223B" localSheetId="4">#REF!</definedName>
    <definedName name="_223B" localSheetId="1">#REF!</definedName>
    <definedName name="_223B" localSheetId="2">#REF!</definedName>
    <definedName name="_223B">#REF!</definedName>
    <definedName name="_224A" localSheetId="10">#REF!</definedName>
    <definedName name="_224A" localSheetId="4">#REF!</definedName>
    <definedName name="_224A" localSheetId="1">#REF!</definedName>
    <definedName name="_224A" localSheetId="2">#REF!</definedName>
    <definedName name="_224A">#REF!</definedName>
    <definedName name="_224B" localSheetId="10">#REF!</definedName>
    <definedName name="_224B" localSheetId="4">#REF!</definedName>
    <definedName name="_224B" localSheetId="1">#REF!</definedName>
    <definedName name="_224B" localSheetId="2">#REF!</definedName>
    <definedName name="_224B">#REF!</definedName>
    <definedName name="_240A" localSheetId="10">#REF!</definedName>
    <definedName name="_240A" localSheetId="4">#REF!</definedName>
    <definedName name="_240A" localSheetId="1">#REF!</definedName>
    <definedName name="_240A" localSheetId="2">#REF!</definedName>
    <definedName name="_240A">#REF!</definedName>
    <definedName name="_240B" localSheetId="10">#REF!</definedName>
    <definedName name="_240B" localSheetId="4">#REF!</definedName>
    <definedName name="_240B" localSheetId="1">#REF!</definedName>
    <definedName name="_240B" localSheetId="2">#REF!</definedName>
    <definedName name="_240B">#REF!</definedName>
    <definedName name="_241A" localSheetId="10">#REF!</definedName>
    <definedName name="_241A" localSheetId="4">#REF!</definedName>
    <definedName name="_241A" localSheetId="1">#REF!</definedName>
    <definedName name="_241A" localSheetId="2">#REF!</definedName>
    <definedName name="_241A">#REF!</definedName>
    <definedName name="_241B" localSheetId="10">#REF!</definedName>
    <definedName name="_241B" localSheetId="4">#REF!</definedName>
    <definedName name="_241B" localSheetId="1">#REF!</definedName>
    <definedName name="_241B" localSheetId="2">#REF!</definedName>
    <definedName name="_241B">#REF!</definedName>
    <definedName name="_242A" localSheetId="10">#REF!</definedName>
    <definedName name="_242A" localSheetId="4">#REF!</definedName>
    <definedName name="_242A" localSheetId="1">#REF!</definedName>
    <definedName name="_242A" localSheetId="2">#REF!</definedName>
    <definedName name="_242A">#REF!</definedName>
    <definedName name="_242B" localSheetId="10">#REF!</definedName>
    <definedName name="_242B" localSheetId="4">#REF!</definedName>
    <definedName name="_242B" localSheetId="1">#REF!</definedName>
    <definedName name="_242B" localSheetId="2">#REF!</definedName>
    <definedName name="_242B">#REF!</definedName>
    <definedName name="_243A" localSheetId="10">#REF!</definedName>
    <definedName name="_243A" localSheetId="4">#REF!</definedName>
    <definedName name="_243A" localSheetId="1">#REF!</definedName>
    <definedName name="_243A" localSheetId="2">#REF!</definedName>
    <definedName name="_243A">#REF!</definedName>
    <definedName name="_243B" localSheetId="10">#REF!</definedName>
    <definedName name="_243B" localSheetId="4">#REF!</definedName>
    <definedName name="_243B" localSheetId="1">#REF!</definedName>
    <definedName name="_243B" localSheetId="2">#REF!</definedName>
    <definedName name="_243B">#REF!</definedName>
    <definedName name="_244A" localSheetId="10">#REF!</definedName>
    <definedName name="_244A" localSheetId="4">#REF!</definedName>
    <definedName name="_244A" localSheetId="1">#REF!</definedName>
    <definedName name="_244A" localSheetId="2">#REF!</definedName>
    <definedName name="_244A">#REF!</definedName>
    <definedName name="_244B" localSheetId="10">#REF!</definedName>
    <definedName name="_244B" localSheetId="4">#REF!</definedName>
    <definedName name="_244B" localSheetId="1">#REF!</definedName>
    <definedName name="_244B" localSheetId="2">#REF!</definedName>
    <definedName name="_244B">#REF!</definedName>
    <definedName name="_250A" localSheetId="10">#REF!</definedName>
    <definedName name="_250A" localSheetId="4">#REF!</definedName>
    <definedName name="_250A" localSheetId="1">#REF!</definedName>
    <definedName name="_250A" localSheetId="2">#REF!</definedName>
    <definedName name="_250A">#REF!</definedName>
    <definedName name="_250B" localSheetId="10">#REF!</definedName>
    <definedName name="_250B" localSheetId="4">#REF!</definedName>
    <definedName name="_250B" localSheetId="1">#REF!</definedName>
    <definedName name="_250B" localSheetId="2">#REF!</definedName>
    <definedName name="_250B">#REF!</definedName>
    <definedName name="_251A" localSheetId="10">#REF!</definedName>
    <definedName name="_251A" localSheetId="4">#REF!</definedName>
    <definedName name="_251A" localSheetId="1">#REF!</definedName>
    <definedName name="_251A" localSheetId="2">#REF!</definedName>
    <definedName name="_251A">#REF!</definedName>
    <definedName name="_251B" localSheetId="10">#REF!</definedName>
    <definedName name="_251B" localSheetId="4">#REF!</definedName>
    <definedName name="_251B" localSheetId="1">#REF!</definedName>
    <definedName name="_251B" localSheetId="2">#REF!</definedName>
    <definedName name="_251B">#REF!</definedName>
    <definedName name="_252A" localSheetId="10">#REF!</definedName>
    <definedName name="_252A" localSheetId="4">#REF!</definedName>
    <definedName name="_252A" localSheetId="1">#REF!</definedName>
    <definedName name="_252A" localSheetId="2">#REF!</definedName>
    <definedName name="_252A">#REF!</definedName>
    <definedName name="_252B" localSheetId="10">#REF!</definedName>
    <definedName name="_252B" localSheetId="4">#REF!</definedName>
    <definedName name="_252B" localSheetId="1">#REF!</definedName>
    <definedName name="_252B" localSheetId="2">#REF!</definedName>
    <definedName name="_252B">#REF!</definedName>
    <definedName name="_253A" localSheetId="10">#REF!</definedName>
    <definedName name="_253A" localSheetId="4">#REF!</definedName>
    <definedName name="_253A" localSheetId="1">#REF!</definedName>
    <definedName name="_253A" localSheetId="2">#REF!</definedName>
    <definedName name="_253A">#REF!</definedName>
    <definedName name="_253B" localSheetId="10">#REF!</definedName>
    <definedName name="_253B" localSheetId="4">#REF!</definedName>
    <definedName name="_253B" localSheetId="1">#REF!</definedName>
    <definedName name="_253B" localSheetId="2">#REF!</definedName>
    <definedName name="_253B">#REF!</definedName>
    <definedName name="_254A" localSheetId="10">#REF!</definedName>
    <definedName name="_254A" localSheetId="4">#REF!</definedName>
    <definedName name="_254A" localSheetId="1">#REF!</definedName>
    <definedName name="_254A" localSheetId="2">#REF!</definedName>
    <definedName name="_254A">#REF!</definedName>
    <definedName name="_254B" localSheetId="10">#REF!</definedName>
    <definedName name="_254B" localSheetId="4">#REF!</definedName>
    <definedName name="_254B" localSheetId="1">#REF!</definedName>
    <definedName name="_254B" localSheetId="2">#REF!</definedName>
    <definedName name="_254B">#REF!</definedName>
    <definedName name="_255A" localSheetId="10">#REF!</definedName>
    <definedName name="_255A" localSheetId="4">#REF!</definedName>
    <definedName name="_255A" localSheetId="1">#REF!</definedName>
    <definedName name="_255A" localSheetId="2">#REF!</definedName>
    <definedName name="_255A">#REF!</definedName>
    <definedName name="_255B" localSheetId="10">#REF!</definedName>
    <definedName name="_255B" localSheetId="4">#REF!</definedName>
    <definedName name="_255B" localSheetId="1">#REF!</definedName>
    <definedName name="_255B" localSheetId="2">#REF!</definedName>
    <definedName name="_255B">#REF!</definedName>
    <definedName name="_25Excel_BuiltIn_Print_Titles_1_1_1_1" localSheetId="10">#REF!</definedName>
    <definedName name="_25Excel_BuiltIn_Print_Titles_1_1_1_1" localSheetId="4">#REF!</definedName>
    <definedName name="_25Excel_BuiltIn_Print_Titles_1_1_1_1" localSheetId="1">#REF!</definedName>
    <definedName name="_25Excel_BuiltIn_Print_Titles_1_1_1_1" localSheetId="2">#REF!</definedName>
    <definedName name="_25Excel_BuiltIn_Print_Titles_1_1_1_1">#REF!</definedName>
    <definedName name="_260A" localSheetId="10">#REF!</definedName>
    <definedName name="_260A" localSheetId="4">#REF!</definedName>
    <definedName name="_260A" localSheetId="1">#REF!</definedName>
    <definedName name="_260A" localSheetId="2">#REF!</definedName>
    <definedName name="_260A">#REF!</definedName>
    <definedName name="_260B" localSheetId="10">#REF!</definedName>
    <definedName name="_260B" localSheetId="4">#REF!</definedName>
    <definedName name="_260B" localSheetId="1">#REF!</definedName>
    <definedName name="_260B" localSheetId="2">#REF!</definedName>
    <definedName name="_260B">#REF!</definedName>
    <definedName name="_261A" localSheetId="10">#REF!</definedName>
    <definedName name="_261A" localSheetId="4">#REF!</definedName>
    <definedName name="_261A" localSheetId="1">#REF!</definedName>
    <definedName name="_261A" localSheetId="2">#REF!</definedName>
    <definedName name="_261A">#REF!</definedName>
    <definedName name="_261B" localSheetId="10">#REF!</definedName>
    <definedName name="_261B" localSheetId="4">#REF!</definedName>
    <definedName name="_261B" localSheetId="1">#REF!</definedName>
    <definedName name="_261B" localSheetId="2">#REF!</definedName>
    <definedName name="_261B">#REF!</definedName>
    <definedName name="_262A" localSheetId="10">#REF!</definedName>
    <definedName name="_262A" localSheetId="4">#REF!</definedName>
    <definedName name="_262A" localSheetId="1">#REF!</definedName>
    <definedName name="_262A" localSheetId="2">#REF!</definedName>
    <definedName name="_262A">#REF!</definedName>
    <definedName name="_262B" localSheetId="10">#REF!</definedName>
    <definedName name="_262B" localSheetId="4">#REF!</definedName>
    <definedName name="_262B" localSheetId="1">#REF!</definedName>
    <definedName name="_262B" localSheetId="2">#REF!</definedName>
    <definedName name="_262B">#REF!</definedName>
    <definedName name="_263A" localSheetId="10">#REF!</definedName>
    <definedName name="_263A" localSheetId="4">#REF!</definedName>
    <definedName name="_263A" localSheetId="1">#REF!</definedName>
    <definedName name="_263A" localSheetId="2">#REF!</definedName>
    <definedName name="_263A">#REF!</definedName>
    <definedName name="_263B" localSheetId="10">#REF!</definedName>
    <definedName name="_263B" localSheetId="4">#REF!</definedName>
    <definedName name="_263B" localSheetId="1">#REF!</definedName>
    <definedName name="_263B" localSheetId="2">#REF!</definedName>
    <definedName name="_263B">#REF!</definedName>
    <definedName name="_264A" localSheetId="10">#REF!</definedName>
    <definedName name="_264A" localSheetId="4">#REF!</definedName>
    <definedName name="_264A" localSheetId="1">#REF!</definedName>
    <definedName name="_264A" localSheetId="2">#REF!</definedName>
    <definedName name="_264A">#REF!</definedName>
    <definedName name="_264B" localSheetId="10">#REF!</definedName>
    <definedName name="_264B" localSheetId="4">#REF!</definedName>
    <definedName name="_264B" localSheetId="1">#REF!</definedName>
    <definedName name="_264B" localSheetId="2">#REF!</definedName>
    <definedName name="_264B">#REF!</definedName>
    <definedName name="_265A" localSheetId="10">#REF!</definedName>
    <definedName name="_265A" localSheetId="4">#REF!</definedName>
    <definedName name="_265A" localSheetId="1">#REF!</definedName>
    <definedName name="_265A" localSheetId="2">#REF!</definedName>
    <definedName name="_265A">#REF!</definedName>
    <definedName name="_265B" localSheetId="10">#REF!</definedName>
    <definedName name="_265B" localSheetId="4">#REF!</definedName>
    <definedName name="_265B" localSheetId="1">#REF!</definedName>
    <definedName name="_265B" localSheetId="2">#REF!</definedName>
    <definedName name="_265B">#REF!</definedName>
    <definedName name="_266A" localSheetId="10">#REF!</definedName>
    <definedName name="_266A" localSheetId="4">#REF!</definedName>
    <definedName name="_266A" localSheetId="1">#REF!</definedName>
    <definedName name="_266A" localSheetId="2">#REF!</definedName>
    <definedName name="_266A">#REF!</definedName>
    <definedName name="_266B" localSheetId="10">#REF!</definedName>
    <definedName name="_266B" localSheetId="4">#REF!</definedName>
    <definedName name="_266B" localSheetId="1">#REF!</definedName>
    <definedName name="_266B" localSheetId="2">#REF!</definedName>
    <definedName name="_266B">#REF!</definedName>
    <definedName name="_270A" localSheetId="10">#REF!</definedName>
    <definedName name="_270A" localSheetId="4">#REF!</definedName>
    <definedName name="_270A" localSheetId="1">#REF!</definedName>
    <definedName name="_270A" localSheetId="2">#REF!</definedName>
    <definedName name="_270A">#REF!</definedName>
    <definedName name="_270B" localSheetId="10">#REF!</definedName>
    <definedName name="_270B" localSheetId="4">#REF!</definedName>
    <definedName name="_270B" localSheetId="1">#REF!</definedName>
    <definedName name="_270B" localSheetId="2">#REF!</definedName>
    <definedName name="_270B">#REF!</definedName>
    <definedName name="_271A" localSheetId="10">#REF!</definedName>
    <definedName name="_271A" localSheetId="4">#REF!</definedName>
    <definedName name="_271A" localSheetId="1">#REF!</definedName>
    <definedName name="_271A" localSheetId="2">#REF!</definedName>
    <definedName name="_271A">#REF!</definedName>
    <definedName name="_271B" localSheetId="10">#REF!</definedName>
    <definedName name="_271B" localSheetId="4">#REF!</definedName>
    <definedName name="_271B" localSheetId="1">#REF!</definedName>
    <definedName name="_271B" localSheetId="2">#REF!</definedName>
    <definedName name="_271B">#REF!</definedName>
    <definedName name="_272A" localSheetId="10">#REF!</definedName>
    <definedName name="_272A" localSheetId="4">#REF!</definedName>
    <definedName name="_272A" localSheetId="1">#REF!</definedName>
    <definedName name="_272A" localSheetId="2">#REF!</definedName>
    <definedName name="_272A">#REF!</definedName>
    <definedName name="_272B" localSheetId="10">#REF!</definedName>
    <definedName name="_272B" localSheetId="4">#REF!</definedName>
    <definedName name="_272B" localSheetId="1">#REF!</definedName>
    <definedName name="_272B" localSheetId="2">#REF!</definedName>
    <definedName name="_272B">#REF!</definedName>
    <definedName name="_273A" localSheetId="10">#REF!</definedName>
    <definedName name="_273A" localSheetId="4">#REF!</definedName>
    <definedName name="_273A" localSheetId="1">#REF!</definedName>
    <definedName name="_273A" localSheetId="2">#REF!</definedName>
    <definedName name="_273A">#REF!</definedName>
    <definedName name="_273B" localSheetId="10">#REF!</definedName>
    <definedName name="_273B" localSheetId="4">#REF!</definedName>
    <definedName name="_273B" localSheetId="1">#REF!</definedName>
    <definedName name="_273B" localSheetId="2">#REF!</definedName>
    <definedName name="_273B">#REF!</definedName>
    <definedName name="_274A" localSheetId="10">#REF!</definedName>
    <definedName name="_274A" localSheetId="4">#REF!</definedName>
    <definedName name="_274A" localSheetId="1">#REF!</definedName>
    <definedName name="_274A" localSheetId="2">#REF!</definedName>
    <definedName name="_274A">#REF!</definedName>
    <definedName name="_274B" localSheetId="10">#REF!</definedName>
    <definedName name="_274B" localSheetId="4">#REF!</definedName>
    <definedName name="_274B" localSheetId="1">#REF!</definedName>
    <definedName name="_274B" localSheetId="2">#REF!</definedName>
    <definedName name="_274B">#REF!</definedName>
    <definedName name="_275A" localSheetId="10">#REF!</definedName>
    <definedName name="_275A" localSheetId="4">#REF!</definedName>
    <definedName name="_275A" localSheetId="1">#REF!</definedName>
    <definedName name="_275A" localSheetId="2">#REF!</definedName>
    <definedName name="_275A">#REF!</definedName>
    <definedName name="_275B" localSheetId="10">#REF!</definedName>
    <definedName name="_275B" localSheetId="4">#REF!</definedName>
    <definedName name="_275B" localSheetId="1">#REF!</definedName>
    <definedName name="_275B" localSheetId="2">#REF!</definedName>
    <definedName name="_275B">#REF!</definedName>
    <definedName name="_280A" localSheetId="10">#REF!</definedName>
    <definedName name="_280A" localSheetId="4">#REF!</definedName>
    <definedName name="_280A" localSheetId="1">#REF!</definedName>
    <definedName name="_280A" localSheetId="2">#REF!</definedName>
    <definedName name="_280A">#REF!</definedName>
    <definedName name="_280B" localSheetId="10">#REF!</definedName>
    <definedName name="_280B" localSheetId="4">#REF!</definedName>
    <definedName name="_280B" localSheetId="1">#REF!</definedName>
    <definedName name="_280B" localSheetId="2">#REF!</definedName>
    <definedName name="_280B">#REF!</definedName>
    <definedName name="_281A" localSheetId="10">#REF!</definedName>
    <definedName name="_281A" localSheetId="4">#REF!</definedName>
    <definedName name="_281A" localSheetId="1">#REF!</definedName>
    <definedName name="_281A" localSheetId="2">#REF!</definedName>
    <definedName name="_281A">#REF!</definedName>
    <definedName name="_281B" localSheetId="10">#REF!</definedName>
    <definedName name="_281B" localSheetId="4">#REF!</definedName>
    <definedName name="_281B" localSheetId="1">#REF!</definedName>
    <definedName name="_281B" localSheetId="2">#REF!</definedName>
    <definedName name="_281B">#REF!</definedName>
    <definedName name="_282A" localSheetId="10">#REF!</definedName>
    <definedName name="_282A" localSheetId="4">#REF!</definedName>
    <definedName name="_282A" localSheetId="1">#REF!</definedName>
    <definedName name="_282A" localSheetId="2">#REF!</definedName>
    <definedName name="_282A">#REF!</definedName>
    <definedName name="_282B" localSheetId="10">#REF!</definedName>
    <definedName name="_282B" localSheetId="4">#REF!</definedName>
    <definedName name="_282B" localSheetId="1">#REF!</definedName>
    <definedName name="_282B" localSheetId="2">#REF!</definedName>
    <definedName name="_282B">#REF!</definedName>
    <definedName name="_283A" localSheetId="10">#REF!</definedName>
    <definedName name="_283A" localSheetId="4">#REF!</definedName>
    <definedName name="_283A" localSheetId="1">#REF!</definedName>
    <definedName name="_283A" localSheetId="2">#REF!</definedName>
    <definedName name="_283A">#REF!</definedName>
    <definedName name="_283B" localSheetId="10">#REF!</definedName>
    <definedName name="_283B" localSheetId="4">#REF!</definedName>
    <definedName name="_283B" localSheetId="1">#REF!</definedName>
    <definedName name="_283B" localSheetId="2">#REF!</definedName>
    <definedName name="_283B">#REF!</definedName>
    <definedName name="_284A" localSheetId="10">#REF!</definedName>
    <definedName name="_284A" localSheetId="4">#REF!</definedName>
    <definedName name="_284A" localSheetId="1">#REF!</definedName>
    <definedName name="_284A" localSheetId="2">#REF!</definedName>
    <definedName name="_284A">#REF!</definedName>
    <definedName name="_284B" localSheetId="10">#REF!</definedName>
    <definedName name="_284B" localSheetId="4">#REF!</definedName>
    <definedName name="_284B" localSheetId="1">#REF!</definedName>
    <definedName name="_284B" localSheetId="2">#REF!</definedName>
    <definedName name="_284B">#REF!</definedName>
    <definedName name="_285A" localSheetId="10">#REF!</definedName>
    <definedName name="_285A" localSheetId="4">#REF!</definedName>
    <definedName name="_285A" localSheetId="1">#REF!</definedName>
    <definedName name="_285A" localSheetId="2">#REF!</definedName>
    <definedName name="_285A">#REF!</definedName>
    <definedName name="_285B" localSheetId="10">#REF!</definedName>
    <definedName name="_285B" localSheetId="4">#REF!</definedName>
    <definedName name="_285B" localSheetId="1">#REF!</definedName>
    <definedName name="_285B" localSheetId="2">#REF!</definedName>
    <definedName name="_285B">#REF!</definedName>
    <definedName name="_290A" localSheetId="10">#REF!</definedName>
    <definedName name="_290A" localSheetId="4">#REF!</definedName>
    <definedName name="_290A" localSheetId="1">#REF!</definedName>
    <definedName name="_290A" localSheetId="2">#REF!</definedName>
    <definedName name="_290A">#REF!</definedName>
    <definedName name="_290B" localSheetId="10">#REF!</definedName>
    <definedName name="_290B" localSheetId="4">#REF!</definedName>
    <definedName name="_290B" localSheetId="1">#REF!</definedName>
    <definedName name="_290B" localSheetId="2">#REF!</definedName>
    <definedName name="_290B">#REF!</definedName>
    <definedName name="_291A" localSheetId="10">#REF!</definedName>
    <definedName name="_291A" localSheetId="4">#REF!</definedName>
    <definedName name="_291A" localSheetId="1">#REF!</definedName>
    <definedName name="_291A" localSheetId="2">#REF!</definedName>
    <definedName name="_291A">#REF!</definedName>
    <definedName name="_291B" localSheetId="10">#REF!</definedName>
    <definedName name="_291B" localSheetId="4">#REF!</definedName>
    <definedName name="_291B" localSheetId="1">#REF!</definedName>
    <definedName name="_291B" localSheetId="2">#REF!</definedName>
    <definedName name="_291B">#REF!</definedName>
    <definedName name="_292A" localSheetId="10">#REF!</definedName>
    <definedName name="_292A" localSheetId="4">#REF!</definedName>
    <definedName name="_292A" localSheetId="1">#REF!</definedName>
    <definedName name="_292A" localSheetId="2">#REF!</definedName>
    <definedName name="_292A">#REF!</definedName>
    <definedName name="_292B" localSheetId="10">#REF!</definedName>
    <definedName name="_292B" localSheetId="4">#REF!</definedName>
    <definedName name="_292B" localSheetId="1">#REF!</definedName>
    <definedName name="_292B" localSheetId="2">#REF!</definedName>
    <definedName name="_292B">#REF!</definedName>
    <definedName name="_293A" localSheetId="10">#REF!</definedName>
    <definedName name="_293A" localSheetId="4">#REF!</definedName>
    <definedName name="_293A" localSheetId="1">#REF!</definedName>
    <definedName name="_293A" localSheetId="2">#REF!</definedName>
    <definedName name="_293A">#REF!</definedName>
    <definedName name="_293B" localSheetId="10">#REF!</definedName>
    <definedName name="_293B" localSheetId="4">#REF!</definedName>
    <definedName name="_293B" localSheetId="1">#REF!</definedName>
    <definedName name="_293B" localSheetId="2">#REF!</definedName>
    <definedName name="_293B">#REF!</definedName>
    <definedName name="_2Excel_BuiltIn_Print_Titles_1_1_1_1" localSheetId="10">#REF!</definedName>
    <definedName name="_2Excel_BuiltIn_Print_Titles_1_1_1_1" localSheetId="4">#REF!</definedName>
    <definedName name="_2Excel_BuiltIn_Print_Titles_1_1_1_1" localSheetId="1">#REF!</definedName>
    <definedName name="_2Excel_BuiltIn_Print_Titles_1_1_1_1" localSheetId="2">#REF!</definedName>
    <definedName name="_2Excel_BuiltIn_Print_Titles_1_1_1_1">#REF!</definedName>
    <definedName name="_3ane_o10" localSheetId="10">#REF!</definedName>
    <definedName name="_3ane_o10" localSheetId="4">#REF!</definedName>
    <definedName name="_3ane_o10" localSheetId="1">#REF!</definedName>
    <definedName name="_3ane_o10" localSheetId="2">#REF!</definedName>
    <definedName name="_3ane_o10">#REF!</definedName>
    <definedName name="_4201A" localSheetId="10">#REF!</definedName>
    <definedName name="_4201A" localSheetId="4">#REF!</definedName>
    <definedName name="_4201A" localSheetId="1">#REF!</definedName>
    <definedName name="_4201A" localSheetId="2">#REF!</definedName>
    <definedName name="_4201A">#REF!</definedName>
    <definedName name="_4201B" localSheetId="10">#REF!</definedName>
    <definedName name="_4201B" localSheetId="4">#REF!</definedName>
    <definedName name="_4201B" localSheetId="1">#REF!</definedName>
    <definedName name="_4201B" localSheetId="2">#REF!</definedName>
    <definedName name="_4201B">#REF!</definedName>
    <definedName name="_4202A" localSheetId="10">#REF!</definedName>
    <definedName name="_4202A" localSheetId="4">#REF!</definedName>
    <definedName name="_4202A" localSheetId="1">#REF!</definedName>
    <definedName name="_4202A" localSheetId="2">#REF!</definedName>
    <definedName name="_4202A">#REF!</definedName>
    <definedName name="_4202B" localSheetId="10">#REF!</definedName>
    <definedName name="_4202B" localSheetId="4">#REF!</definedName>
    <definedName name="_4202B" localSheetId="1">#REF!</definedName>
    <definedName name="_4202B" localSheetId="2">#REF!</definedName>
    <definedName name="_4202B">#REF!</definedName>
    <definedName name="_4203A" localSheetId="10">#REF!</definedName>
    <definedName name="_4203A" localSheetId="4">#REF!</definedName>
    <definedName name="_4203A" localSheetId="1">#REF!</definedName>
    <definedName name="_4203A" localSheetId="2">#REF!</definedName>
    <definedName name="_4203A">#REF!</definedName>
    <definedName name="_4203B" localSheetId="10">#REF!</definedName>
    <definedName name="_4203B" localSheetId="4">#REF!</definedName>
    <definedName name="_4203B" localSheetId="1">#REF!</definedName>
    <definedName name="_4203B" localSheetId="2">#REF!</definedName>
    <definedName name="_4203B">#REF!</definedName>
    <definedName name="_4204A" localSheetId="10">#REF!</definedName>
    <definedName name="_4204A" localSheetId="4">#REF!</definedName>
    <definedName name="_4204A" localSheetId="1">#REF!</definedName>
    <definedName name="_4204A" localSheetId="2">#REF!</definedName>
    <definedName name="_4204A">#REF!</definedName>
    <definedName name="_4204B" localSheetId="10">#REF!</definedName>
    <definedName name="_4204B" localSheetId="4">#REF!</definedName>
    <definedName name="_4204B" localSheetId="1">#REF!</definedName>
    <definedName name="_4204B" localSheetId="2">#REF!</definedName>
    <definedName name="_4204B">#REF!</definedName>
    <definedName name="_4206A" localSheetId="10">#REF!</definedName>
    <definedName name="_4206A" localSheetId="4">#REF!</definedName>
    <definedName name="_4206A" localSheetId="1">#REF!</definedName>
    <definedName name="_4206A" localSheetId="2">#REF!</definedName>
    <definedName name="_4206A">#REF!</definedName>
    <definedName name="_4206B" localSheetId="10">#REF!</definedName>
    <definedName name="_4206B" localSheetId="4">#REF!</definedName>
    <definedName name="_4206B" localSheetId="1">#REF!</definedName>
    <definedName name="_4206B" localSheetId="2">#REF!</definedName>
    <definedName name="_4206B">#REF!</definedName>
    <definedName name="_4207A" localSheetId="10">#REF!</definedName>
    <definedName name="_4207A" localSheetId="4">#REF!</definedName>
    <definedName name="_4207A" localSheetId="1">#REF!</definedName>
    <definedName name="_4207A" localSheetId="2">#REF!</definedName>
    <definedName name="_4207A">#REF!</definedName>
    <definedName name="_4207B" localSheetId="10">#REF!</definedName>
    <definedName name="_4207B" localSheetId="4">#REF!</definedName>
    <definedName name="_4207B" localSheetId="1">#REF!</definedName>
    <definedName name="_4207B" localSheetId="2">#REF!</definedName>
    <definedName name="_4207B">#REF!</definedName>
    <definedName name="_4208A" localSheetId="10">#REF!</definedName>
    <definedName name="_4208A" localSheetId="4">#REF!</definedName>
    <definedName name="_4208A" localSheetId="1">#REF!</definedName>
    <definedName name="_4208A" localSheetId="2">#REF!</definedName>
    <definedName name="_4208A">#REF!</definedName>
    <definedName name="_4208B" localSheetId="10">#REF!</definedName>
    <definedName name="_4208B" localSheetId="4">#REF!</definedName>
    <definedName name="_4208B" localSheetId="1">#REF!</definedName>
    <definedName name="_4208B" localSheetId="2">#REF!</definedName>
    <definedName name="_4208B">#REF!</definedName>
    <definedName name="_4209A" localSheetId="10">#REF!</definedName>
    <definedName name="_4209A" localSheetId="4">#REF!</definedName>
    <definedName name="_4209A" localSheetId="1">#REF!</definedName>
    <definedName name="_4209A" localSheetId="2">#REF!</definedName>
    <definedName name="_4209A">#REF!</definedName>
    <definedName name="_4209B" localSheetId="10">#REF!</definedName>
    <definedName name="_4209B" localSheetId="4">#REF!</definedName>
    <definedName name="_4209B" localSheetId="1">#REF!</definedName>
    <definedName name="_4209B" localSheetId="2">#REF!</definedName>
    <definedName name="_4209B">#REF!</definedName>
    <definedName name="_4210A" localSheetId="10">#REF!</definedName>
    <definedName name="_4210A" localSheetId="4">#REF!</definedName>
    <definedName name="_4210A" localSheetId="1">#REF!</definedName>
    <definedName name="_4210A" localSheetId="2">#REF!</definedName>
    <definedName name="_4210A">#REF!</definedName>
    <definedName name="_4210B" localSheetId="10">#REF!</definedName>
    <definedName name="_4210B" localSheetId="4">#REF!</definedName>
    <definedName name="_4210B" localSheetId="1">#REF!</definedName>
    <definedName name="_4210B" localSheetId="2">#REF!</definedName>
    <definedName name="_4210B">#REF!</definedName>
    <definedName name="_4211A" localSheetId="10">#REF!</definedName>
    <definedName name="_4211A" localSheetId="4">#REF!</definedName>
    <definedName name="_4211A" localSheetId="1">#REF!</definedName>
    <definedName name="_4211A" localSheetId="2">#REF!</definedName>
    <definedName name="_4211A">#REF!</definedName>
    <definedName name="_4211B" localSheetId="10">#REF!</definedName>
    <definedName name="_4211B" localSheetId="4">#REF!</definedName>
    <definedName name="_4211B" localSheetId="1">#REF!</definedName>
    <definedName name="_4211B" localSheetId="2">#REF!</definedName>
    <definedName name="_4211B">#REF!</definedName>
    <definedName name="_4212A" localSheetId="10">#REF!</definedName>
    <definedName name="_4212A" localSheetId="4">#REF!</definedName>
    <definedName name="_4212A" localSheetId="1">#REF!</definedName>
    <definedName name="_4212A" localSheetId="2">#REF!</definedName>
    <definedName name="_4212A">#REF!</definedName>
    <definedName name="_4212B" localSheetId="10">#REF!</definedName>
    <definedName name="_4212B" localSheetId="4">#REF!</definedName>
    <definedName name="_4212B" localSheetId="1">#REF!</definedName>
    <definedName name="_4212B" localSheetId="2">#REF!</definedName>
    <definedName name="_4212B">#REF!</definedName>
    <definedName name="_4221A" localSheetId="10">#REF!</definedName>
    <definedName name="_4221A" localSheetId="4">#REF!</definedName>
    <definedName name="_4221A" localSheetId="1">#REF!</definedName>
    <definedName name="_4221A" localSheetId="2">#REF!</definedName>
    <definedName name="_4221A">#REF!</definedName>
    <definedName name="_4221B" localSheetId="10">#REF!</definedName>
    <definedName name="_4221B" localSheetId="4">#REF!</definedName>
    <definedName name="_4221B" localSheetId="1">#REF!</definedName>
    <definedName name="_4221B" localSheetId="2">#REF!</definedName>
    <definedName name="_4221B">#REF!</definedName>
    <definedName name="_4222A" localSheetId="10">#REF!</definedName>
    <definedName name="_4222A" localSheetId="4">#REF!</definedName>
    <definedName name="_4222A" localSheetId="1">#REF!</definedName>
    <definedName name="_4222A" localSheetId="2">#REF!</definedName>
    <definedName name="_4222A">#REF!</definedName>
    <definedName name="_4222B" localSheetId="10">#REF!</definedName>
    <definedName name="_4222B" localSheetId="4">#REF!</definedName>
    <definedName name="_4222B" localSheetId="1">#REF!</definedName>
    <definedName name="_4222B" localSheetId="2">#REF!</definedName>
    <definedName name="_4222B">#REF!</definedName>
    <definedName name="_4231A" localSheetId="10">#REF!</definedName>
    <definedName name="_4231A" localSheetId="4">#REF!</definedName>
    <definedName name="_4231A" localSheetId="1">#REF!</definedName>
    <definedName name="_4231A" localSheetId="2">#REF!</definedName>
    <definedName name="_4231A">#REF!</definedName>
    <definedName name="_4231B" localSheetId="10">#REF!</definedName>
    <definedName name="_4231B" localSheetId="4">#REF!</definedName>
    <definedName name="_4231B" localSheetId="1">#REF!</definedName>
    <definedName name="_4231B" localSheetId="2">#REF!</definedName>
    <definedName name="_4231B">#REF!</definedName>
    <definedName name="_4232A" localSheetId="10">#REF!</definedName>
    <definedName name="_4232A" localSheetId="4">#REF!</definedName>
    <definedName name="_4232A" localSheetId="1">#REF!</definedName>
    <definedName name="_4232A" localSheetId="2">#REF!</definedName>
    <definedName name="_4232A">#REF!</definedName>
    <definedName name="_4232B" localSheetId="10">#REF!</definedName>
    <definedName name="_4232B" localSheetId="4">#REF!</definedName>
    <definedName name="_4232B" localSheetId="1">#REF!</definedName>
    <definedName name="_4232B" localSheetId="2">#REF!</definedName>
    <definedName name="_4232B">#REF!</definedName>
    <definedName name="_4234A" localSheetId="10">#REF!</definedName>
    <definedName name="_4234A" localSheetId="4">#REF!</definedName>
    <definedName name="_4234A" localSheetId="1">#REF!</definedName>
    <definedName name="_4234A" localSheetId="2">#REF!</definedName>
    <definedName name="_4234A">#REF!</definedName>
    <definedName name="_4234B" localSheetId="10">#REF!</definedName>
    <definedName name="_4234B" localSheetId="4">#REF!</definedName>
    <definedName name="_4234B" localSheetId="1">#REF!</definedName>
    <definedName name="_4234B" localSheetId="2">#REF!</definedName>
    <definedName name="_4234B">#REF!</definedName>
    <definedName name="_4235A" localSheetId="10">#REF!</definedName>
    <definedName name="_4235A" localSheetId="4">#REF!</definedName>
    <definedName name="_4235A" localSheetId="1">#REF!</definedName>
    <definedName name="_4235A" localSheetId="2">#REF!</definedName>
    <definedName name="_4235A">#REF!</definedName>
    <definedName name="_4235B" localSheetId="10">#REF!</definedName>
    <definedName name="_4235B" localSheetId="4">#REF!</definedName>
    <definedName name="_4235B" localSheetId="1">#REF!</definedName>
    <definedName name="_4235B" localSheetId="2">#REF!</definedName>
    <definedName name="_4235B">#REF!</definedName>
    <definedName name="_4236A" localSheetId="10">#REF!</definedName>
    <definedName name="_4236A" localSheetId="4">#REF!</definedName>
    <definedName name="_4236A" localSheetId="1">#REF!</definedName>
    <definedName name="_4236A" localSheetId="2">#REF!</definedName>
    <definedName name="_4236A">#REF!</definedName>
    <definedName name="_4236B" localSheetId="10">#REF!</definedName>
    <definedName name="_4236B" localSheetId="4">#REF!</definedName>
    <definedName name="_4236B" localSheetId="1">#REF!</definedName>
    <definedName name="_4236B" localSheetId="2">#REF!</definedName>
    <definedName name="_4236B">#REF!</definedName>
    <definedName name="_4240A" localSheetId="10">#REF!</definedName>
    <definedName name="_4240A" localSheetId="4">#REF!</definedName>
    <definedName name="_4240A" localSheetId="1">#REF!</definedName>
    <definedName name="_4240A" localSheetId="2">#REF!</definedName>
    <definedName name="_4240A">#REF!</definedName>
    <definedName name="_4240B" localSheetId="10">#REF!</definedName>
    <definedName name="_4240B" localSheetId="4">#REF!</definedName>
    <definedName name="_4240B" localSheetId="1">#REF!</definedName>
    <definedName name="_4240B" localSheetId="2">#REF!</definedName>
    <definedName name="_4240B">#REF!</definedName>
    <definedName name="_4243A" localSheetId="10">#REF!</definedName>
    <definedName name="_4243A" localSheetId="4">#REF!</definedName>
    <definedName name="_4243A" localSheetId="1">#REF!</definedName>
    <definedName name="_4243A" localSheetId="2">#REF!</definedName>
    <definedName name="_4243A">#REF!</definedName>
    <definedName name="_4245A" localSheetId="10">#REF!</definedName>
    <definedName name="_4245A" localSheetId="4">#REF!</definedName>
    <definedName name="_4245A" localSheetId="1">#REF!</definedName>
    <definedName name="_4245A" localSheetId="2">#REF!</definedName>
    <definedName name="_4245A">#REF!</definedName>
    <definedName name="_4245B" localSheetId="10">#REF!</definedName>
    <definedName name="_4245B" localSheetId="4">#REF!</definedName>
    <definedName name="_4245B" localSheetId="1">#REF!</definedName>
    <definedName name="_4245B" localSheetId="2">#REF!</definedName>
    <definedName name="_4245B">#REF!</definedName>
    <definedName name="_4246A" localSheetId="10">#REF!</definedName>
    <definedName name="_4246A" localSheetId="4">#REF!</definedName>
    <definedName name="_4246A" localSheetId="1">#REF!</definedName>
    <definedName name="_4246A" localSheetId="2">#REF!</definedName>
    <definedName name="_4246A">#REF!</definedName>
    <definedName name="_4246B" localSheetId="10">#REF!</definedName>
    <definedName name="_4246B" localSheetId="4">#REF!</definedName>
    <definedName name="_4246B" localSheetId="1">#REF!</definedName>
    <definedName name="_4246B" localSheetId="2">#REF!</definedName>
    <definedName name="_4246B">#REF!</definedName>
    <definedName name="_4251A" localSheetId="10">#REF!</definedName>
    <definedName name="_4251A" localSheetId="4">#REF!</definedName>
    <definedName name="_4251A" localSheetId="1">#REF!</definedName>
    <definedName name="_4251A" localSheetId="2">#REF!</definedName>
    <definedName name="_4251A">#REF!</definedName>
    <definedName name="_4251B" localSheetId="10">#REF!</definedName>
    <definedName name="_4251B" localSheetId="4">#REF!</definedName>
    <definedName name="_4251B" localSheetId="1">#REF!</definedName>
    <definedName name="_4251B" localSheetId="2">#REF!</definedName>
    <definedName name="_4251B">#REF!</definedName>
    <definedName name="_4251C" localSheetId="10">#REF!</definedName>
    <definedName name="_4251C" localSheetId="4">#REF!</definedName>
    <definedName name="_4251C" localSheetId="1">#REF!</definedName>
    <definedName name="_4251C" localSheetId="2">#REF!</definedName>
    <definedName name="_4251C">#REF!</definedName>
    <definedName name="_4252A" localSheetId="10">#REF!</definedName>
    <definedName name="_4252A" localSheetId="4">#REF!</definedName>
    <definedName name="_4252A" localSheetId="1">#REF!</definedName>
    <definedName name="_4252A" localSheetId="2">#REF!</definedName>
    <definedName name="_4252A">#REF!</definedName>
    <definedName name="_4252B" localSheetId="10">#REF!</definedName>
    <definedName name="_4252B" localSheetId="4">#REF!</definedName>
    <definedName name="_4252B" localSheetId="1">#REF!</definedName>
    <definedName name="_4252B" localSheetId="2">#REF!</definedName>
    <definedName name="_4252B">#REF!</definedName>
    <definedName name="_4255A" localSheetId="10">#REF!</definedName>
    <definedName name="_4255A" localSheetId="4">#REF!</definedName>
    <definedName name="_4255A" localSheetId="1">#REF!</definedName>
    <definedName name="_4255A" localSheetId="2">#REF!</definedName>
    <definedName name="_4255A">#REF!</definedName>
    <definedName name="_4255B" localSheetId="10">#REF!</definedName>
    <definedName name="_4255B" localSheetId="4">#REF!</definedName>
    <definedName name="_4255B" localSheetId="1">#REF!</definedName>
    <definedName name="_4255B" localSheetId="2">#REF!</definedName>
    <definedName name="_4255B">#REF!</definedName>
    <definedName name="_4257A" localSheetId="10">#REF!</definedName>
    <definedName name="_4257A" localSheetId="4">#REF!</definedName>
    <definedName name="_4257A" localSheetId="1">#REF!</definedName>
    <definedName name="_4257A" localSheetId="2">#REF!</definedName>
    <definedName name="_4257A">#REF!</definedName>
    <definedName name="_4257B" localSheetId="10">#REF!</definedName>
    <definedName name="_4257B" localSheetId="4">#REF!</definedName>
    <definedName name="_4257B" localSheetId="1">#REF!</definedName>
    <definedName name="_4257B" localSheetId="2">#REF!</definedName>
    <definedName name="_4257B">#REF!</definedName>
    <definedName name="_4262A" localSheetId="10">#REF!</definedName>
    <definedName name="_4262A" localSheetId="4">#REF!</definedName>
    <definedName name="_4262A" localSheetId="1">#REF!</definedName>
    <definedName name="_4262A" localSheetId="2">#REF!</definedName>
    <definedName name="_4262A">#REF!</definedName>
    <definedName name="_4262B" localSheetId="10">#REF!</definedName>
    <definedName name="_4262B" localSheetId="4">#REF!</definedName>
    <definedName name="_4262B" localSheetId="1">#REF!</definedName>
    <definedName name="_4262B" localSheetId="2">#REF!</definedName>
    <definedName name="_4262B">#REF!</definedName>
    <definedName name="_4265A" localSheetId="10">#REF!</definedName>
    <definedName name="_4265A" localSheetId="4">#REF!</definedName>
    <definedName name="_4265A" localSheetId="1">#REF!</definedName>
    <definedName name="_4265A" localSheetId="2">#REF!</definedName>
    <definedName name="_4265A">#REF!</definedName>
    <definedName name="_4265B" localSheetId="10">#REF!</definedName>
    <definedName name="_4265B" localSheetId="4">#REF!</definedName>
    <definedName name="_4265B" localSheetId="1">#REF!</definedName>
    <definedName name="_4265B" localSheetId="2">#REF!</definedName>
    <definedName name="_4265B">#REF!</definedName>
    <definedName name="_4270A" localSheetId="10">#REF!</definedName>
    <definedName name="_4270A" localSheetId="4">#REF!</definedName>
    <definedName name="_4270A" localSheetId="1">#REF!</definedName>
    <definedName name="_4270A" localSheetId="2">#REF!</definedName>
    <definedName name="_4270A">#REF!</definedName>
    <definedName name="_4270B" localSheetId="10">#REF!</definedName>
    <definedName name="_4270B" localSheetId="4">#REF!</definedName>
    <definedName name="_4270B" localSheetId="1">#REF!</definedName>
    <definedName name="_4270B" localSheetId="2">#REF!</definedName>
    <definedName name="_4270B">#REF!</definedName>
    <definedName name="_4283A" localSheetId="10">#REF!</definedName>
    <definedName name="_4283A" localSheetId="4">#REF!</definedName>
    <definedName name="_4283A" localSheetId="1">#REF!</definedName>
    <definedName name="_4283A" localSheetId="2">#REF!</definedName>
    <definedName name="_4283A">#REF!</definedName>
    <definedName name="_4283B" localSheetId="10">#REF!</definedName>
    <definedName name="_4283B" localSheetId="4">#REF!</definedName>
    <definedName name="_4283B" localSheetId="1">#REF!</definedName>
    <definedName name="_4283B" localSheetId="2">#REF!</definedName>
    <definedName name="_4283B">#REF!</definedName>
    <definedName name="_4290A" localSheetId="10">#REF!</definedName>
    <definedName name="_4290A" localSheetId="4">#REF!</definedName>
    <definedName name="_4290A" localSheetId="1">#REF!</definedName>
    <definedName name="_4290A" localSheetId="2">#REF!</definedName>
    <definedName name="_4290A">#REF!</definedName>
    <definedName name="_4290B" localSheetId="10">#REF!</definedName>
    <definedName name="_4290B" localSheetId="4">#REF!</definedName>
    <definedName name="_4290B" localSheetId="1">#REF!</definedName>
    <definedName name="_4290B" localSheetId="2">#REF!</definedName>
    <definedName name="_4290B">#REF!</definedName>
    <definedName name="_4294A" localSheetId="10">#REF!</definedName>
    <definedName name="_4294A" localSheetId="4">#REF!</definedName>
    <definedName name="_4294A" localSheetId="1">#REF!</definedName>
    <definedName name="_4294A" localSheetId="2">#REF!</definedName>
    <definedName name="_4294A">#REF!</definedName>
    <definedName name="_4294B" localSheetId="10">#REF!</definedName>
    <definedName name="_4294B" localSheetId="4">#REF!</definedName>
    <definedName name="_4294B" localSheetId="1">#REF!</definedName>
    <definedName name="_4294B" localSheetId="2">#REF!</definedName>
    <definedName name="_4294B">#REF!</definedName>
    <definedName name="_4298A" localSheetId="10">#REF!</definedName>
    <definedName name="_4298A" localSheetId="4">#REF!</definedName>
    <definedName name="_4298A" localSheetId="1">#REF!</definedName>
    <definedName name="_4298A" localSheetId="2">#REF!</definedName>
    <definedName name="_4298A">#REF!</definedName>
    <definedName name="_4298B" localSheetId="10">#REF!</definedName>
    <definedName name="_4298B" localSheetId="4">#REF!</definedName>
    <definedName name="_4298B" localSheetId="1">#REF!</definedName>
    <definedName name="_4298B" localSheetId="2">#REF!</definedName>
    <definedName name="_4298B">#REF!</definedName>
    <definedName name="_7Excel_BuiltIn_Print_Area_1_1_1" localSheetId="10">#REF!</definedName>
    <definedName name="_7Excel_BuiltIn_Print_Area_1_1_1" localSheetId="4">#REF!</definedName>
    <definedName name="_7Excel_BuiltIn_Print_Area_1_1_1" localSheetId="1">#REF!</definedName>
    <definedName name="_7Excel_BuiltIn_Print_Area_1_1_1" localSheetId="2">#REF!</definedName>
    <definedName name="_7Excel_BuiltIn_Print_Area_1_1_1">#REF!</definedName>
    <definedName name="_911A" localSheetId="10">#REF!</definedName>
    <definedName name="_911A" localSheetId="4">#REF!</definedName>
    <definedName name="_911A" localSheetId="1">#REF!</definedName>
    <definedName name="_911A" localSheetId="2">#REF!</definedName>
    <definedName name="_911A">#REF!</definedName>
    <definedName name="_912A" localSheetId="10">#REF!</definedName>
    <definedName name="_912A" localSheetId="4">#REF!</definedName>
    <definedName name="_912A" localSheetId="1">#REF!</definedName>
    <definedName name="_912A" localSheetId="2">#REF!</definedName>
    <definedName name="_912A">#REF!</definedName>
    <definedName name="_921A" localSheetId="10">#REF!</definedName>
    <definedName name="_921A" localSheetId="4">#REF!</definedName>
    <definedName name="_921A" localSheetId="1">#REF!</definedName>
    <definedName name="_921A" localSheetId="2">#REF!</definedName>
    <definedName name="_921A">#REF!</definedName>
    <definedName name="_922A" localSheetId="10">#REF!</definedName>
    <definedName name="_922A" localSheetId="4">#REF!</definedName>
    <definedName name="_922A" localSheetId="1">#REF!</definedName>
    <definedName name="_922A" localSheetId="2">#REF!</definedName>
    <definedName name="_922A">#REF!</definedName>
    <definedName name="_a1" localSheetId="5" hidden="1">{"TAB1",#N/A,TRUE,"GENERAL";"TAB2",#N/A,TRUE,"GENERAL";"TAB3",#N/A,TRUE,"GENERAL";"TAB4",#N/A,TRUE,"GENERAL";"TAB5",#N/A,TRUE,"GENERAL"}</definedName>
    <definedName name="_a1" hidden="1">{"TAB1",#N/A,TRUE,"GENERAL";"TAB2",#N/A,TRUE,"GENERAL";"TAB3",#N/A,TRUE,"GENERAL";"TAB4",#N/A,TRUE,"GENERAL";"TAB5",#N/A,TRUE,"GENERAL"}</definedName>
    <definedName name="_A16400" localSheetId="10">#REF!</definedName>
    <definedName name="_A16400" localSheetId="4">#REF!</definedName>
    <definedName name="_A16400" localSheetId="1">#REF!</definedName>
    <definedName name="_A16400" localSheetId="2">#REF!</definedName>
    <definedName name="_A16400">#REF!</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4" localSheetId="5"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[9]INV!$A$25:$D$28</definedName>
    <definedName name="_AFC3">[9]INV!$F$25:$I$28</definedName>
    <definedName name="_AFC5">[9]INV!$K$25:$N$28</definedName>
    <definedName name="_aiu2">[14]AIU!$J$105</definedName>
    <definedName name="_ALM1" localSheetId="10">#REF!</definedName>
    <definedName name="_ALM1" localSheetId="4">#REF!</definedName>
    <definedName name="_ALM1" localSheetId="1">#REF!</definedName>
    <definedName name="_ALM1" localSheetId="2">#REF!</definedName>
    <definedName name="_ALM1">#REF!</definedName>
    <definedName name="_AND1" localSheetId="10">#REF!</definedName>
    <definedName name="_AND1" localSheetId="4">#REF!</definedName>
    <definedName name="_AND1" localSheetId="1">#REF!</definedName>
    <definedName name="_AND1" localSheetId="2">#REF!</definedName>
    <definedName name="_AND1">#REF!</definedName>
    <definedName name="_ane7" localSheetId="10">[20]!_xlbgnm.ane7</definedName>
    <definedName name="_ane7" localSheetId="4">[20]!_xlbgnm.ane7</definedName>
    <definedName name="_ane7" localSheetId="1">[20]!_xlbgnm.ane7</definedName>
    <definedName name="_ane7" localSheetId="2">[20]!_xlbgnm.ane7</definedName>
    <definedName name="_ane7">[20]!_xlbgnm.ane7</definedName>
    <definedName name="_ane8" localSheetId="10">[20]!_xlbgnm.ane8</definedName>
    <definedName name="_ane8" localSheetId="4">[20]!_xlbgnm.ane8</definedName>
    <definedName name="_ane8" localSheetId="1">[20]!_xlbgnm.ane8</definedName>
    <definedName name="_ane8" localSheetId="2">[20]!_xlbgnm.ane8</definedName>
    <definedName name="_ane8">[20]!_xlbgnm.ane8</definedName>
    <definedName name="_APU221" localSheetId="10">#REF!</definedName>
    <definedName name="_APU221" localSheetId="4">#REF!</definedName>
    <definedName name="_APU221" localSheetId="5">#REF!</definedName>
    <definedName name="_APU221" localSheetId="1">#REF!</definedName>
    <definedName name="_APU221" localSheetId="2">#REF!</definedName>
    <definedName name="_APU221">#REF!</definedName>
    <definedName name="_APU465" localSheetId="10">[28]!absc</definedName>
    <definedName name="_APU465" localSheetId="4">[28]!absc</definedName>
    <definedName name="_APU465" localSheetId="1">[28]!absc</definedName>
    <definedName name="_APU465" localSheetId="2">[28]!absc</definedName>
    <definedName name="_APU465">[28]!absc</definedName>
    <definedName name="_ARO1" localSheetId="10">'[29]ACTA 01'!#REF!</definedName>
    <definedName name="_ARO1" localSheetId="4">'[29]ACTA 01'!#REF!</definedName>
    <definedName name="_ARO1" localSheetId="1">'[29]ACTA 01'!#REF!</definedName>
    <definedName name="_ARO1" localSheetId="2">'[29]ACTA 01'!#REF!</definedName>
    <definedName name="_ARO1">'[29]ACTA 01'!#REF!</definedName>
    <definedName name="_ARO2" localSheetId="10">'[29]ACTA 01'!#REF!</definedName>
    <definedName name="_ARO2" localSheetId="4">'[29]ACTA 01'!#REF!</definedName>
    <definedName name="_ARO2" localSheetId="1">'[29]ACTA 01'!#REF!</definedName>
    <definedName name="_ARO2" localSheetId="2">'[29]ACTA 01'!#REF!</definedName>
    <definedName name="_ARO2">'[29]ACTA 01'!#REF!</definedName>
    <definedName name="_ARO3" localSheetId="10">'[29]ACTA 01'!#REF!</definedName>
    <definedName name="_ARO3" localSheetId="4">'[29]ACTA 01'!#REF!</definedName>
    <definedName name="_ARO3" localSheetId="1">'[29]ACTA 01'!#REF!</definedName>
    <definedName name="_ARO3" localSheetId="2">'[29]ACTA 01'!#REF!</definedName>
    <definedName name="_ARO3">'[29]ACTA 01'!#REF!</definedName>
    <definedName name="_Atp2">[24]EMPRESA!$F$22</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BGC1">[9]INV!$A$5:$D$8</definedName>
    <definedName name="_BGC3">[9]INV!$F$5:$I$8</definedName>
    <definedName name="_BGC5">[9]INV!$K$5:$N$8</definedName>
    <definedName name="_CAC1">[9]INV!$A$19:$D$22</definedName>
    <definedName name="_CAC3">[9]INV!$F$19:$I$22</definedName>
    <definedName name="_CAC5">[9]INV!$K$19:$N$22</definedName>
    <definedName name="_cap01" localSheetId="10">#REF!</definedName>
    <definedName name="_cap01" localSheetId="4">#REF!</definedName>
    <definedName name="_cap01" localSheetId="1">#REF!</definedName>
    <definedName name="_cap01" localSheetId="2">#REF!</definedName>
    <definedName name="_cap01">#REF!</definedName>
    <definedName name="_cap02" localSheetId="10">#REF!</definedName>
    <definedName name="_cap02" localSheetId="4">#REF!</definedName>
    <definedName name="_cap02" localSheetId="1">#REF!</definedName>
    <definedName name="_cap02" localSheetId="2">#REF!</definedName>
    <definedName name="_cap02">#REF!</definedName>
    <definedName name="_cap03" localSheetId="10">#REF!</definedName>
    <definedName name="_cap03" localSheetId="4">#REF!</definedName>
    <definedName name="_cap03" localSheetId="1">#REF!</definedName>
    <definedName name="_cap03" localSheetId="2">#REF!</definedName>
    <definedName name="_cap03">#REF!</definedName>
    <definedName name="_cap04" localSheetId="10">#REF!</definedName>
    <definedName name="_cap04" localSheetId="4">#REF!</definedName>
    <definedName name="_cap04" localSheetId="1">#REF!</definedName>
    <definedName name="_cap04" localSheetId="2">#REF!</definedName>
    <definedName name="_cap04">#REF!</definedName>
    <definedName name="_cap05" localSheetId="10">#REF!</definedName>
    <definedName name="_cap05" localSheetId="4">#REF!</definedName>
    <definedName name="_cap05" localSheetId="1">#REF!</definedName>
    <definedName name="_cap05" localSheetId="2">#REF!</definedName>
    <definedName name="_cap05">#REF!</definedName>
    <definedName name="_cap06" localSheetId="10">#REF!</definedName>
    <definedName name="_cap06" localSheetId="4">#REF!</definedName>
    <definedName name="_cap06" localSheetId="1">#REF!</definedName>
    <definedName name="_cap06" localSheetId="2">#REF!</definedName>
    <definedName name="_cap06">#REF!</definedName>
    <definedName name="_cap07" localSheetId="10">#REF!</definedName>
    <definedName name="_cap07" localSheetId="4">#REF!</definedName>
    <definedName name="_cap07" localSheetId="1">#REF!</definedName>
    <definedName name="_cap07" localSheetId="2">#REF!</definedName>
    <definedName name="_cap07">#REF!</definedName>
    <definedName name="_cap08" localSheetId="10">#REF!</definedName>
    <definedName name="_cap08" localSheetId="4">#REF!</definedName>
    <definedName name="_cap08" localSheetId="1">#REF!</definedName>
    <definedName name="_cap08" localSheetId="2">#REF!</definedName>
    <definedName name="_cap08">#REF!</definedName>
    <definedName name="_cap09" localSheetId="10">#REF!</definedName>
    <definedName name="_cap09" localSheetId="4">#REF!</definedName>
    <definedName name="_cap09" localSheetId="1">#REF!</definedName>
    <definedName name="_cap09" localSheetId="2">#REF!</definedName>
    <definedName name="_cap09">#REF!</definedName>
    <definedName name="_cap10" localSheetId="10">#REF!</definedName>
    <definedName name="_cap10" localSheetId="4">#REF!</definedName>
    <definedName name="_cap10" localSheetId="1">#REF!</definedName>
    <definedName name="_cap10" localSheetId="2">#REF!</definedName>
    <definedName name="_cap10">#REF!</definedName>
    <definedName name="_cap11" localSheetId="10">#REF!</definedName>
    <definedName name="_cap11" localSheetId="4">#REF!</definedName>
    <definedName name="_cap11" localSheetId="1">#REF!</definedName>
    <definedName name="_cap11" localSheetId="2">#REF!</definedName>
    <definedName name="_cap11">#REF!</definedName>
    <definedName name="_cap12" localSheetId="10">#REF!</definedName>
    <definedName name="_cap12" localSheetId="4">#REF!</definedName>
    <definedName name="_cap12" localSheetId="1">#REF!</definedName>
    <definedName name="_cap12" localSheetId="2">#REF!</definedName>
    <definedName name="_cap12">#REF!</definedName>
    <definedName name="_cap13" localSheetId="10">#REF!</definedName>
    <definedName name="_cap13" localSheetId="4">#REF!</definedName>
    <definedName name="_cap13" localSheetId="1">#REF!</definedName>
    <definedName name="_cap13" localSheetId="2">#REF!</definedName>
    <definedName name="_cap13">#REF!</definedName>
    <definedName name="_cap14" localSheetId="10">#REF!</definedName>
    <definedName name="_cap14" localSheetId="4">#REF!</definedName>
    <definedName name="_cap14" localSheetId="1">#REF!</definedName>
    <definedName name="_cap14" localSheetId="2">#REF!</definedName>
    <definedName name="_cap14">#REF!</definedName>
    <definedName name="_cap15" localSheetId="10">#REF!</definedName>
    <definedName name="_cap15" localSheetId="4">#REF!</definedName>
    <definedName name="_cap15" localSheetId="1">#REF!</definedName>
    <definedName name="_cap15" localSheetId="2">#REF!</definedName>
    <definedName name="_cap15">#REF!</definedName>
    <definedName name="_cap16" localSheetId="10">#REF!</definedName>
    <definedName name="_cap16" localSheetId="4">#REF!</definedName>
    <definedName name="_cap16" localSheetId="1">#REF!</definedName>
    <definedName name="_cap16" localSheetId="2">#REF!</definedName>
    <definedName name="_cap16">#REF!</definedName>
    <definedName name="_cap17" localSheetId="10">#REF!</definedName>
    <definedName name="_cap17" localSheetId="4">#REF!</definedName>
    <definedName name="_cap17" localSheetId="1">#REF!</definedName>
    <definedName name="_cap17" localSheetId="2">#REF!</definedName>
    <definedName name="_cap17">#REF!</definedName>
    <definedName name="_cap18" localSheetId="10">#REF!</definedName>
    <definedName name="_cap18" localSheetId="4">#REF!</definedName>
    <definedName name="_cap18" localSheetId="1">#REF!</definedName>
    <definedName name="_cap18" localSheetId="2">#REF!</definedName>
    <definedName name="_cap18">#REF!</definedName>
    <definedName name="_cap19" localSheetId="10">#REF!</definedName>
    <definedName name="_cap19" localSheetId="4">#REF!</definedName>
    <definedName name="_cap19" localSheetId="1">#REF!</definedName>
    <definedName name="_cap19" localSheetId="2">#REF!</definedName>
    <definedName name="_cap19">#REF!</definedName>
    <definedName name="_Cod1" localSheetId="10">#REF!</definedName>
    <definedName name="_Cod1" localSheetId="4">#REF!</definedName>
    <definedName name="_Cod1" localSheetId="1">#REF!</definedName>
    <definedName name="_Cod1" localSheetId="2">#REF!</definedName>
    <definedName name="_Cod1">#REF!</definedName>
    <definedName name="_COM1" localSheetId="10">#REF!</definedName>
    <definedName name="_COM1" localSheetId="4">#REF!</definedName>
    <definedName name="_COM1" localSheetId="1">#REF!</definedName>
    <definedName name="_COM1" localSheetId="2">#REF!</definedName>
    <definedName name="_COM1">#REF!</definedName>
    <definedName name="_COM10" localSheetId="10">#REF!</definedName>
    <definedName name="_COM10" localSheetId="4">#REF!</definedName>
    <definedName name="_COM10" localSheetId="1">#REF!</definedName>
    <definedName name="_COM10" localSheetId="2">#REF!</definedName>
    <definedName name="_COM10">#REF!</definedName>
    <definedName name="_COM11" localSheetId="10">#REF!</definedName>
    <definedName name="_COM11" localSheetId="4">#REF!</definedName>
    <definedName name="_COM11" localSheetId="1">#REF!</definedName>
    <definedName name="_COM11" localSheetId="2">#REF!</definedName>
    <definedName name="_COM11">#REF!</definedName>
    <definedName name="_COM12" localSheetId="10">#REF!</definedName>
    <definedName name="_COM12" localSheetId="4">#REF!</definedName>
    <definedName name="_COM12" localSheetId="1">#REF!</definedName>
    <definedName name="_COM12" localSheetId="2">#REF!</definedName>
    <definedName name="_COM12">#REF!</definedName>
    <definedName name="_COM13" localSheetId="10">#REF!</definedName>
    <definedName name="_COM13" localSheetId="4">#REF!</definedName>
    <definedName name="_COM13" localSheetId="1">#REF!</definedName>
    <definedName name="_COM13" localSheetId="2">#REF!</definedName>
    <definedName name="_COM13">#REF!</definedName>
    <definedName name="_COM14" localSheetId="10">#REF!</definedName>
    <definedName name="_COM14" localSheetId="4">#REF!</definedName>
    <definedName name="_COM14" localSheetId="1">#REF!</definedName>
    <definedName name="_COM14" localSheetId="2">#REF!</definedName>
    <definedName name="_COM14">#REF!</definedName>
    <definedName name="_COM15" localSheetId="10">#REF!</definedName>
    <definedName name="_COM15" localSheetId="4">#REF!</definedName>
    <definedName name="_COM15" localSheetId="1">#REF!</definedName>
    <definedName name="_COM15" localSheetId="2">#REF!</definedName>
    <definedName name="_COM15">#REF!</definedName>
    <definedName name="_COM16" localSheetId="10">#REF!</definedName>
    <definedName name="_COM16" localSheetId="4">#REF!</definedName>
    <definedName name="_COM16" localSheetId="1">#REF!</definedName>
    <definedName name="_COM16" localSheetId="2">#REF!</definedName>
    <definedName name="_COM16">#REF!</definedName>
    <definedName name="_COM17" localSheetId="10">#REF!</definedName>
    <definedName name="_COM17" localSheetId="4">#REF!</definedName>
    <definedName name="_COM17" localSheetId="1">#REF!</definedName>
    <definedName name="_COM17" localSheetId="2">#REF!</definedName>
    <definedName name="_COM17">#REF!</definedName>
    <definedName name="_COM18" localSheetId="10">#REF!</definedName>
    <definedName name="_COM18" localSheetId="4">#REF!</definedName>
    <definedName name="_COM18" localSheetId="1">#REF!</definedName>
    <definedName name="_COM18" localSheetId="2">#REF!</definedName>
    <definedName name="_COM18">#REF!</definedName>
    <definedName name="_COM19" localSheetId="10">#REF!</definedName>
    <definedName name="_COM19" localSheetId="4">#REF!</definedName>
    <definedName name="_COM19" localSheetId="1">#REF!</definedName>
    <definedName name="_COM19" localSheetId="2">#REF!</definedName>
    <definedName name="_COM19">#REF!</definedName>
    <definedName name="_COM2" localSheetId="10">#REF!</definedName>
    <definedName name="_COM2" localSheetId="4">#REF!</definedName>
    <definedName name="_COM2" localSheetId="1">#REF!</definedName>
    <definedName name="_COM2" localSheetId="2">#REF!</definedName>
    <definedName name="_COM2">#REF!</definedName>
    <definedName name="_COM20" localSheetId="10">#REF!</definedName>
    <definedName name="_COM20" localSheetId="4">#REF!</definedName>
    <definedName name="_COM20" localSheetId="1">#REF!</definedName>
    <definedName name="_COM20" localSheetId="2">#REF!</definedName>
    <definedName name="_COM20">#REF!</definedName>
    <definedName name="_COM21" localSheetId="10">#REF!</definedName>
    <definedName name="_COM21" localSheetId="4">#REF!</definedName>
    <definedName name="_COM21" localSheetId="1">#REF!</definedName>
    <definedName name="_COM21" localSheetId="2">#REF!</definedName>
    <definedName name="_COM21">#REF!</definedName>
    <definedName name="_COM3" localSheetId="10">#REF!</definedName>
    <definedName name="_COM3" localSheetId="4">#REF!</definedName>
    <definedName name="_COM3" localSheetId="1">#REF!</definedName>
    <definedName name="_COM3" localSheetId="2">#REF!</definedName>
    <definedName name="_COM3">#REF!</definedName>
    <definedName name="_COM4" localSheetId="10">#REF!</definedName>
    <definedName name="_COM4" localSheetId="4">#REF!</definedName>
    <definedName name="_COM4" localSheetId="1">#REF!</definedName>
    <definedName name="_COM4" localSheetId="2">#REF!</definedName>
    <definedName name="_COM4">#REF!</definedName>
    <definedName name="_COM5" localSheetId="10">#REF!</definedName>
    <definedName name="_COM5" localSheetId="4">#REF!</definedName>
    <definedName name="_COM5" localSheetId="1">#REF!</definedName>
    <definedName name="_COM5" localSheetId="2">#REF!</definedName>
    <definedName name="_COM5">#REF!</definedName>
    <definedName name="_COM6" localSheetId="10">#REF!</definedName>
    <definedName name="_COM6" localSheetId="4">#REF!</definedName>
    <definedName name="_COM6" localSheetId="1">#REF!</definedName>
    <definedName name="_COM6" localSheetId="2">#REF!</definedName>
    <definedName name="_COM6">#REF!</definedName>
    <definedName name="_COM7" localSheetId="10">#REF!</definedName>
    <definedName name="_COM7" localSheetId="4">#REF!</definedName>
    <definedName name="_COM7" localSheetId="1">#REF!</definedName>
    <definedName name="_COM7" localSheetId="2">#REF!</definedName>
    <definedName name="_COM7">#REF!</definedName>
    <definedName name="_COM8" localSheetId="10">#REF!</definedName>
    <definedName name="_COM8" localSheetId="4">#REF!</definedName>
    <definedName name="_COM8" localSheetId="1">#REF!</definedName>
    <definedName name="_COM8" localSheetId="2">#REF!</definedName>
    <definedName name="_COM8">#REF!</definedName>
    <definedName name="_COM9" localSheetId="10">#REF!</definedName>
    <definedName name="_COM9" localSheetId="4">#REF!</definedName>
    <definedName name="_COM9" localSheetId="1">#REF!</definedName>
    <definedName name="_COM9" localSheetId="2">#REF!</definedName>
    <definedName name="_COM9">#REF!</definedName>
    <definedName name="_DCI1" localSheetId="10">[17]Tablas!#REF!</definedName>
    <definedName name="_DCI1" localSheetId="4">[17]Tablas!#REF!</definedName>
    <definedName name="_DCI1" localSheetId="1">[17]Tablas!#REF!</definedName>
    <definedName name="_DCI1" localSheetId="2">[17]Tablas!#REF!</definedName>
    <definedName name="_DCI1">[17]Tablas!#REF!</definedName>
    <definedName name="_DDS1" localSheetId="10">[17]Tablas!#REF!</definedName>
    <definedName name="_DDS1" localSheetId="4">[17]Tablas!#REF!</definedName>
    <definedName name="_DDS1" localSheetId="1">[17]Tablas!#REF!</definedName>
    <definedName name="_DDS1" localSheetId="2">[17]Tablas!#REF!</definedName>
    <definedName name="_DDS1">[17]Tablas!#REF!</definedName>
    <definedName name="_DGO1" localSheetId="10">[17]Tablas!#REF!</definedName>
    <definedName name="_DGO1" localSheetId="4">[17]Tablas!#REF!</definedName>
    <definedName name="_DGO1" localSheetId="1">[17]Tablas!#REF!</definedName>
    <definedName name="_DGO1" localSheetId="2">[17]Tablas!#REF!</definedName>
    <definedName name="_DGO1">[17]Tablas!#REF!</definedName>
    <definedName name="_DGP1" localSheetId="10">[17]Tablas!#REF!</definedName>
    <definedName name="_DGP1" localSheetId="4">[17]Tablas!#REF!</definedName>
    <definedName name="_DGP1" localSheetId="1">[17]Tablas!#REF!</definedName>
    <definedName name="_DGP1" localSheetId="2">[17]Tablas!#REF!</definedName>
    <definedName name="_DGP1">[17]Tablas!#REF!</definedName>
    <definedName name="_DIJ1" localSheetId="10">[17]Tablas!#REF!</definedName>
    <definedName name="_DIJ1" localSheetId="4">[17]Tablas!#REF!</definedName>
    <definedName name="_DIJ1" localSheetId="1">[17]Tablas!#REF!</definedName>
    <definedName name="_DIJ1" localSheetId="2">[17]Tablas!#REF!</definedName>
    <definedName name="_DIJ1">[17]Tablas!#REF!</definedName>
    <definedName name="_DPI1" localSheetId="10">[17]Tablas!#REF!</definedName>
    <definedName name="_DPI1" localSheetId="4">[17]Tablas!#REF!</definedName>
    <definedName name="_DPI1" localSheetId="1">[17]Tablas!#REF!</definedName>
    <definedName name="_DPI1" localSheetId="2">[17]Tablas!#REF!</definedName>
    <definedName name="_DPI1">[17]Tablas!#REF!</definedName>
    <definedName name="_DPY1" localSheetId="10">[17]Tablas!#REF!</definedName>
    <definedName name="_DPY1" localSheetId="4">[17]Tablas!#REF!</definedName>
    <definedName name="_DPY1" localSheetId="1">[17]Tablas!#REF!</definedName>
    <definedName name="_DPY1" localSheetId="2">[17]Tablas!#REF!</definedName>
    <definedName name="_DPY1">[17]Tablas!#REF!</definedName>
    <definedName name="_DRI1" localSheetId="10">[17]Tablas!#REF!</definedName>
    <definedName name="_DRI1" localSheetId="4">[17]Tablas!#REF!</definedName>
    <definedName name="_DRI1" localSheetId="1">[17]Tablas!#REF!</definedName>
    <definedName name="_DRI1" localSheetId="2">[17]Tablas!#REF!</definedName>
    <definedName name="_DRI1">[17]Tablas!#REF!</definedName>
    <definedName name="_DRL1" localSheetId="10">[17]Tablas!#REF!</definedName>
    <definedName name="_DRL1" localSheetId="4">[17]Tablas!#REF!</definedName>
    <definedName name="_DRL1" localSheetId="1">[17]Tablas!#REF!</definedName>
    <definedName name="_DRL1" localSheetId="2">[17]Tablas!#REF!</definedName>
    <definedName name="_DRL1">[17]Tablas!#REF!</definedName>
    <definedName name="_DSP1" localSheetId="10">[17]Tablas!#REF!</definedName>
    <definedName name="_DSP1" localSheetId="4">[17]Tablas!#REF!</definedName>
    <definedName name="_DSP1" localSheetId="1">[17]Tablas!#REF!</definedName>
    <definedName name="_DSP1" localSheetId="2">[17]Tablas!#REF!</definedName>
    <definedName name="_DSP1">[17]Tablas!#REF!</definedName>
    <definedName name="_ECP1" localSheetId="10">[17]Tablas!#REF!</definedName>
    <definedName name="_ECP1" localSheetId="4">[17]Tablas!#REF!</definedName>
    <definedName name="_ECP1" localSheetId="1">[17]Tablas!#REF!</definedName>
    <definedName name="_ECP1" localSheetId="2">[17]Tablas!#REF!</definedName>
    <definedName name="_ECP1">[17]Tablas!#REF!</definedName>
    <definedName name="_EST1" localSheetId="10">#REF!</definedName>
    <definedName name="_EST1" localSheetId="3">#REF!</definedName>
    <definedName name="_EST1" localSheetId="4">#REF!</definedName>
    <definedName name="_EST1" localSheetId="5">#REF!</definedName>
    <definedName name="_EST1" localSheetId="1">#REF!</definedName>
    <definedName name="_EST1" localSheetId="2">#REF!</definedName>
    <definedName name="_EST1">#REF!</definedName>
    <definedName name="_EST10" localSheetId="10">#REF!</definedName>
    <definedName name="_EST10" localSheetId="4">#REF!</definedName>
    <definedName name="_EST10" localSheetId="5">#REF!</definedName>
    <definedName name="_EST10" localSheetId="1">#REF!</definedName>
    <definedName name="_EST10" localSheetId="2">#REF!</definedName>
    <definedName name="_EST10">#REF!</definedName>
    <definedName name="_EST11" localSheetId="10">#REF!</definedName>
    <definedName name="_EST11" localSheetId="4">#REF!</definedName>
    <definedName name="_EST11" localSheetId="5">#REF!</definedName>
    <definedName name="_EST11" localSheetId="1">#REF!</definedName>
    <definedName name="_EST11" localSheetId="2">#REF!</definedName>
    <definedName name="_EST11">#REF!</definedName>
    <definedName name="_EST12" localSheetId="10">#REF!</definedName>
    <definedName name="_EST12" localSheetId="4">#REF!</definedName>
    <definedName name="_EST12" localSheetId="5">#REF!</definedName>
    <definedName name="_EST12" localSheetId="1">#REF!</definedName>
    <definedName name="_EST12" localSheetId="2">#REF!</definedName>
    <definedName name="_EST12">#REF!</definedName>
    <definedName name="_EST13" localSheetId="10">#REF!</definedName>
    <definedName name="_EST13" localSheetId="4">#REF!</definedName>
    <definedName name="_EST13" localSheetId="5">#REF!</definedName>
    <definedName name="_EST13" localSheetId="1">#REF!</definedName>
    <definedName name="_EST13" localSheetId="2">#REF!</definedName>
    <definedName name="_EST13">#REF!</definedName>
    <definedName name="_EST14" localSheetId="10">#REF!</definedName>
    <definedName name="_EST14" localSheetId="4">#REF!</definedName>
    <definedName name="_EST14" localSheetId="5">#REF!</definedName>
    <definedName name="_EST14" localSheetId="1">#REF!</definedName>
    <definedName name="_EST14" localSheetId="2">#REF!</definedName>
    <definedName name="_EST14">#REF!</definedName>
    <definedName name="_EST15" localSheetId="10">#REF!</definedName>
    <definedName name="_EST15" localSheetId="4">#REF!</definedName>
    <definedName name="_EST15" localSheetId="5">#REF!</definedName>
    <definedName name="_EST15" localSheetId="1">#REF!</definedName>
    <definedName name="_EST15" localSheetId="2">#REF!</definedName>
    <definedName name="_EST15">#REF!</definedName>
    <definedName name="_EST16" localSheetId="10">#REF!</definedName>
    <definedName name="_EST16" localSheetId="4">#REF!</definedName>
    <definedName name="_EST16" localSheetId="5">#REF!</definedName>
    <definedName name="_EST16" localSheetId="1">#REF!</definedName>
    <definedName name="_EST16" localSheetId="2">#REF!</definedName>
    <definedName name="_EST16">#REF!</definedName>
    <definedName name="_EST17" localSheetId="10">#REF!</definedName>
    <definedName name="_EST17" localSheetId="4">#REF!</definedName>
    <definedName name="_EST17" localSheetId="5">#REF!</definedName>
    <definedName name="_EST17" localSheetId="1">#REF!</definedName>
    <definedName name="_EST17" localSheetId="2">#REF!</definedName>
    <definedName name="_EST17">#REF!</definedName>
    <definedName name="_EST18" localSheetId="10">#REF!</definedName>
    <definedName name="_EST18" localSheetId="4">#REF!</definedName>
    <definedName name="_EST18" localSheetId="5">#REF!</definedName>
    <definedName name="_EST18" localSheetId="1">#REF!</definedName>
    <definedName name="_EST18" localSheetId="2">#REF!</definedName>
    <definedName name="_EST18">#REF!</definedName>
    <definedName name="_EST19" localSheetId="10">#REF!</definedName>
    <definedName name="_EST19" localSheetId="4">#REF!</definedName>
    <definedName name="_EST19" localSheetId="5">#REF!</definedName>
    <definedName name="_EST19" localSheetId="1">#REF!</definedName>
    <definedName name="_EST19" localSheetId="2">#REF!</definedName>
    <definedName name="_EST19">#REF!</definedName>
    <definedName name="_EST2" localSheetId="10">#REF!</definedName>
    <definedName name="_EST2" localSheetId="4">#REF!</definedName>
    <definedName name="_EST2" localSheetId="5">#REF!</definedName>
    <definedName name="_EST2" localSheetId="1">#REF!</definedName>
    <definedName name="_EST2" localSheetId="2">#REF!</definedName>
    <definedName name="_EST2">#REF!</definedName>
    <definedName name="_EST23" localSheetId="10">#REF!</definedName>
    <definedName name="_EST23" localSheetId="4">#REF!</definedName>
    <definedName name="_EST23" localSheetId="1">#REF!</definedName>
    <definedName name="_EST23" localSheetId="2">#REF!</definedName>
    <definedName name="_EST23">#REF!</definedName>
    <definedName name="_EST3" localSheetId="10">#REF!</definedName>
    <definedName name="_EST3" localSheetId="4">#REF!</definedName>
    <definedName name="_EST3" localSheetId="5">#REF!</definedName>
    <definedName name="_EST3" localSheetId="1">#REF!</definedName>
    <definedName name="_EST3" localSheetId="2">#REF!</definedName>
    <definedName name="_EST3">#REF!</definedName>
    <definedName name="_EST4" localSheetId="10">#REF!</definedName>
    <definedName name="_EST4" localSheetId="4">#REF!</definedName>
    <definedName name="_EST4" localSheetId="5">#REF!</definedName>
    <definedName name="_EST4" localSheetId="1">#REF!</definedName>
    <definedName name="_EST4" localSheetId="2">#REF!</definedName>
    <definedName name="_EST4">#REF!</definedName>
    <definedName name="_EST5" localSheetId="10">#REF!</definedName>
    <definedName name="_EST5" localSheetId="4">#REF!</definedName>
    <definedName name="_EST5" localSheetId="5">#REF!</definedName>
    <definedName name="_EST5" localSheetId="1">#REF!</definedName>
    <definedName name="_EST5" localSheetId="2">#REF!</definedName>
    <definedName name="_EST5">#REF!</definedName>
    <definedName name="_EST6" localSheetId="10">#REF!</definedName>
    <definedName name="_EST6" localSheetId="4">#REF!</definedName>
    <definedName name="_EST6" localSheetId="5">#REF!</definedName>
    <definedName name="_EST6" localSheetId="1">#REF!</definedName>
    <definedName name="_EST6" localSheetId="2">#REF!</definedName>
    <definedName name="_EST6">#REF!</definedName>
    <definedName name="_EST7" localSheetId="10">#REF!</definedName>
    <definedName name="_EST7" localSheetId="4">#REF!</definedName>
    <definedName name="_EST7" localSheetId="5">#REF!</definedName>
    <definedName name="_EST7" localSheetId="1">#REF!</definedName>
    <definedName name="_EST7" localSheetId="2">#REF!</definedName>
    <definedName name="_EST7">#REF!</definedName>
    <definedName name="_EST8" localSheetId="10">#REF!</definedName>
    <definedName name="_EST8" localSheetId="4">#REF!</definedName>
    <definedName name="_EST8" localSheetId="5">#REF!</definedName>
    <definedName name="_EST8" localSheetId="1">#REF!</definedName>
    <definedName name="_EST8" localSheetId="2">#REF!</definedName>
    <definedName name="_EST8">#REF!</definedName>
    <definedName name="_EST9" localSheetId="10">#REF!</definedName>
    <definedName name="_EST9" localSheetId="4">#REF!</definedName>
    <definedName name="_EST9" localSheetId="5">#REF!</definedName>
    <definedName name="_EST9" localSheetId="1">#REF!</definedName>
    <definedName name="_EST9" localSheetId="2">#REF!</definedName>
    <definedName name="_EST9">#REF!</definedName>
    <definedName name="_ETR13" localSheetId="10">#REF!</definedName>
    <definedName name="_ETR13" localSheetId="4">#REF!</definedName>
    <definedName name="_ETR13" localSheetId="1">#REF!</definedName>
    <definedName name="_ETR13" localSheetId="2">#REF!</definedName>
    <definedName name="_ETR13">#REF!</definedName>
    <definedName name="_EXC02">[30]MEM!$E$53</definedName>
    <definedName name="_EXC1" localSheetId="10">#REF!</definedName>
    <definedName name="_EXC1" localSheetId="3">#REF!</definedName>
    <definedName name="_EXC1" localSheetId="4">#REF!</definedName>
    <definedName name="_EXC1" localSheetId="5">#REF!</definedName>
    <definedName name="_EXC1" localSheetId="1">#REF!</definedName>
    <definedName name="_EXC1" localSheetId="2">#REF!</definedName>
    <definedName name="_EXC1">#REF!</definedName>
    <definedName name="_EXC10" localSheetId="10">#REF!</definedName>
    <definedName name="_EXC10" localSheetId="3">#REF!</definedName>
    <definedName name="_EXC10" localSheetId="4">#REF!</definedName>
    <definedName name="_EXC10" localSheetId="5">#REF!</definedName>
    <definedName name="_EXC10" localSheetId="1">#REF!</definedName>
    <definedName name="_EXC10" localSheetId="2">#REF!</definedName>
    <definedName name="_EXC10">#REF!</definedName>
    <definedName name="_EXC11" localSheetId="10">#REF!</definedName>
    <definedName name="_EXC11" localSheetId="3">#REF!</definedName>
    <definedName name="_EXC11" localSheetId="4">#REF!</definedName>
    <definedName name="_EXC11" localSheetId="5">#REF!</definedName>
    <definedName name="_EXC11" localSheetId="1">#REF!</definedName>
    <definedName name="_EXC11" localSheetId="2">#REF!</definedName>
    <definedName name="_EXC11">#REF!</definedName>
    <definedName name="_EXC12" localSheetId="10">#REF!</definedName>
    <definedName name="_EXC12" localSheetId="4">#REF!</definedName>
    <definedName name="_EXC12" localSheetId="5">#REF!</definedName>
    <definedName name="_EXC12" localSheetId="1">#REF!</definedName>
    <definedName name="_EXC12" localSheetId="2">#REF!</definedName>
    <definedName name="_EXC12">#REF!</definedName>
    <definedName name="_EXC2" localSheetId="10">#REF!</definedName>
    <definedName name="_EXC2" localSheetId="4">#REF!</definedName>
    <definedName name="_EXC2" localSheetId="5">#REF!</definedName>
    <definedName name="_EXC2" localSheetId="1">#REF!</definedName>
    <definedName name="_EXC2" localSheetId="2">#REF!</definedName>
    <definedName name="_EXC2">#REF!</definedName>
    <definedName name="_EXC23">[30]MEM!$E$55</definedName>
    <definedName name="_EXC3" localSheetId="10">#REF!</definedName>
    <definedName name="_EXC3" localSheetId="3">#REF!</definedName>
    <definedName name="_EXC3" localSheetId="4">#REF!</definedName>
    <definedName name="_EXC3" localSheetId="5">#REF!</definedName>
    <definedName name="_EXC3" localSheetId="1">#REF!</definedName>
    <definedName name="_EXC3" localSheetId="2">#REF!</definedName>
    <definedName name="_EXC3">#REF!</definedName>
    <definedName name="_EXC4" localSheetId="10">#REF!</definedName>
    <definedName name="_EXC4" localSheetId="3">#REF!</definedName>
    <definedName name="_EXC4" localSheetId="4">#REF!</definedName>
    <definedName name="_EXC4" localSheetId="5">#REF!</definedName>
    <definedName name="_EXC4" localSheetId="1">#REF!</definedName>
    <definedName name="_EXC4" localSheetId="2">#REF!</definedName>
    <definedName name="_EXC4">#REF!</definedName>
    <definedName name="_EXC5" localSheetId="10">#REF!</definedName>
    <definedName name="_EXC5" localSheetId="3">#REF!</definedName>
    <definedName name="_EXC5" localSheetId="4">#REF!</definedName>
    <definedName name="_EXC5" localSheetId="5">#REF!</definedName>
    <definedName name="_EXC5" localSheetId="1">#REF!</definedName>
    <definedName name="_EXC5" localSheetId="2">#REF!</definedName>
    <definedName name="_EXC5">#REF!</definedName>
    <definedName name="_EXC6" localSheetId="10">#REF!</definedName>
    <definedName name="_EXC6" localSheetId="4">#REF!</definedName>
    <definedName name="_EXC6" localSheetId="5">#REF!</definedName>
    <definedName name="_EXC6" localSheetId="1">#REF!</definedName>
    <definedName name="_EXC6" localSheetId="2">#REF!</definedName>
    <definedName name="_EXC6">#REF!</definedName>
    <definedName name="_EXC7" localSheetId="10">#REF!</definedName>
    <definedName name="_EXC7" localSheetId="4">#REF!</definedName>
    <definedName name="_EXC7" localSheetId="5">#REF!</definedName>
    <definedName name="_EXC7" localSheetId="1">#REF!</definedName>
    <definedName name="_EXC7" localSheetId="2">#REF!</definedName>
    <definedName name="_EXC7">#REF!</definedName>
    <definedName name="_EXC8" localSheetId="10">#REF!</definedName>
    <definedName name="_EXC8" localSheetId="4">#REF!</definedName>
    <definedName name="_EXC8" localSheetId="5">#REF!</definedName>
    <definedName name="_EXC8" localSheetId="1">#REF!</definedName>
    <definedName name="_EXC8" localSheetId="2">#REF!</definedName>
    <definedName name="_EXC8">#REF!</definedName>
    <definedName name="_EXC9" localSheetId="10">#REF!</definedName>
    <definedName name="_EXC9" localSheetId="4">#REF!</definedName>
    <definedName name="_EXC9" localSheetId="5">#REF!</definedName>
    <definedName name="_EXC9" localSheetId="1">#REF!</definedName>
    <definedName name="_EXC9" localSheetId="2">#REF!</definedName>
    <definedName name="_EXC9">#REF!</definedName>
    <definedName name="_EXT02">[30]MEM!$E$54</definedName>
    <definedName name="_EXT23">[30]MEM!$E$56</definedName>
    <definedName name="_F" localSheetId="5">'INDICAR CÓDIGO DEL ITEM DE PAGO'!ERR</definedName>
    <definedName name="_F">[0]!ERR</definedName>
    <definedName name="_F10" localSheetId="10">#REF!</definedName>
    <definedName name="_F10" localSheetId="4">#REF!</definedName>
    <definedName name="_F10" localSheetId="1">#REF!</definedName>
    <definedName name="_F10" localSheetId="2">#REF!</definedName>
    <definedName name="_F10">#REF!</definedName>
    <definedName name="_FC" localSheetId="10">#REF!</definedName>
    <definedName name="_FC" localSheetId="4">#REF!</definedName>
    <definedName name="_FC" localSheetId="1">#REF!</definedName>
    <definedName name="_FC" localSheetId="2">#REF!</definedName>
    <definedName name="_FC">#REF!</definedName>
    <definedName name="_Fill" localSheetId="10" hidden="1">#REF!</definedName>
    <definedName name="_Fill" localSheetId="4" hidden="1">#REF!</definedName>
    <definedName name="_Fill" localSheetId="5" hidden="1">#REF!</definedName>
    <definedName name="_Fill" localSheetId="1" hidden="1">#REF!</definedName>
    <definedName name="_Fill" localSheetId="2" hidden="1">#REF!</definedName>
    <definedName name="_Fill" hidden="1">#REF!</definedName>
    <definedName name="_xlnm._FilterDatabase" localSheetId="10" hidden="1">ACTIVIDADES!#REF!</definedName>
    <definedName name="_xlnm._FilterDatabase" localSheetId="0" hidden="1">'PRESUPUESTO OFICIAL (Entidad)'!$I$11:$I$137</definedName>
    <definedName name="_xlnm._FilterDatabase" localSheetId="1" hidden="1">'PRESUPUESTO OFICIAL (unitarios)'!$I$11:$I$137</definedName>
    <definedName name="_xlnm._FilterDatabase" localSheetId="2" hidden="1">'PRESUPUESTO OFICIAL(proponente)'!$I$11:$I$137</definedName>
    <definedName name="_FS01" localSheetId="5">'INDICAR CÓDIGO DEL ITEM DE PAGO'!ERR</definedName>
    <definedName name="_FS01">[0]!ERR</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hidden="1">{"via1",#N/A,TRUE,"general";"via2",#N/A,TRUE,"general";"via3",#N/A,TRUE,"general"}</definedName>
    <definedName name="_hfh7" localSheetId="5" hidden="1">{"via1",#N/A,TRUE,"general";"via2",#N/A,TRUE,"general";"via3",#N/A,TRUE,"general"}</definedName>
    <definedName name="_hfh7" hidden="1">{"via1",#N/A,TRUE,"general";"via2",#N/A,TRUE,"general";"via3",#N/A,TRUE,"general"}</definedName>
    <definedName name="_hhg1" hidden="1">{#N/A,#N/A,TRUE,"1842CWN0"}</definedName>
    <definedName name="_i4" localSheetId="5"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ICP1" localSheetId="10">[17]Tablas!#REF!</definedName>
    <definedName name="_ICP1" localSheetId="4">[17]Tablas!#REF!</definedName>
    <definedName name="_ICP1" localSheetId="1">[17]Tablas!#REF!</definedName>
    <definedName name="_ICP1" localSheetId="2">[17]Tablas!#REF!</definedName>
    <definedName name="_ICP1">[17]Tablas!#REF!</definedName>
    <definedName name="_IMP1" localSheetId="10">#REF!</definedName>
    <definedName name="_IMP1" localSheetId="4">#REF!</definedName>
    <definedName name="_IMP1" localSheetId="1">#REF!</definedName>
    <definedName name="_IMP1" localSheetId="2">#REF!</definedName>
    <definedName name="_IMP1">#REF!</definedName>
    <definedName name="_IPC2002" localSheetId="10">#REF!</definedName>
    <definedName name="_IPC2002" localSheetId="3">#REF!</definedName>
    <definedName name="_IPC2002" localSheetId="4">#REF!</definedName>
    <definedName name="_IPC2002" localSheetId="5">#REF!</definedName>
    <definedName name="_IPC2002" localSheetId="1">#REF!</definedName>
    <definedName name="_IPC2002" localSheetId="2">#REF!</definedName>
    <definedName name="_IPC2002">#REF!</definedName>
    <definedName name="_IVA1" localSheetId="10">#REF!</definedName>
    <definedName name="_IVA1" localSheetId="4">#REF!</definedName>
    <definedName name="_IVA1" localSheetId="1">#REF!</definedName>
    <definedName name="_IVA1" localSheetId="2">#REF!</definedName>
    <definedName name="_IVA1">#REF!</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ey1" localSheetId="10" hidden="1">#REF!</definedName>
    <definedName name="_Key1" localSheetId="4" hidden="1">#REF!</definedName>
    <definedName name="_Key1" localSheetId="5" hidden="1">#REF!</definedName>
    <definedName name="_Key1" localSheetId="1" hidden="1">#REF!</definedName>
    <definedName name="_Key1" localSheetId="2" hidden="1">#REF!</definedName>
    <definedName name="_Key1" hidden="1">#REF!</definedName>
    <definedName name="_Key11" localSheetId="10" hidden="1">[31]INST!#REF!</definedName>
    <definedName name="_Key11" localSheetId="4" hidden="1">[31]INST!#REF!</definedName>
    <definedName name="_Key11" localSheetId="1" hidden="1">[31]INST!#REF!</definedName>
    <definedName name="_Key11" localSheetId="2" hidden="1">[31]INST!#REF!</definedName>
    <definedName name="_Key11" hidden="1">[31]INST!#REF!</definedName>
    <definedName name="_Key2" localSheetId="10" hidden="1">#REF!</definedName>
    <definedName name="_Key2" localSheetId="4" hidden="1">#REF!</definedName>
    <definedName name="_Key2" localSheetId="1" hidden="1">#REF!</definedName>
    <definedName name="_Key2" localSheetId="2" hidden="1">#REF!</definedName>
    <definedName name="_Key2" hidden="1">#REF!</definedName>
    <definedName name="_Key21" localSheetId="10" hidden="1">#REF!</definedName>
    <definedName name="_Key21" localSheetId="4" hidden="1">#REF!</definedName>
    <definedName name="_Key21" localSheetId="1" hidden="1">#REF!</definedName>
    <definedName name="_Key21" localSheetId="2" hidden="1">#REF!</definedName>
    <definedName name="_Key21" hidden="1">#REF!</definedName>
    <definedName name="_key3" localSheetId="10" hidden="1">#REF!</definedName>
    <definedName name="_key3" localSheetId="4" hidden="1">#REF!</definedName>
    <definedName name="_key3" localSheetId="1" hidden="1">#REF!</definedName>
    <definedName name="_key3" localSheetId="2" hidden="1">#REF!</definedName>
    <definedName name="_key3" hidden="1">#REF!</definedName>
    <definedName name="_key31" localSheetId="10" hidden="1">#REF!</definedName>
    <definedName name="_key31" localSheetId="4" hidden="1">#REF!</definedName>
    <definedName name="_key31" localSheetId="1" hidden="1">#REF!</definedName>
    <definedName name="_key31" localSheetId="2" hidden="1">#REF!</definedName>
    <definedName name="_key31" hidden="1">#REF!</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lar03" localSheetId="10">#REF!</definedName>
    <definedName name="_lar03" localSheetId="4">#REF!</definedName>
    <definedName name="_lar03" localSheetId="5">#REF!</definedName>
    <definedName name="_lar03" localSheetId="1">#REF!</definedName>
    <definedName name="_lar03" localSheetId="2">#REF!</definedName>
    <definedName name="_lar03">#REF!</definedName>
    <definedName name="_LEY80" localSheetId="10">#REF!</definedName>
    <definedName name="_LEY80" localSheetId="4">#REF!</definedName>
    <definedName name="_LEY80" localSheetId="1">#REF!</definedName>
    <definedName name="_LEY80" localSheetId="2">#REF!</definedName>
    <definedName name="_LEY80">#REF!</definedName>
    <definedName name="_m3" localSheetId="5"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MA2" localSheetId="10">#REF!</definedName>
    <definedName name="_MA2" localSheetId="4">#REF!</definedName>
    <definedName name="_MA2" localSheetId="5">#REF!</definedName>
    <definedName name="_MA2" localSheetId="1">#REF!</definedName>
    <definedName name="_MA2" localSheetId="2">#REF!</definedName>
    <definedName name="_MA2">#REF!</definedName>
    <definedName name="_MAT1" localSheetId="10">#REF!</definedName>
    <definedName name="_MAT1" localSheetId="4">#REF!</definedName>
    <definedName name="_MAT1" localSheetId="1">#REF!</definedName>
    <definedName name="_MAT1" localSheetId="2">#REF!</definedName>
    <definedName name="_MAT1">#REF!</definedName>
    <definedName name="_MOD1" localSheetId="10">#REF!</definedName>
    <definedName name="_MOD1" localSheetId="4">#REF!</definedName>
    <definedName name="_MOD1" localSheetId="1">#REF!</definedName>
    <definedName name="_MOD1" localSheetId="2">#REF!</definedName>
    <definedName name="_MOD1">#REF!</definedName>
    <definedName name="_mun2" localSheetId="10">[26]PESOS!#REF!</definedName>
    <definedName name="_mun2" localSheetId="4">[26]PESOS!#REF!</definedName>
    <definedName name="_mun2" localSheetId="5">[26]PESOS!#REF!</definedName>
    <definedName name="_mun2" localSheetId="1">[26]PESOS!#REF!</definedName>
    <definedName name="_mun2" localSheetId="2">[26]PESOS!#REF!</definedName>
    <definedName name="_mun2">[26]PESOS!#REF!</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ac2002" localSheetId="10">#REF!</definedName>
    <definedName name="_Nac2002" localSheetId="4">#REF!</definedName>
    <definedName name="_Nac2002" localSheetId="1">#REF!</definedName>
    <definedName name="_Nac2002" localSheetId="2">#REF!</definedName>
    <definedName name="_Nac2002">#REF!</definedName>
    <definedName name="_Nac2003" localSheetId="10">#REF!</definedName>
    <definedName name="_Nac2003" localSheetId="4">#REF!</definedName>
    <definedName name="_Nac2003" localSheetId="1">#REF!</definedName>
    <definedName name="_Nac2003" localSheetId="2">#REF!</definedName>
    <definedName name="_Nac2003">#REF!</definedName>
    <definedName name="_Nal2002" localSheetId="10">#REF!</definedName>
    <definedName name="_Nal2002" localSheetId="4">#REF!</definedName>
    <definedName name="_Nal2002" localSheetId="1">#REF!</definedName>
    <definedName name="_Nal2002" localSheetId="2">#REF!</definedName>
    <definedName name="_Nal2002">#REF!</definedName>
    <definedName name="_Nal2003" localSheetId="10">#REF!</definedName>
    <definedName name="_Nal2003" localSheetId="4">#REF!</definedName>
    <definedName name="_Nal2003" localSheetId="1">#REF!</definedName>
    <definedName name="_Nal2003" localSheetId="2">#REF!</definedName>
    <definedName name="_Nal2003">#REF!</definedName>
    <definedName name="_nrf10" localSheetId="10">#REF!</definedName>
    <definedName name="_nrf10" localSheetId="4">#REF!</definedName>
    <definedName name="_nrf10" localSheetId="1">#REF!</definedName>
    <definedName name="_nrf10" localSheetId="2">#REF!</definedName>
    <definedName name="_nrf10">#REF!</definedName>
    <definedName name="_num10" localSheetId="10">#REF!</definedName>
    <definedName name="_num10" localSheetId="4">#REF!</definedName>
    <definedName name="_num10" localSheetId="5">#REF!</definedName>
    <definedName name="_num10" localSheetId="1">#REF!</definedName>
    <definedName name="_num10" localSheetId="2">#REF!</definedName>
    <definedName name="_num10">#REF!</definedName>
    <definedName name="_num2" localSheetId="10">#REF!</definedName>
    <definedName name="_num2" localSheetId="4">#REF!</definedName>
    <definedName name="_num2" localSheetId="5">#REF!</definedName>
    <definedName name="_num2" localSheetId="1">#REF!</definedName>
    <definedName name="_num2" localSheetId="2">#REF!</definedName>
    <definedName name="_num2">#REF!</definedName>
    <definedName name="_num3" localSheetId="10">#REF!</definedName>
    <definedName name="_num3" localSheetId="4">#REF!</definedName>
    <definedName name="_num3" localSheetId="5">#REF!</definedName>
    <definedName name="_num3" localSheetId="1">#REF!</definedName>
    <definedName name="_num3" localSheetId="2">#REF!</definedName>
    <definedName name="_num3">#REF!</definedName>
    <definedName name="_num4" localSheetId="10">#REF!</definedName>
    <definedName name="_num4" localSheetId="4">#REF!</definedName>
    <definedName name="_num4" localSheetId="5">#REF!</definedName>
    <definedName name="_num4" localSheetId="1">#REF!</definedName>
    <definedName name="_num4" localSheetId="2">#REF!</definedName>
    <definedName name="_num4">#REF!</definedName>
    <definedName name="_num5" localSheetId="10">#REF!</definedName>
    <definedName name="_num5" localSheetId="4">#REF!</definedName>
    <definedName name="_num5" localSheetId="5">#REF!</definedName>
    <definedName name="_num5" localSheetId="1">#REF!</definedName>
    <definedName name="_num5" localSheetId="2">#REF!</definedName>
    <definedName name="_num5">#REF!</definedName>
    <definedName name="_num6" localSheetId="10">#REF!</definedName>
    <definedName name="_num6" localSheetId="4">#REF!</definedName>
    <definedName name="_num6" localSheetId="5">#REF!</definedName>
    <definedName name="_num6" localSheetId="1">#REF!</definedName>
    <definedName name="_num6" localSheetId="2">#REF!</definedName>
    <definedName name="_num6">#REF!</definedName>
    <definedName name="_num7" localSheetId="10">#REF!</definedName>
    <definedName name="_num7" localSheetId="4">#REF!</definedName>
    <definedName name="_num7" localSheetId="5">#REF!</definedName>
    <definedName name="_num7" localSheetId="1">#REF!</definedName>
    <definedName name="_num7" localSheetId="2">#REF!</definedName>
    <definedName name="_num7">#REF!</definedName>
    <definedName name="_num8" localSheetId="10">#REF!</definedName>
    <definedName name="_num8" localSheetId="4">#REF!</definedName>
    <definedName name="_num8" localSheetId="5">#REF!</definedName>
    <definedName name="_num8" localSheetId="1">#REF!</definedName>
    <definedName name="_num8" localSheetId="2">#REF!</definedName>
    <definedName name="_num8">#REF!</definedName>
    <definedName name="_num9" localSheetId="10">#REF!</definedName>
    <definedName name="_num9" localSheetId="4">#REF!</definedName>
    <definedName name="_num9" localSheetId="5">#REF!</definedName>
    <definedName name="_num9" localSheetId="1">#REF!</definedName>
    <definedName name="_num9" localSheetId="2">#REF!</definedName>
    <definedName name="_num9">#REF!</definedName>
    <definedName name="_nyn7" localSheetId="5"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CD1" localSheetId="10">[17]Tablas!#REF!</definedName>
    <definedName name="_OCD1" localSheetId="4">[17]Tablas!#REF!</definedName>
    <definedName name="_OCD1" localSheetId="1">[17]Tablas!#REF!</definedName>
    <definedName name="_OCD1" localSheetId="2">[17]Tablas!#REF!</definedName>
    <definedName name="_OCD1">[17]Tablas!#REF!</definedName>
    <definedName name="_OCI1" localSheetId="10">[17]Tablas!#REF!</definedName>
    <definedName name="_OCI1" localSheetId="4">[17]Tablas!#REF!</definedName>
    <definedName name="_OCI1" localSheetId="1">[17]Tablas!#REF!</definedName>
    <definedName name="_OCI1" localSheetId="2">[17]Tablas!#REF!</definedName>
    <definedName name="_OCI1">[17]Tablas!#REF!</definedName>
    <definedName name="_Order1" hidden="1">0</definedName>
    <definedName name="_Order2" hidden="1">255</definedName>
    <definedName name="_ORO10" localSheetId="10">#REF!</definedName>
    <definedName name="_ORO10" localSheetId="4">#REF!</definedName>
    <definedName name="_ORO10" localSheetId="1">#REF!</definedName>
    <definedName name="_ORO10" localSheetId="2">#REF!</definedName>
    <definedName name="_ORO10">#REF!</definedName>
    <definedName name="_ORO11" localSheetId="10">#REF!</definedName>
    <definedName name="_ORO11" localSheetId="4">#REF!</definedName>
    <definedName name="_ORO11" localSheetId="1">#REF!</definedName>
    <definedName name="_ORO11" localSheetId="2">#REF!</definedName>
    <definedName name="_ORO11">#REF!</definedName>
    <definedName name="_ORO12" localSheetId="10">#REF!</definedName>
    <definedName name="_ORO12" localSheetId="4">#REF!</definedName>
    <definedName name="_ORO12" localSheetId="1">#REF!</definedName>
    <definedName name="_ORO12" localSheetId="2">#REF!</definedName>
    <definedName name="_ORO12">#REF!</definedName>
    <definedName name="_ORO13" localSheetId="10">#REF!</definedName>
    <definedName name="_ORO13" localSheetId="4">#REF!</definedName>
    <definedName name="_ORO13" localSheetId="1">#REF!</definedName>
    <definedName name="_ORO13" localSheetId="2">#REF!</definedName>
    <definedName name="_ORO13">#REF!</definedName>
    <definedName name="_ORO14" localSheetId="10">#REF!</definedName>
    <definedName name="_ORO14" localSheetId="4">#REF!</definedName>
    <definedName name="_ORO14" localSheetId="1">#REF!</definedName>
    <definedName name="_ORO14" localSheetId="2">#REF!</definedName>
    <definedName name="_ORO14">#REF!</definedName>
    <definedName name="_ORO15" localSheetId="10">#REF!</definedName>
    <definedName name="_ORO15" localSheetId="4">#REF!</definedName>
    <definedName name="_ORO15" localSheetId="1">#REF!</definedName>
    <definedName name="_ORO15" localSheetId="2">#REF!</definedName>
    <definedName name="_ORO15">#REF!</definedName>
    <definedName name="_ORO16" localSheetId="10">#REF!</definedName>
    <definedName name="_ORO16" localSheetId="4">#REF!</definedName>
    <definedName name="_ORO16" localSheetId="1">#REF!</definedName>
    <definedName name="_ORO16" localSheetId="2">#REF!</definedName>
    <definedName name="_ORO16">#REF!</definedName>
    <definedName name="_ORO17" localSheetId="10">#REF!</definedName>
    <definedName name="_ORO17" localSheetId="4">#REF!</definedName>
    <definedName name="_ORO17" localSheetId="1">#REF!</definedName>
    <definedName name="_ORO17" localSheetId="2">#REF!</definedName>
    <definedName name="_ORO17">#REF!</definedName>
    <definedName name="_ORO18" localSheetId="10">#REF!</definedName>
    <definedName name="_ORO18" localSheetId="4">#REF!</definedName>
    <definedName name="_ORO18" localSheetId="1">#REF!</definedName>
    <definedName name="_ORO18" localSheetId="2">#REF!</definedName>
    <definedName name="_ORO18">#REF!</definedName>
    <definedName name="_ORO19" localSheetId="10">#REF!</definedName>
    <definedName name="_ORO19" localSheetId="4">#REF!</definedName>
    <definedName name="_ORO19" localSheetId="1">#REF!</definedName>
    <definedName name="_ORO19" localSheetId="2">#REF!</definedName>
    <definedName name="_ORO19">#REF!</definedName>
    <definedName name="_p6" localSheetId="5"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a1">'[27]Paral. 1'!$E$1:$E$65536</definedName>
    <definedName name="_Pa2">'[27]Paral. 2'!$E$1:$E$65536</definedName>
    <definedName name="_Pa3">'[27]Paral. 3'!$E$1:$E$65536</definedName>
    <definedName name="_Pa4">[27]Paral.4!$E$1:$E$65536</definedName>
    <definedName name="_Parse_Out" localSheetId="10" hidden="1">'[4]7422CW00'!#REF!</definedName>
    <definedName name="_Parse_Out" localSheetId="4" hidden="1">'[4]7422CW00'!#REF!</definedName>
    <definedName name="_Parse_Out" localSheetId="1" hidden="1">'[4]7422CW00'!#REF!</definedName>
    <definedName name="_Parse_Out" localSheetId="2" hidden="1">'[4]7422CW00'!#REF!</definedName>
    <definedName name="_Parse_Out" hidden="1">'[4]7422CW00'!#REF!</definedName>
    <definedName name="_PJ50" localSheetId="10">#REF!</definedName>
    <definedName name="_PJ50" localSheetId="3">#REF!</definedName>
    <definedName name="_PJ50" localSheetId="4">#REF!</definedName>
    <definedName name="_PJ50" localSheetId="5">#REF!</definedName>
    <definedName name="_PJ50" localSheetId="1">#REF!</definedName>
    <definedName name="_PJ50" localSheetId="2">#REF!</definedName>
    <definedName name="_PJ50">#REF!</definedName>
    <definedName name="_pj51" localSheetId="10">#REF!</definedName>
    <definedName name="_pj51" localSheetId="4">#REF!</definedName>
    <definedName name="_pj51" localSheetId="5">#REF!</definedName>
    <definedName name="_pj51" localSheetId="1">#REF!</definedName>
    <definedName name="_pj51" localSheetId="2">#REF!</definedName>
    <definedName name="_pj51">#REF!</definedName>
    <definedName name="_PL02" localSheetId="10">'[29]ACTA 01'!#REF!</definedName>
    <definedName name="_PL02" localSheetId="4">'[29]ACTA 01'!#REF!</definedName>
    <definedName name="_PL02" localSheetId="1">'[29]ACTA 01'!#REF!</definedName>
    <definedName name="_PL02" localSheetId="2">'[29]ACTA 01'!#REF!</definedName>
    <definedName name="_PL02">'[29]ACTA 01'!#REF!</definedName>
    <definedName name="_PMT5671" localSheetId="10">[12]MEMORIAS!#REF!</definedName>
    <definedName name="_PMT5671" localSheetId="4">[12]MEMORIAS!#REF!</definedName>
    <definedName name="_PMT5671" localSheetId="1">[12]MEMORIAS!#REF!</definedName>
    <definedName name="_PMT5671" localSheetId="2">[12]MEMORIAS!#REF!</definedName>
    <definedName name="_PMT5671">[12]MEMORIAS!#REF!</definedName>
    <definedName name="_PMT5805" localSheetId="10">[12]MEMORIAS!#REF!</definedName>
    <definedName name="_PMT5805" localSheetId="4">[12]MEMORIAS!#REF!</definedName>
    <definedName name="_PMT5805" localSheetId="1">[12]MEMORIAS!#REF!</definedName>
    <definedName name="_PMT5805" localSheetId="2">[12]MEMORIAS!#REF!</definedName>
    <definedName name="_PMT5805">[12]MEMORIAS!#REF!</definedName>
    <definedName name="_PMT5806" localSheetId="10">[12]MEMORIAS!#REF!</definedName>
    <definedName name="_PMT5806" localSheetId="4">[12]MEMORIAS!#REF!</definedName>
    <definedName name="_PMT5806" localSheetId="1">[12]MEMORIAS!#REF!</definedName>
    <definedName name="_PMT5806" localSheetId="2">[12]MEMORIAS!#REF!</definedName>
    <definedName name="_PMT5806">[12]MEMORIAS!#REF!</definedName>
    <definedName name="_PMT5815" localSheetId="10">[12]MEMORIAS!#REF!</definedName>
    <definedName name="_PMT5815" localSheetId="4">[12]MEMORIAS!#REF!</definedName>
    <definedName name="_PMT5815" localSheetId="1">[12]MEMORIAS!#REF!</definedName>
    <definedName name="_PMT5815" localSheetId="2">[12]MEMORIAS!#REF!</definedName>
    <definedName name="_PMT5815">[12]MEMORIAS!#REF!</definedName>
    <definedName name="_PMT5820" localSheetId="10">[12]MEMORIAS!#REF!</definedName>
    <definedName name="_PMT5820" localSheetId="4">[12]MEMORIAS!#REF!</definedName>
    <definedName name="_PMT5820" localSheetId="1">[12]MEMORIAS!#REF!</definedName>
    <definedName name="_PMT5820" localSheetId="2">[12]MEMORIAS!#REF!</definedName>
    <definedName name="_PMT5820">[12]MEMORIAS!#REF!</definedName>
    <definedName name="_pr01" localSheetId="10">#REF!</definedName>
    <definedName name="_pr01" localSheetId="4">#REF!</definedName>
    <definedName name="_pr01" localSheetId="1">#REF!</definedName>
    <definedName name="_pr01" localSheetId="2">#REF!</definedName>
    <definedName name="_pr01">#REF!</definedName>
    <definedName name="_pr02" localSheetId="10">#REF!</definedName>
    <definedName name="_pr02" localSheetId="4">#REF!</definedName>
    <definedName name="_pr02" localSheetId="1">#REF!</definedName>
    <definedName name="_pr02" localSheetId="2">#REF!</definedName>
    <definedName name="_pr02">#REF!</definedName>
    <definedName name="_pr03" localSheetId="10">#REF!</definedName>
    <definedName name="_pr03" localSheetId="4">#REF!</definedName>
    <definedName name="_pr03" localSheetId="1">#REF!</definedName>
    <definedName name="_pr03" localSheetId="2">#REF!</definedName>
    <definedName name="_pr03">#REF!</definedName>
    <definedName name="_pr04" localSheetId="10">#REF!</definedName>
    <definedName name="_pr04" localSheetId="4">#REF!</definedName>
    <definedName name="_pr04" localSheetId="1">#REF!</definedName>
    <definedName name="_pr04" localSheetId="2">#REF!</definedName>
    <definedName name="_pr04">#REF!</definedName>
    <definedName name="_pr05" localSheetId="10">#REF!</definedName>
    <definedName name="_pr05" localSheetId="4">#REF!</definedName>
    <definedName name="_pr05" localSheetId="1">#REF!</definedName>
    <definedName name="_pr05" localSheetId="2">#REF!</definedName>
    <definedName name="_pr05">#REF!</definedName>
    <definedName name="_pr06" localSheetId="10">#REF!</definedName>
    <definedName name="_pr06" localSheetId="4">#REF!</definedName>
    <definedName name="_pr06" localSheetId="1">#REF!</definedName>
    <definedName name="_pr06" localSheetId="2">#REF!</definedName>
    <definedName name="_pr06">#REF!</definedName>
    <definedName name="_pr07" localSheetId="10">#REF!</definedName>
    <definedName name="_pr07" localSheetId="4">#REF!</definedName>
    <definedName name="_pr07" localSheetId="1">#REF!</definedName>
    <definedName name="_pr07" localSheetId="2">#REF!</definedName>
    <definedName name="_pr07">#REF!</definedName>
    <definedName name="_pr08" localSheetId="10">#REF!</definedName>
    <definedName name="_pr08" localSheetId="4">#REF!</definedName>
    <definedName name="_pr08" localSheetId="1">#REF!</definedName>
    <definedName name="_pr08" localSheetId="2">#REF!</definedName>
    <definedName name="_pr08">#REF!</definedName>
    <definedName name="_pr09" localSheetId="10">#REF!</definedName>
    <definedName name="_pr09" localSheetId="4">#REF!</definedName>
    <definedName name="_pr09" localSheetId="1">#REF!</definedName>
    <definedName name="_pr09" localSheetId="2">#REF!</definedName>
    <definedName name="_pr09">#REF!</definedName>
    <definedName name="_pr10" localSheetId="10">#REF!</definedName>
    <definedName name="_pr10" localSheetId="4">#REF!</definedName>
    <definedName name="_pr10" localSheetId="1">#REF!</definedName>
    <definedName name="_pr10" localSheetId="2">#REF!</definedName>
    <definedName name="_pr10">#REF!</definedName>
    <definedName name="_pr11" localSheetId="10">#REF!</definedName>
    <definedName name="_pr11" localSheetId="4">#REF!</definedName>
    <definedName name="_pr11" localSheetId="1">#REF!</definedName>
    <definedName name="_pr11" localSheetId="2">#REF!</definedName>
    <definedName name="_pr11">#REF!</definedName>
    <definedName name="_pr12" localSheetId="10">#REF!</definedName>
    <definedName name="_pr12" localSheetId="4">#REF!</definedName>
    <definedName name="_pr12" localSheetId="1">#REF!</definedName>
    <definedName name="_pr12" localSheetId="2">#REF!</definedName>
    <definedName name="_pr12">#REF!</definedName>
    <definedName name="_pr13" localSheetId="10">#REF!</definedName>
    <definedName name="_pr13" localSheetId="4">#REF!</definedName>
    <definedName name="_pr13" localSheetId="1">#REF!</definedName>
    <definedName name="_pr13" localSheetId="2">#REF!</definedName>
    <definedName name="_pr13">#REF!</definedName>
    <definedName name="_pr14" localSheetId="10">#REF!</definedName>
    <definedName name="_pr14" localSheetId="4">#REF!</definedName>
    <definedName name="_pr14" localSheetId="1">#REF!</definedName>
    <definedName name="_pr14" localSheetId="2">#REF!</definedName>
    <definedName name="_pr14">#REF!</definedName>
    <definedName name="_pr15" localSheetId="10">#REF!</definedName>
    <definedName name="_pr15" localSheetId="4">#REF!</definedName>
    <definedName name="_pr15" localSheetId="1">#REF!</definedName>
    <definedName name="_pr15" localSheetId="2">#REF!</definedName>
    <definedName name="_pr15">#REF!</definedName>
    <definedName name="_pr16" localSheetId="10">#REF!</definedName>
    <definedName name="_pr16" localSheetId="4">#REF!</definedName>
    <definedName name="_pr16" localSheetId="1">#REF!</definedName>
    <definedName name="_pr16" localSheetId="2">#REF!</definedName>
    <definedName name="_pr16">#REF!</definedName>
    <definedName name="_pr17" localSheetId="10">#REF!</definedName>
    <definedName name="_pr17" localSheetId="4">#REF!</definedName>
    <definedName name="_pr17" localSheetId="1">#REF!</definedName>
    <definedName name="_pr17" localSheetId="2">#REF!</definedName>
    <definedName name="_pr17">#REF!</definedName>
    <definedName name="_pr18" localSheetId="10">#REF!</definedName>
    <definedName name="_pr18" localSheetId="4">#REF!</definedName>
    <definedName name="_pr18" localSheetId="1">#REF!</definedName>
    <definedName name="_pr18" localSheetId="2">#REF!</definedName>
    <definedName name="_pr18">#REF!</definedName>
    <definedName name="_pr19" localSheetId="10">#REF!</definedName>
    <definedName name="_pr19" localSheetId="4">#REF!</definedName>
    <definedName name="_pr19" localSheetId="1">#REF!</definedName>
    <definedName name="_pr19" localSheetId="2">#REF!</definedName>
    <definedName name="_pr19">#REF!</definedName>
    <definedName name="_pr20" localSheetId="10">#REF!</definedName>
    <definedName name="_pr20" localSheetId="4">#REF!</definedName>
    <definedName name="_pr20" localSheetId="1">#REF!</definedName>
    <definedName name="_pr20" localSheetId="2">#REF!</definedName>
    <definedName name="_pr20">#REF!</definedName>
    <definedName name="_pr21" localSheetId="10">#REF!</definedName>
    <definedName name="_pr21" localSheetId="4">#REF!</definedName>
    <definedName name="_pr21" localSheetId="1">#REF!</definedName>
    <definedName name="_pr21" localSheetId="2">#REF!</definedName>
    <definedName name="_pr21">#REF!</definedName>
    <definedName name="_pr22" localSheetId="10">#REF!</definedName>
    <definedName name="_pr22" localSheetId="4">#REF!</definedName>
    <definedName name="_pr22" localSheetId="1">#REF!</definedName>
    <definedName name="_pr22" localSheetId="2">#REF!</definedName>
    <definedName name="_pr22">#REF!</definedName>
    <definedName name="_pr23" localSheetId="10">#REF!</definedName>
    <definedName name="_pr23" localSheetId="4">#REF!</definedName>
    <definedName name="_pr23" localSheetId="1">#REF!</definedName>
    <definedName name="_pr23" localSheetId="2">#REF!</definedName>
    <definedName name="_pr23">#REF!</definedName>
    <definedName name="_pr24" localSheetId="10">#REF!</definedName>
    <definedName name="_pr24" localSheetId="4">#REF!</definedName>
    <definedName name="_pr24" localSheetId="1">#REF!</definedName>
    <definedName name="_pr24" localSheetId="2">#REF!</definedName>
    <definedName name="_pr24">#REF!</definedName>
    <definedName name="_pr25" localSheetId="10">#REF!</definedName>
    <definedName name="_pr25" localSheetId="4">#REF!</definedName>
    <definedName name="_pr25" localSheetId="1">#REF!</definedName>
    <definedName name="_pr25" localSheetId="2">#REF!</definedName>
    <definedName name="_pr25">#REF!</definedName>
    <definedName name="_pr26" localSheetId="10">#REF!</definedName>
    <definedName name="_pr26" localSheetId="4">#REF!</definedName>
    <definedName name="_pr26" localSheetId="1">#REF!</definedName>
    <definedName name="_pr26" localSheetId="2">#REF!</definedName>
    <definedName name="_pr26">#REF!</definedName>
    <definedName name="_pr27" localSheetId="10">#REF!</definedName>
    <definedName name="_pr27" localSheetId="4">#REF!</definedName>
    <definedName name="_pr27" localSheetId="1">#REF!</definedName>
    <definedName name="_pr27" localSheetId="2">#REF!</definedName>
    <definedName name="_pr27">#REF!</definedName>
    <definedName name="_pr28" localSheetId="10">#REF!</definedName>
    <definedName name="_pr28" localSheetId="4">#REF!</definedName>
    <definedName name="_pr28" localSheetId="1">#REF!</definedName>
    <definedName name="_pr28" localSheetId="2">#REF!</definedName>
    <definedName name="_pr28">#REF!</definedName>
    <definedName name="_pr29" localSheetId="10">#REF!</definedName>
    <definedName name="_pr29" localSheetId="4">#REF!</definedName>
    <definedName name="_pr29" localSheetId="1">#REF!</definedName>
    <definedName name="_pr29" localSheetId="2">#REF!</definedName>
    <definedName name="_pr29">#REF!</definedName>
    <definedName name="_pr30" localSheetId="10">#REF!</definedName>
    <definedName name="_pr30" localSheetId="4">#REF!</definedName>
    <definedName name="_pr30" localSheetId="1">#REF!</definedName>
    <definedName name="_pr30" localSheetId="2">#REF!</definedName>
    <definedName name="_pr30">#REF!</definedName>
    <definedName name="_pr31" localSheetId="10">#REF!</definedName>
    <definedName name="_pr31" localSheetId="4">#REF!</definedName>
    <definedName name="_pr31" localSheetId="1">#REF!</definedName>
    <definedName name="_pr31" localSheetId="2">#REF!</definedName>
    <definedName name="_pr31">#REF!</definedName>
    <definedName name="_pr32" localSheetId="10">#REF!</definedName>
    <definedName name="_pr32" localSheetId="4">#REF!</definedName>
    <definedName name="_pr32" localSheetId="1">#REF!</definedName>
    <definedName name="_pr32" localSheetId="2">#REF!</definedName>
    <definedName name="_pr32">#REF!</definedName>
    <definedName name="_pr33" localSheetId="10">#REF!</definedName>
    <definedName name="_pr33" localSheetId="4">#REF!</definedName>
    <definedName name="_pr33" localSheetId="1">#REF!</definedName>
    <definedName name="_pr33" localSheetId="2">#REF!</definedName>
    <definedName name="_pr33">#REF!</definedName>
    <definedName name="_pr34" localSheetId="10">#REF!</definedName>
    <definedName name="_pr34" localSheetId="4">#REF!</definedName>
    <definedName name="_pr34" localSheetId="1">#REF!</definedName>
    <definedName name="_pr34" localSheetId="2">#REF!</definedName>
    <definedName name="_pr34">#REF!</definedName>
    <definedName name="_pr35" localSheetId="10">#REF!</definedName>
    <definedName name="_pr35" localSheetId="4">#REF!</definedName>
    <definedName name="_pr35" localSheetId="1">#REF!</definedName>
    <definedName name="_pr35" localSheetId="2">#REF!</definedName>
    <definedName name="_pr35">#REF!</definedName>
    <definedName name="_pr36" localSheetId="10">#REF!</definedName>
    <definedName name="_pr36" localSheetId="4">#REF!</definedName>
    <definedName name="_pr36" localSheetId="1">#REF!</definedName>
    <definedName name="_pr36" localSheetId="2">#REF!</definedName>
    <definedName name="_pr36">#REF!</definedName>
    <definedName name="_pr37" localSheetId="10">#REF!</definedName>
    <definedName name="_pr37" localSheetId="4">#REF!</definedName>
    <definedName name="_pr37" localSheetId="1">#REF!</definedName>
    <definedName name="_pr37" localSheetId="2">#REF!</definedName>
    <definedName name="_pr37">#REF!</definedName>
    <definedName name="_pr38" localSheetId="10">#REF!</definedName>
    <definedName name="_pr38" localSheetId="4">#REF!</definedName>
    <definedName name="_pr38" localSheetId="1">#REF!</definedName>
    <definedName name="_pr38" localSheetId="2">#REF!</definedName>
    <definedName name="_pr38">#REF!</definedName>
    <definedName name="_pr39" localSheetId="10">#REF!</definedName>
    <definedName name="_pr39" localSheetId="4">#REF!</definedName>
    <definedName name="_pr39" localSheetId="1">#REF!</definedName>
    <definedName name="_pr39" localSheetId="2">#REF!</definedName>
    <definedName name="_pr39">#REF!</definedName>
    <definedName name="_pr40" localSheetId="10">#REF!</definedName>
    <definedName name="_pr40" localSheetId="4">#REF!</definedName>
    <definedName name="_pr40" localSheetId="1">#REF!</definedName>
    <definedName name="_pr40" localSheetId="2">#REF!</definedName>
    <definedName name="_pr40">#REF!</definedName>
    <definedName name="_pr41" localSheetId="10">#REF!</definedName>
    <definedName name="_pr41" localSheetId="4">#REF!</definedName>
    <definedName name="_pr41" localSheetId="1">#REF!</definedName>
    <definedName name="_pr41" localSheetId="2">#REF!</definedName>
    <definedName name="_pr41">#REF!</definedName>
    <definedName name="_pr42" localSheetId="10">#REF!</definedName>
    <definedName name="_pr42" localSheetId="4">#REF!</definedName>
    <definedName name="_pr42" localSheetId="1">#REF!</definedName>
    <definedName name="_pr42" localSheetId="2">#REF!</definedName>
    <definedName name="_pr42">#REF!</definedName>
    <definedName name="_pr43" localSheetId="10">#REF!</definedName>
    <definedName name="_pr43" localSheetId="4">#REF!</definedName>
    <definedName name="_pr43" localSheetId="1">#REF!</definedName>
    <definedName name="_pr43" localSheetId="2">#REF!</definedName>
    <definedName name="_pr43">#REF!</definedName>
    <definedName name="_pr44" localSheetId="10">#REF!</definedName>
    <definedName name="_pr44" localSheetId="4">#REF!</definedName>
    <definedName name="_pr44" localSheetId="1">#REF!</definedName>
    <definedName name="_pr44" localSheetId="2">#REF!</definedName>
    <definedName name="_pr44">#REF!</definedName>
    <definedName name="_pr45" localSheetId="10">#REF!</definedName>
    <definedName name="_pr45" localSheetId="4">#REF!</definedName>
    <definedName name="_pr45" localSheetId="1">#REF!</definedName>
    <definedName name="_pr45" localSheetId="2">#REF!</definedName>
    <definedName name="_pr45">#REF!</definedName>
    <definedName name="_pr46" localSheetId="10">#REF!</definedName>
    <definedName name="_pr46" localSheetId="4">#REF!</definedName>
    <definedName name="_pr46" localSheetId="1">#REF!</definedName>
    <definedName name="_pr46" localSheetId="2">#REF!</definedName>
    <definedName name="_pr46">#REF!</definedName>
    <definedName name="_pr47" localSheetId="10">#REF!</definedName>
    <definedName name="_pr47" localSheetId="4">#REF!</definedName>
    <definedName name="_pr47" localSheetId="1">#REF!</definedName>
    <definedName name="_pr47" localSheetId="2">#REF!</definedName>
    <definedName name="_pr47">#REF!</definedName>
    <definedName name="_pr48" localSheetId="10">#REF!</definedName>
    <definedName name="_pr48" localSheetId="4">#REF!</definedName>
    <definedName name="_pr48" localSheetId="1">#REF!</definedName>
    <definedName name="_pr48" localSheetId="2">#REF!</definedName>
    <definedName name="_pr48">#REF!</definedName>
    <definedName name="_pr49" localSheetId="10">#REF!</definedName>
    <definedName name="_pr49" localSheetId="4">#REF!</definedName>
    <definedName name="_pr49" localSheetId="1">#REF!</definedName>
    <definedName name="_pr49" localSheetId="2">#REF!</definedName>
    <definedName name="_pr49">#REF!</definedName>
    <definedName name="_pr50" localSheetId="10">#REF!</definedName>
    <definedName name="_pr50" localSheetId="4">#REF!</definedName>
    <definedName name="_pr50" localSheetId="1">#REF!</definedName>
    <definedName name="_pr50" localSheetId="2">#REF!</definedName>
    <definedName name="_pr50">#REF!</definedName>
    <definedName name="_pr51" localSheetId="10">#REF!</definedName>
    <definedName name="_pr51" localSheetId="4">#REF!</definedName>
    <definedName name="_pr51" localSheetId="1">#REF!</definedName>
    <definedName name="_pr51" localSheetId="2">#REF!</definedName>
    <definedName name="_pr51">#REF!</definedName>
    <definedName name="_pr52" localSheetId="10">#REF!</definedName>
    <definedName name="_pr52" localSheetId="4">#REF!</definedName>
    <definedName name="_pr52" localSheetId="1">#REF!</definedName>
    <definedName name="_pr52" localSheetId="2">#REF!</definedName>
    <definedName name="_pr52">#REF!</definedName>
    <definedName name="_pr53" localSheetId="10">#REF!</definedName>
    <definedName name="_pr53" localSheetId="4">#REF!</definedName>
    <definedName name="_pr53" localSheetId="1">#REF!</definedName>
    <definedName name="_pr53" localSheetId="2">#REF!</definedName>
    <definedName name="_pr53">#REF!</definedName>
    <definedName name="_pr54" localSheetId="10">#REF!</definedName>
    <definedName name="_pr54" localSheetId="4">#REF!</definedName>
    <definedName name="_pr54" localSheetId="1">#REF!</definedName>
    <definedName name="_pr54" localSheetId="2">#REF!</definedName>
    <definedName name="_pr54">#REF!</definedName>
    <definedName name="_pr55" localSheetId="10">#REF!</definedName>
    <definedName name="_pr55" localSheetId="4">#REF!</definedName>
    <definedName name="_pr55" localSheetId="1">#REF!</definedName>
    <definedName name="_pr55" localSheetId="2">#REF!</definedName>
    <definedName name="_pr55">#REF!</definedName>
    <definedName name="_pr56" localSheetId="10">#REF!</definedName>
    <definedName name="_pr56" localSheetId="4">#REF!</definedName>
    <definedName name="_pr56" localSheetId="1">#REF!</definedName>
    <definedName name="_pr56" localSheetId="2">#REF!</definedName>
    <definedName name="_pr56">#REF!</definedName>
    <definedName name="_pr57" localSheetId="10">#REF!</definedName>
    <definedName name="_pr57" localSheetId="4">#REF!</definedName>
    <definedName name="_pr57" localSheetId="1">#REF!</definedName>
    <definedName name="_pr57" localSheetId="2">#REF!</definedName>
    <definedName name="_pr57">#REF!</definedName>
    <definedName name="_pr58" localSheetId="10">#REF!</definedName>
    <definedName name="_pr58" localSheetId="4">#REF!</definedName>
    <definedName name="_pr58" localSheetId="1">#REF!</definedName>
    <definedName name="_pr58" localSheetId="2">#REF!</definedName>
    <definedName name="_pr58">#REF!</definedName>
    <definedName name="_pr59" localSheetId="10">#REF!</definedName>
    <definedName name="_pr59" localSheetId="4">#REF!</definedName>
    <definedName name="_pr59" localSheetId="1">#REF!</definedName>
    <definedName name="_pr59" localSheetId="2">#REF!</definedName>
    <definedName name="_pr59">#REF!</definedName>
    <definedName name="_pr60" localSheetId="10">#REF!</definedName>
    <definedName name="_pr60" localSheetId="4">#REF!</definedName>
    <definedName name="_pr60" localSheetId="1">#REF!</definedName>
    <definedName name="_pr60" localSheetId="2">#REF!</definedName>
    <definedName name="_pr60">#REF!</definedName>
    <definedName name="_pr61" localSheetId="10">#REF!</definedName>
    <definedName name="_pr61" localSheetId="4">#REF!</definedName>
    <definedName name="_pr61" localSheetId="1">#REF!</definedName>
    <definedName name="_pr61" localSheetId="2">#REF!</definedName>
    <definedName name="_pr61">#REF!</definedName>
    <definedName name="_pr62" localSheetId="10">#REF!</definedName>
    <definedName name="_pr62" localSheetId="4">#REF!</definedName>
    <definedName name="_pr62" localSheetId="1">#REF!</definedName>
    <definedName name="_pr62" localSheetId="2">#REF!</definedName>
    <definedName name="_pr62">#REF!</definedName>
    <definedName name="_pr63" localSheetId="10">#REF!</definedName>
    <definedName name="_pr63" localSheetId="4">#REF!</definedName>
    <definedName name="_pr63" localSheetId="1">#REF!</definedName>
    <definedName name="_pr63" localSheetId="2">#REF!</definedName>
    <definedName name="_pr63">#REF!</definedName>
    <definedName name="_pr64" localSheetId="10">#REF!</definedName>
    <definedName name="_pr64" localSheetId="4">#REF!</definedName>
    <definedName name="_pr64" localSheetId="1">#REF!</definedName>
    <definedName name="_pr64" localSheetId="2">#REF!</definedName>
    <definedName name="_pr64">#REF!</definedName>
    <definedName name="_pr65" localSheetId="10">#REF!</definedName>
    <definedName name="_pr65" localSheetId="4">#REF!</definedName>
    <definedName name="_pr65" localSheetId="1">#REF!</definedName>
    <definedName name="_pr65" localSheetId="2">#REF!</definedName>
    <definedName name="_pr65">#REF!</definedName>
    <definedName name="_pr66" localSheetId="10">#REF!</definedName>
    <definedName name="_pr66" localSheetId="4">#REF!</definedName>
    <definedName name="_pr66" localSheetId="1">#REF!</definedName>
    <definedName name="_pr66" localSheetId="2">#REF!</definedName>
    <definedName name="_pr66">#REF!</definedName>
    <definedName name="_pr67" localSheetId="10">#REF!</definedName>
    <definedName name="_pr67" localSheetId="4">#REF!</definedName>
    <definedName name="_pr67" localSheetId="1">#REF!</definedName>
    <definedName name="_pr67" localSheetId="2">#REF!</definedName>
    <definedName name="_pr67">#REF!</definedName>
    <definedName name="_pr68" localSheetId="10">#REF!</definedName>
    <definedName name="_pr68" localSheetId="4">#REF!</definedName>
    <definedName name="_pr68" localSheetId="1">#REF!</definedName>
    <definedName name="_pr68" localSheetId="2">#REF!</definedName>
    <definedName name="_pr68">#REF!</definedName>
    <definedName name="_pr69" localSheetId="10">#REF!</definedName>
    <definedName name="_pr69" localSheetId="4">#REF!</definedName>
    <definedName name="_pr69" localSheetId="1">#REF!</definedName>
    <definedName name="_pr69" localSheetId="2">#REF!</definedName>
    <definedName name="_pr69">#REF!</definedName>
    <definedName name="_pr70" localSheetId="10">#REF!</definedName>
    <definedName name="_pr70" localSheetId="4">#REF!</definedName>
    <definedName name="_pr70" localSheetId="1">#REF!</definedName>
    <definedName name="_pr70" localSheetId="2">#REF!</definedName>
    <definedName name="_pr70">#REF!</definedName>
    <definedName name="_pr71" localSheetId="10">#REF!</definedName>
    <definedName name="_pr71" localSheetId="4">#REF!</definedName>
    <definedName name="_pr71" localSheetId="1">#REF!</definedName>
    <definedName name="_pr71" localSheetId="2">#REF!</definedName>
    <definedName name="_pr71">#REF!</definedName>
    <definedName name="_pr72" localSheetId="10">#REF!</definedName>
    <definedName name="_pr72" localSheetId="4">#REF!</definedName>
    <definedName name="_pr72" localSheetId="1">#REF!</definedName>
    <definedName name="_pr72" localSheetId="2">#REF!</definedName>
    <definedName name="_pr72">#REF!</definedName>
    <definedName name="_PRE1" localSheetId="10">#REF!</definedName>
    <definedName name="_PRE1" localSheetId="3">#REF!</definedName>
    <definedName name="_PRE1" localSheetId="4">#REF!</definedName>
    <definedName name="_PRE1" localSheetId="5">#REF!</definedName>
    <definedName name="_PRE1" localSheetId="1">#REF!</definedName>
    <definedName name="_PRE1" localSheetId="2">#REF!</definedName>
    <definedName name="_PRE1">#REF!</definedName>
    <definedName name="_PTO97" localSheetId="10">#REF!</definedName>
    <definedName name="_PTO97" localSheetId="4">#REF!</definedName>
    <definedName name="_PTO97" localSheetId="1">#REF!</definedName>
    <definedName name="_PTO97" localSheetId="2">#REF!</definedName>
    <definedName name="_PTO97">#REF!</definedName>
    <definedName name="_PW2" localSheetId="10">#REF!</definedName>
    <definedName name="_PW2" localSheetId="4">#REF!</definedName>
    <definedName name="_PW2" localSheetId="1">#REF!</definedName>
    <definedName name="_PW2" localSheetId="2">#REF!</definedName>
    <definedName name="_PW2">#REF!</definedName>
    <definedName name="_QTY1" localSheetId="10">#REF!</definedName>
    <definedName name="_QTY1" localSheetId="4">#REF!</definedName>
    <definedName name="_QTY1" localSheetId="1">#REF!</definedName>
    <definedName name="_QTY1" localSheetId="2">#REF!</definedName>
    <definedName name="_QTY1">#REF!</definedName>
    <definedName name="_r" localSheetId="3">#REF!</definedName>
    <definedName name="_r" localSheetId="4">#REF!</definedName>
    <definedName name="_r" localSheetId="5" hidden="1">{"TAB1",#N/A,TRUE,"GENERAL";"TAB2",#N/A,TRUE,"GENERAL";"TAB3",#N/A,TRUE,"GENERAL";"TAB4",#N/A,TRUE,"GENERAL";"TAB5",#N/A,TRUE,"GENERAL"}</definedName>
    <definedName name="_r" hidden="1">{"TAB1",#N/A,TRUE,"GENERAL";"TAB2",#N/A,TRUE,"GENERAL";"TAB3",#N/A,TRUE,"GENERAL";"TAB4",#N/A,TRUE,"GENERAL";"TAB5",#N/A,TRUE,"GENERAL"}</definedName>
    <definedName name="_r4r" localSheetId="5" hidden="1">{"via1",#N/A,TRUE,"general";"via2",#N/A,TRUE,"general";"via3",#N/A,TRUE,"general"}</definedName>
    <definedName name="_r4r" hidden="1">{"via1",#N/A,TRUE,"general";"via2",#N/A,TRUE,"general";"via3",#N/A,TRUE,"general"}</definedName>
    <definedName name="_REC1">"Rectángulo 31"</definedName>
    <definedName name="_ref4" localSheetId="10">#REF!</definedName>
    <definedName name="_ref4" localSheetId="4">#REF!</definedName>
    <definedName name="_ref4" localSheetId="5">#REF!</definedName>
    <definedName name="_ref4" localSheetId="1">#REF!</definedName>
    <definedName name="_ref4" localSheetId="2">#REF!</definedName>
    <definedName name="_ref4">#REF!</definedName>
    <definedName name="_REG1">[32]REGISTRO!$K$1:$K$5</definedName>
    <definedName name="_RET1" localSheetId="10">'[4]7422CW00'!#REF!</definedName>
    <definedName name="_RET1" localSheetId="4">'[4]7422CW00'!#REF!</definedName>
    <definedName name="_RET1" localSheetId="1">'[4]7422CW00'!#REF!</definedName>
    <definedName name="_RET1" localSheetId="2">'[4]7422CW00'!#REF!</definedName>
    <definedName name="_RET1">'[4]7422CW00'!#REF!</definedName>
    <definedName name="_RET2" localSheetId="10">'[4]7422CW00'!#REF!</definedName>
    <definedName name="_RET2" localSheetId="4">'[4]7422CW00'!#REF!</definedName>
    <definedName name="_RET2" localSheetId="1">'[4]7422CW00'!#REF!</definedName>
    <definedName name="_RET2" localSheetId="2">'[4]7422CW00'!#REF!</definedName>
    <definedName name="_RET2">'[4]7422CW00'!#REF!</definedName>
    <definedName name="_RET3" localSheetId="10">'[4]7422CW00'!#REF!</definedName>
    <definedName name="_RET3" localSheetId="4">'[4]7422CW00'!#REF!</definedName>
    <definedName name="_RET3" localSheetId="1">'[4]7422CW00'!#REF!</definedName>
    <definedName name="_RET3" localSheetId="2">'[4]7422CW00'!#REF!</definedName>
    <definedName name="_RET3">'[4]7422CW00'!#REF!</definedName>
    <definedName name="_RET4" localSheetId="10">'[4]7422CW00'!#REF!</definedName>
    <definedName name="_RET4" localSheetId="4">'[4]7422CW00'!#REF!</definedName>
    <definedName name="_RET4" localSheetId="1">'[4]7422CW00'!#REF!</definedName>
    <definedName name="_RET4" localSheetId="2">'[4]7422CW00'!#REF!</definedName>
    <definedName name="_RET4">'[4]7422CW00'!#REF!</definedName>
    <definedName name="_RET5" localSheetId="10">'[4]7422CW00'!#REF!</definedName>
    <definedName name="_RET5" localSheetId="4">'[4]7422CW00'!#REF!</definedName>
    <definedName name="_RET5" localSheetId="1">'[4]7422CW00'!#REF!</definedName>
    <definedName name="_RET5" localSheetId="2">'[4]7422CW00'!#REF!</definedName>
    <definedName name="_RET5">'[4]7422CW00'!#REF!</definedName>
    <definedName name="_RET6" localSheetId="10">'[4]7422CW00'!#REF!</definedName>
    <definedName name="_RET6" localSheetId="4">'[4]7422CW00'!#REF!</definedName>
    <definedName name="_RET6" localSheetId="1">'[4]7422CW00'!#REF!</definedName>
    <definedName name="_RET6" localSheetId="2">'[4]7422CW00'!#REF!</definedName>
    <definedName name="_RET6">'[4]7422CW00'!#REF!</definedName>
    <definedName name="_rtu6" localSheetId="5"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hidden="1">{"via1",#N/A,TRUE,"general";"via2",#N/A,TRUE,"general";"via3",#N/A,TRUE,"general"}</definedName>
    <definedName name="_SAL1" localSheetId="10">#REF!</definedName>
    <definedName name="_SAL1" localSheetId="4">#REF!</definedName>
    <definedName name="_SAL1" localSheetId="1">#REF!</definedName>
    <definedName name="_SAL1" localSheetId="2">#REF!</definedName>
    <definedName name="_SAL1">#REF!</definedName>
    <definedName name="_SBC1" localSheetId="3">[7]INV!$A$12:$D$15</definedName>
    <definedName name="_SBC1" localSheetId="4">[7]INV!$A$12:$D$15</definedName>
    <definedName name="_SBC1">[9]INV!$A$12:$D$15</definedName>
    <definedName name="_SBC3" localSheetId="3">[7]INV!$F$12:$I$15</definedName>
    <definedName name="_SBC3" localSheetId="4">[7]INV!$F$12:$I$15</definedName>
    <definedName name="_SBC3">[9]INV!$F$12:$I$15</definedName>
    <definedName name="_SBC5" localSheetId="3">[7]INV!$K$12:$N$15</definedName>
    <definedName name="_SBC5" localSheetId="4">[7]INV!$K$12:$N$15</definedName>
    <definedName name="_SBC5">[9]INV!$K$12:$N$15</definedName>
    <definedName name="_SD02">[30]MEM!$E$59</definedName>
    <definedName name="_SD23">[30]MEM!$E$60</definedName>
    <definedName name="_Sort" localSheetId="10" hidden="1">#REF!</definedName>
    <definedName name="_Sort" localSheetId="4" hidden="1">#REF!</definedName>
    <definedName name="_Sort" localSheetId="5" hidden="1">#REF!</definedName>
    <definedName name="_Sort" localSheetId="1" hidden="1">#REF!</definedName>
    <definedName name="_Sort" localSheetId="2" hidden="1">#REF!</definedName>
    <definedName name="_Sort" hidden="1">#REF!</definedName>
    <definedName name="_srn001" localSheetId="10">#REF!</definedName>
    <definedName name="_srn001" localSheetId="4">#REF!</definedName>
    <definedName name="_srn001" localSheetId="5">#REF!</definedName>
    <definedName name="_srn001" localSheetId="1">#REF!</definedName>
    <definedName name="_srn001" localSheetId="2">#REF!</definedName>
    <definedName name="_srn001">#REF!</definedName>
    <definedName name="_SUM1" localSheetId="10">#REF!</definedName>
    <definedName name="_SUM1" localSheetId="4">#REF!</definedName>
    <definedName name="_SUM1" localSheetId="1">#REF!</definedName>
    <definedName name="_SUM1" localSheetId="2">#REF!</definedName>
    <definedName name="_SUM1">#REF!</definedName>
    <definedName name="_SUM2" localSheetId="10">#REF!</definedName>
    <definedName name="_SUM2" localSheetId="4">#REF!</definedName>
    <definedName name="_SUM2" localSheetId="1">#REF!</definedName>
    <definedName name="_SUM2" localSheetId="2">#REF!</definedName>
    <definedName name="_SUM2">#REF!</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hidden="1">{"via1",#N/A,TRUE,"general";"via2",#N/A,TRUE,"general";"via3",#N/A,TRUE,"general"}</definedName>
    <definedName name="_tab1" localSheetId="10">#REF!</definedName>
    <definedName name="_tab1" localSheetId="4">#REF!</definedName>
    <definedName name="_tab1" localSheetId="1">#REF!</definedName>
    <definedName name="_tab1" localSheetId="2">#REF!</definedName>
    <definedName name="_tab1">#REF!</definedName>
    <definedName name="_tab2" localSheetId="10">#REF!</definedName>
    <definedName name="_tab2" localSheetId="4">#REF!</definedName>
    <definedName name="_tab2" localSheetId="1">#REF!</definedName>
    <definedName name="_tab2" localSheetId="2">#REF!</definedName>
    <definedName name="_tab2">#REF!</definedName>
    <definedName name="_tab3" localSheetId="10">#REF!</definedName>
    <definedName name="_tab3" localSheetId="4">#REF!</definedName>
    <definedName name="_tab3" localSheetId="1">#REF!</definedName>
    <definedName name="_tab3" localSheetId="2">#REF!</definedName>
    <definedName name="_tab3">#REF!</definedName>
    <definedName name="_TAB4" localSheetId="10">#REF!</definedName>
    <definedName name="_TAB4" localSheetId="4">#REF!</definedName>
    <definedName name="_TAB4" localSheetId="1">#REF!</definedName>
    <definedName name="_TAB4" localSheetId="2">#REF!</definedName>
    <definedName name="_TAB4">#REF!</definedName>
    <definedName name="_tax1" localSheetId="10">#REF!</definedName>
    <definedName name="_tax1" localSheetId="4">#REF!</definedName>
    <definedName name="_tax1" localSheetId="1">#REF!</definedName>
    <definedName name="_tax1" localSheetId="2">#REF!</definedName>
    <definedName name="_tax1">#REF!</definedName>
    <definedName name="_tax2" localSheetId="10">#REF!</definedName>
    <definedName name="_tax2" localSheetId="4">#REF!</definedName>
    <definedName name="_tax2" localSheetId="1">#REF!</definedName>
    <definedName name="_tax2" localSheetId="2">#REF!</definedName>
    <definedName name="_tax2">#REF!</definedName>
    <definedName name="_tax3" localSheetId="10">#REF!</definedName>
    <definedName name="_tax3" localSheetId="4">#REF!</definedName>
    <definedName name="_tax3" localSheetId="1">#REF!</definedName>
    <definedName name="_tax3" localSheetId="2">#REF!</definedName>
    <definedName name="_tax3">#REF!</definedName>
    <definedName name="_tax4" localSheetId="10">#REF!</definedName>
    <definedName name="_tax4" localSheetId="4">#REF!</definedName>
    <definedName name="_tax4" localSheetId="1">#REF!</definedName>
    <definedName name="_tax4" localSheetId="2">#REF!</definedName>
    <definedName name="_tax4">#REF!</definedName>
    <definedName name="_tc1" localSheetId="10">#REF!</definedName>
    <definedName name="_tc1" localSheetId="4">#REF!</definedName>
    <definedName name="_tc1" localSheetId="1">#REF!</definedName>
    <definedName name="_tc1" localSheetId="2">#REF!</definedName>
    <definedName name="_tc1">#REF!</definedName>
    <definedName name="_TC12">[30]MEM!$M$79</definedName>
    <definedName name="_TC15">[30]MEM!$M$80</definedName>
    <definedName name="_tc2" localSheetId="10">#REF!</definedName>
    <definedName name="_tc2" localSheetId="4">#REF!</definedName>
    <definedName name="_tc2" localSheetId="1">#REF!</definedName>
    <definedName name="_tc2" localSheetId="2">#REF!</definedName>
    <definedName name="_tc2">#REF!</definedName>
    <definedName name="_tc3" localSheetId="10">#REF!</definedName>
    <definedName name="_tc3" localSheetId="4">#REF!</definedName>
    <definedName name="_tc3" localSheetId="1">#REF!</definedName>
    <definedName name="_tc3" localSheetId="2">#REF!</definedName>
    <definedName name="_tc3">#REF!</definedName>
    <definedName name="_TOP1" localSheetId="10">#REF!</definedName>
    <definedName name="_TOP1" localSheetId="4">#REF!</definedName>
    <definedName name="_TOP1" localSheetId="1">#REF!</definedName>
    <definedName name="_TOP1" localSheetId="2">#REF!</definedName>
    <definedName name="_TOP1">#REF!</definedName>
    <definedName name="_TOP10" localSheetId="10">#REF!</definedName>
    <definedName name="_TOP10" localSheetId="4">#REF!</definedName>
    <definedName name="_TOP10" localSheetId="1">#REF!</definedName>
    <definedName name="_TOP10" localSheetId="2">#REF!</definedName>
    <definedName name="_TOP10">#REF!</definedName>
    <definedName name="_TOP2" localSheetId="10">#REF!</definedName>
    <definedName name="_TOP2" localSheetId="4">#REF!</definedName>
    <definedName name="_TOP2" localSheetId="1">#REF!</definedName>
    <definedName name="_TOP2" localSheetId="2">#REF!</definedName>
    <definedName name="_TOP2">#REF!</definedName>
    <definedName name="_TOP3" localSheetId="10">#REF!</definedName>
    <definedName name="_TOP3" localSheetId="4">#REF!</definedName>
    <definedName name="_TOP3" localSheetId="1">#REF!</definedName>
    <definedName name="_TOP3" localSheetId="2">#REF!</definedName>
    <definedName name="_TOP3">#REF!</definedName>
    <definedName name="_TOP4" localSheetId="10">#REF!</definedName>
    <definedName name="_TOP4" localSheetId="4">#REF!</definedName>
    <definedName name="_TOP4" localSheetId="1">#REF!</definedName>
    <definedName name="_TOP4" localSheetId="2">#REF!</definedName>
    <definedName name="_TOP4">#REF!</definedName>
    <definedName name="_TOP5" localSheetId="10">#REF!</definedName>
    <definedName name="_TOP5" localSheetId="4">#REF!</definedName>
    <definedName name="_TOP5" localSheetId="1">#REF!</definedName>
    <definedName name="_TOP5" localSheetId="2">#REF!</definedName>
    <definedName name="_TOP5">#REF!</definedName>
    <definedName name="_TOP6" localSheetId="10">#REF!</definedName>
    <definedName name="_TOP6" localSheetId="4">#REF!</definedName>
    <definedName name="_TOP6" localSheetId="1">#REF!</definedName>
    <definedName name="_TOP6" localSheetId="2">#REF!</definedName>
    <definedName name="_TOP6">#REF!</definedName>
    <definedName name="_TOP7" localSheetId="10">#REF!</definedName>
    <definedName name="_TOP7" localSheetId="4">#REF!</definedName>
    <definedName name="_TOP7" localSheetId="1">#REF!</definedName>
    <definedName name="_TOP7" localSheetId="2">#REF!</definedName>
    <definedName name="_TOP7">#REF!</definedName>
    <definedName name="_TOP8" localSheetId="10">#REF!</definedName>
    <definedName name="_TOP8" localSheetId="4">#REF!</definedName>
    <definedName name="_TOP8" localSheetId="1">#REF!</definedName>
    <definedName name="_TOP8" localSheetId="2">#REF!</definedName>
    <definedName name="_TOP8">#REF!</definedName>
    <definedName name="_TOP9" localSheetId="10">#REF!</definedName>
    <definedName name="_TOP9" localSheetId="4">#REF!</definedName>
    <definedName name="_TOP9" localSheetId="1">#REF!</definedName>
    <definedName name="_TOP9" localSheetId="2">#REF!</definedName>
    <definedName name="_TOP9">#REF!</definedName>
    <definedName name="_TOT1" localSheetId="10">#REF!</definedName>
    <definedName name="_TOT1" localSheetId="4">#REF!</definedName>
    <definedName name="_TOT1" localSheetId="1">#REF!</definedName>
    <definedName name="_TOT1" localSheetId="2">#REF!</definedName>
    <definedName name="_TOT1">#REF!</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nj1" localSheetId="10" hidden="1">[13]INST!#REF!</definedName>
    <definedName name="_unj1" localSheetId="4" hidden="1">[13]INST!#REF!</definedName>
    <definedName name="_unj1" localSheetId="1" hidden="1">[13]INST!#REF!</definedName>
    <definedName name="_unj1" localSheetId="2" hidden="1">[13]INST!#REF!</definedName>
    <definedName name="_unj1" hidden="1">[13]INST!#REF!</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2" localSheetId="5"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EX1" localSheetId="10">[17]Tablas!#REF!</definedName>
    <definedName name="_VEX1" localSheetId="4">[17]Tablas!#REF!</definedName>
    <definedName name="_VEX1" localSheetId="1">[17]Tablas!#REF!</definedName>
    <definedName name="_VEX1" localSheetId="2">[17]Tablas!#REF!</definedName>
    <definedName name="_VEX1">[17]Tablas!#REF!</definedName>
    <definedName name="_VFA1" localSheetId="10">[17]Tablas!#REF!</definedName>
    <definedName name="_VFA1" localSheetId="4">[17]Tablas!#REF!</definedName>
    <definedName name="_VFA1" localSheetId="1">[17]Tablas!#REF!</definedName>
    <definedName name="_VFA1" localSheetId="2">[17]Tablas!#REF!</definedName>
    <definedName name="_VFA1">[17]Tablas!#REF!</definedName>
    <definedName name="_vfv4" localSheetId="5" hidden="1">{"via1",#N/A,TRUE,"general";"via2",#N/A,TRUE,"general";"via3",#N/A,TRUE,"general"}</definedName>
    <definedName name="_vfv4" hidden="1">{"via1",#N/A,TRUE,"general";"via2",#N/A,TRUE,"general";"via3",#N/A,TRUE,"general"}</definedName>
    <definedName name="_VIT1" localSheetId="10">[17]Tablas!#REF!</definedName>
    <definedName name="_VIT1" localSheetId="4">[17]Tablas!#REF!</definedName>
    <definedName name="_VIT1" localSheetId="1">[17]Tablas!#REF!</definedName>
    <definedName name="_VIT1" localSheetId="2">[17]Tablas!#REF!</definedName>
    <definedName name="_VIT1">[17]Tablas!#REF!</definedName>
    <definedName name="_Vol1">[18]Item!$A:$D</definedName>
    <definedName name="_VPR1" localSheetId="10">[17]Tablas!#REF!</definedName>
    <definedName name="_VPR1" localSheetId="4">[17]Tablas!#REF!</definedName>
    <definedName name="_VPR1" localSheetId="1">[17]Tablas!#REF!</definedName>
    <definedName name="_VPR1" localSheetId="2">[17]Tablas!#REF!</definedName>
    <definedName name="_VPR1">[17]Tablas!#REF!</definedName>
    <definedName name="_VPR2" localSheetId="10">[19]Tablas!#REF!</definedName>
    <definedName name="_VPR2" localSheetId="4">[19]Tablas!#REF!</definedName>
    <definedName name="_VPR2" localSheetId="1">[19]Tablas!#REF!</definedName>
    <definedName name="_VPR2" localSheetId="2">[19]Tablas!#REF!</definedName>
    <definedName name="_VPR2">[19]Tablas!#REF!</definedName>
    <definedName name="_VRP1" localSheetId="10">[17]Tablas!#REF!</definedName>
    <definedName name="_VRP1" localSheetId="4">[17]Tablas!#REF!</definedName>
    <definedName name="_VRP1" localSheetId="1">[17]Tablas!#REF!</definedName>
    <definedName name="_VRP1" localSheetId="2">[17]Tablas!#REF!</definedName>
    <definedName name="_VRP1">[17]Tablas!#REF!</definedName>
    <definedName name="_VSM1" localSheetId="10">[17]Tablas!#REF!</definedName>
    <definedName name="_VSM1" localSheetId="4">[17]Tablas!#REF!</definedName>
    <definedName name="_VSM1" localSheetId="1">[17]Tablas!#REF!</definedName>
    <definedName name="_VSM1" localSheetId="2">[17]Tablas!#REF!</definedName>
    <definedName name="_VSM1">[17]Tablas!#REF!</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a" localSheetId="10">'[33]DUB-823'!#REF!</definedName>
    <definedName name="A" localSheetId="3">#REF!</definedName>
    <definedName name="A" localSheetId="4">#REF!</definedName>
    <definedName name="a" localSheetId="5">'[33]DUB-823'!#REF!</definedName>
    <definedName name="a" localSheetId="1">'[33]DUB-823'!#REF!</definedName>
    <definedName name="a" localSheetId="2">'[33]DUB-823'!#REF!</definedName>
    <definedName name="a">'[33]DUB-823'!#REF!</definedName>
    <definedName name="A.A..A" hidden="1">{"total",#N/A,FALSE,"TD 0% ";"total",#N/A,FALSE,"TD 12%";"total",#N/A,FALSE,"TD 10%"}</definedName>
    <definedName name="A_1" localSheetId="10">#REF!</definedName>
    <definedName name="A_1" localSheetId="4">#REF!</definedName>
    <definedName name="A_1" localSheetId="1">#REF!</definedName>
    <definedName name="A_1" localSheetId="2">#REF!</definedName>
    <definedName name="A_1">#REF!</definedName>
    <definedName name="A_impresión_IM" localSheetId="10">#REF!</definedName>
    <definedName name="A_impresión_IM" localSheetId="3">#REF!</definedName>
    <definedName name="A_impresión_IM" localSheetId="4">#REF!</definedName>
    <definedName name="A_impresión_IM" localSheetId="5">#REF!</definedName>
    <definedName name="A_impresión_IM" localSheetId="1">#REF!</definedName>
    <definedName name="A_impresión_IM" localSheetId="2">#REF!</definedName>
    <definedName name="A_impresión_IM">#REF!</definedName>
    <definedName name="A_impresion_IM1" localSheetId="10">#REF!</definedName>
    <definedName name="A_impresion_IM1" localSheetId="4">#REF!</definedName>
    <definedName name="A_impresion_IM1" localSheetId="1">#REF!</definedName>
    <definedName name="A_impresion_IM1" localSheetId="2">#REF!</definedName>
    <definedName name="A_impresion_IM1">#REF!</definedName>
    <definedName name="A18A200" localSheetId="10">[34]ESPEC!#REF!</definedName>
    <definedName name="A18A200" localSheetId="4">[34]ESPEC!#REF!</definedName>
    <definedName name="A18A200" localSheetId="1">[34]ESPEC!#REF!</definedName>
    <definedName name="A18A200" localSheetId="2">[34]ESPEC!#REF!</definedName>
    <definedName name="A18A200">[34]ESPEC!#REF!</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a" localSheetId="3">#REF!</definedName>
    <definedName name="aa" localSheetId="4">#REF!</definedName>
    <definedName name="aa" localSheetId="5">'INDICAR CÓDIGO DEL ITEM DE PAGO'!ERR</definedName>
    <definedName name="aa">[0]!ERR</definedName>
    <definedName name="AAA" localSheetId="3">#REF!</definedName>
    <definedName name="AAA" localSheetId="4">#REF!</definedName>
    <definedName name="AAA" localSheetId="5">'INDICAR CÓDIGO DEL ITEM DE PAGO'!ERR</definedName>
    <definedName name="AAA">[0]!ERR</definedName>
    <definedName name="AAAA">[35]Equipo!$A$7:$A$65536</definedName>
    <definedName name="aaaaaa">[36]otros!$C$5</definedName>
    <definedName name="AAAAAAAAAA" localSheetId="10">#REF!</definedName>
    <definedName name="AAAAAAAAAA" localSheetId="4">#REF!</definedName>
    <definedName name="AAAAAAAAAA" localSheetId="1">#REF!</definedName>
    <definedName name="AAAAAAAAAA" localSheetId="2">#REF!</definedName>
    <definedName name="AAAAAAAAAA">#REF!</definedName>
    <definedName name="AAAAAAAAAAAAAAAAAAAA" localSheetId="10">#REF!</definedName>
    <definedName name="AAAAAAAAAAAAAAAAAAAA" localSheetId="4">#REF!</definedName>
    <definedName name="AAAAAAAAAAAAAAAAAAAA" localSheetId="1">#REF!</definedName>
    <definedName name="AAAAAAAAAAAAAAAAAAAA" localSheetId="2">#REF!</definedName>
    <definedName name="AAAAAAAAAAAAAAAAAAAA">#REF!</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C" localSheetId="3">[7]AASHTO!$A$14:$F$17</definedName>
    <definedName name="AAC" localSheetId="4">[7]AASHTO!$A$14:$F$17</definedName>
    <definedName name="AAC">[9]AASHTO!$A$14:$F$17</definedName>
    <definedName name="AADOQUINVEH" localSheetId="10">#REF!</definedName>
    <definedName name="AADOQUINVEH" localSheetId="4">#REF!</definedName>
    <definedName name="AADOQUINVEH" localSheetId="1">#REF!</definedName>
    <definedName name="AADOQUINVEH" localSheetId="2">#REF!</definedName>
    <definedName name="AADOQUINVEH">#REF!</definedName>
    <definedName name="AANDENES" localSheetId="10">#REF!</definedName>
    <definedName name="AANDENES" localSheetId="4">#REF!</definedName>
    <definedName name="AANDENES" localSheetId="1">#REF!</definedName>
    <definedName name="AANDENES" localSheetId="2">#REF!</definedName>
    <definedName name="AANDENES">#REF!</definedName>
    <definedName name="aas" localSheetId="5" hidden="1">{"TAB1",#N/A,TRUE,"GENERAL";"TAB2",#N/A,TRUE,"GENERAL";"TAB3",#N/A,TRUE,"GENERAL";"TAB4",#N/A,TRUE,"GENERAL";"TAB5",#N/A,TRUE,"GENERAL"}</definedName>
    <definedName name="aas" hidden="1">{"TAB1",#N/A,TRUE,"GENERAL";"TAB2",#N/A,TRUE,"GENERAL";"TAB3",#N/A,TRUE,"GENERAL";"TAB4",#N/A,TRUE,"GENERAL";"TAB5",#N/A,TRUE,"GENERAL"}</definedName>
    <definedName name="AB" localSheetId="10">#REF!</definedName>
    <definedName name="ab" localSheetId="3">#REF!</definedName>
    <definedName name="ab" localSheetId="4">#REF!</definedName>
    <definedName name="AB" localSheetId="1">#REF!</definedName>
    <definedName name="AB" localSheetId="2">#REF!</definedName>
    <definedName name="AB">#REF!</definedName>
    <definedName name="aba_1" localSheetId="10">#REF!</definedName>
    <definedName name="aba_1" localSheetId="4">#REF!</definedName>
    <definedName name="aba_1" localSheetId="1">#REF!</definedName>
    <definedName name="aba_1" localSheetId="2">#REF!</definedName>
    <definedName name="aba_1">#REF!</definedName>
    <definedName name="aba_2" localSheetId="10">#REF!</definedName>
    <definedName name="aba_2" localSheetId="4">#REF!</definedName>
    <definedName name="aba_2" localSheetId="1">#REF!</definedName>
    <definedName name="aba_2" localSheetId="2">#REF!</definedName>
    <definedName name="aba_2">#REF!</definedName>
    <definedName name="abc" localSheetId="10">#REF!</definedName>
    <definedName name="abc" localSheetId="4">#REF!</definedName>
    <definedName name="abc" localSheetId="5">#REF!</definedName>
    <definedName name="abc" localSheetId="1">#REF!</definedName>
    <definedName name="abc" localSheetId="2">#REF!</definedName>
    <definedName name="abc">#REF!</definedName>
    <definedName name="ABCD" localSheetId="10" hidden="1">#REF!</definedName>
    <definedName name="ABCD" localSheetId="4" hidden="1">#REF!</definedName>
    <definedName name="ABCD" localSheetId="1" hidden="1">#REF!</definedName>
    <definedName name="ABCD" localSheetId="2" hidden="1">#REF!</definedName>
    <definedName name="ABCD" hidden="1">#REF!</definedName>
    <definedName name="ABCDE" localSheetId="10" hidden="1">#REF!</definedName>
    <definedName name="ABCDE" localSheetId="4" hidden="1">#REF!</definedName>
    <definedName name="ABCDE" localSheetId="1" hidden="1">#REF!</definedName>
    <definedName name="ABCDE" localSheetId="2" hidden="1">#REF!</definedName>
    <definedName name="ABCDE" hidden="1">#REF!</definedName>
    <definedName name="ABG" localSheetId="3">[7]AASHTO!$A$2:$F$5</definedName>
    <definedName name="ABG" localSheetId="4">[7]AASHTO!$A$2:$F$5</definedName>
    <definedName name="ABG">[9]AASHTO!$A$2:$F$5</definedName>
    <definedName name="ABR" localSheetId="10">#REF!</definedName>
    <definedName name="ABR" localSheetId="4">#REF!</definedName>
    <definedName name="ABR" localSheetId="1">#REF!</definedName>
    <definedName name="ABR" localSheetId="2">#REF!</definedName>
    <definedName name="ABR">#REF!</definedName>
    <definedName name="absc1" localSheetId="10">[37]!absc</definedName>
    <definedName name="absc1" localSheetId="3">[38]!absc</definedName>
    <definedName name="absc1" localSheetId="4">[38]!absc</definedName>
    <definedName name="absc1" localSheetId="1">[37]!absc</definedName>
    <definedName name="absc1" localSheetId="2">[37]!absc</definedName>
    <definedName name="absc1">[37]!absc</definedName>
    <definedName name="ac" localSheetId="10">#REF!</definedName>
    <definedName name="ac" localSheetId="4">#REF!</definedName>
    <definedName name="ac" localSheetId="1">#REF!</definedName>
    <definedName name="ac" localSheetId="2">#REF!</definedName>
    <definedName name="ac">#REF!</definedName>
    <definedName name="ACALZADA" localSheetId="10">#REF!</definedName>
    <definedName name="ACALZADA" localSheetId="4">#REF!</definedName>
    <definedName name="ACALZADA" localSheetId="1">#REF!</definedName>
    <definedName name="ACALZADA" localSheetId="2">#REF!</definedName>
    <definedName name="ACALZADA">#REF!</definedName>
    <definedName name="AccessDatabase" hidden="1">"C:\C-314\VOLUMENES\volfin4.mdb"</definedName>
    <definedName name="Acero3oct" localSheetId="10">#REF!</definedName>
    <definedName name="Acero3oct" localSheetId="4">#REF!</definedName>
    <definedName name="Acero3oct" localSheetId="1">#REF!</definedName>
    <definedName name="Acero3oct" localSheetId="2">#REF!</definedName>
    <definedName name="Acero3oct">#REF!</definedName>
    <definedName name="AceroMedia" localSheetId="10">#REF!</definedName>
    <definedName name="AceroMedia" localSheetId="4">#REF!</definedName>
    <definedName name="AceroMedia" localSheetId="1">#REF!</definedName>
    <definedName name="AceroMedia" localSheetId="2">#REF!</definedName>
    <definedName name="AceroMedia">#REF!</definedName>
    <definedName name="AceroUnCuarto" localSheetId="10">#REF!</definedName>
    <definedName name="AceroUnCuarto" localSheetId="4">#REF!</definedName>
    <definedName name="AceroUnCuarto" localSheetId="1">#REF!</definedName>
    <definedName name="AceroUnCuarto" localSheetId="2">#REF!</definedName>
    <definedName name="AceroUnCuarto">#REF!</definedName>
    <definedName name="acpm">5000</definedName>
    <definedName name="ACT" localSheetId="10">#REF!</definedName>
    <definedName name="ACT" localSheetId="4">#REF!</definedName>
    <definedName name="ACT" localSheetId="1">#REF!</definedName>
    <definedName name="ACT" localSheetId="2">#REF!</definedName>
    <definedName name="ACT">#REF!</definedName>
    <definedName name="ACT_COMP" localSheetId="10">#REF!</definedName>
    <definedName name="ACT_COMP" localSheetId="4">#REF!</definedName>
    <definedName name="ACT_COMP" localSheetId="1">#REF!</definedName>
    <definedName name="ACT_COMP" localSheetId="2">#REF!</definedName>
    <definedName name="ACT_COMP">#REF!</definedName>
    <definedName name="ACT_COMP2" localSheetId="10">#REF!</definedName>
    <definedName name="ACT_COMP2" localSheetId="4">#REF!</definedName>
    <definedName name="ACT_COMP2" localSheetId="1">#REF!</definedName>
    <definedName name="ACT_COMP2" localSheetId="2">#REF!</definedName>
    <definedName name="ACT_COMP2">#REF!</definedName>
    <definedName name="ACT_CONT" localSheetId="10">#REF!</definedName>
    <definedName name="ACT_CONT" localSheetId="4">#REF!</definedName>
    <definedName name="ACT_CONT" localSheetId="1">#REF!</definedName>
    <definedName name="ACT_CONT" localSheetId="2">#REF!</definedName>
    <definedName name="ACT_CONT">#REF!</definedName>
    <definedName name="ACT_CONT2" localSheetId="10">#REF!</definedName>
    <definedName name="ACT_CONT2" localSheetId="4">#REF!</definedName>
    <definedName name="ACT_CONT2" localSheetId="1">#REF!</definedName>
    <definedName name="ACT_CONT2" localSheetId="2">#REF!</definedName>
    <definedName name="ACT_CONT2">#REF!</definedName>
    <definedName name="ACTA">[39]ID!$C$2</definedName>
    <definedName name="Actividades" localSheetId="10">#REF!</definedName>
    <definedName name="Actividades" localSheetId="4">#REF!</definedName>
    <definedName name="Actividades" localSheetId="1">#REF!</definedName>
    <definedName name="Actividades" localSheetId="2">#REF!</definedName>
    <definedName name="Actividades">#REF!</definedName>
    <definedName name="activos">[40]Listado!$X$2:$X$17</definedName>
    <definedName name="actores">[41]Listado!$L$2:$L$11</definedName>
    <definedName name="ACTV" localSheetId="10">#REF!</definedName>
    <definedName name="ACTV" localSheetId="4">#REF!</definedName>
    <definedName name="ACTV" localSheetId="1">#REF!</definedName>
    <definedName name="ACTV" localSheetId="2">#REF!</definedName>
    <definedName name="ACTV">#REF!</definedName>
    <definedName name="acumulado">'[42]Reservas de Petróleo'!$A$2,'[42]Reservas de Petróleo'!$A$1,'[42]Reservas de Petróleo'!$D$4,'[42]Reservas de Petróleo'!$E$1:$E$65536</definedName>
    <definedName name="ad" localSheetId="10">#REF!</definedName>
    <definedName name="ad" localSheetId="4">#REF!</definedName>
    <definedName name="ad" localSheetId="5">#REF!</definedName>
    <definedName name="ad" localSheetId="1">#REF!</definedName>
    <definedName name="ad" localSheetId="2">#REF!</definedName>
    <definedName name="ad">#REF!</definedName>
    <definedName name="Adaptador" localSheetId="10">#REF!</definedName>
    <definedName name="Adaptador" localSheetId="4">#REF!</definedName>
    <definedName name="Adaptador" localSheetId="1">#REF!</definedName>
    <definedName name="Adaptador" localSheetId="2">#REF!</definedName>
    <definedName name="Adaptador">#REF!</definedName>
    <definedName name="adasd" localSheetId="10">#REF!</definedName>
    <definedName name="adasd" localSheetId="4">#REF!</definedName>
    <definedName name="adasd" localSheetId="1">#REF!</definedName>
    <definedName name="adasd" localSheetId="2">#REF!</definedName>
    <definedName name="adasd">#REF!</definedName>
    <definedName name="ADC">[43]ANALISIS!$J$5</definedName>
    <definedName name="ADFGSDB" localSheetId="5" hidden="1">{"via1",#N/A,TRUE,"general";"via2",#N/A,TRUE,"general";"via3",#N/A,TRUE,"general"}</definedName>
    <definedName name="ADFGSDB" hidden="1">{"via1",#N/A,TRUE,"general";"via2",#N/A,TRUE,"general";"via3",#N/A,TRUE,"general"}</definedName>
    <definedName name="ADM">[36]otros!$C$2</definedName>
    <definedName name="administrador" localSheetId="3">#REF!</definedName>
    <definedName name="administrador" localSheetId="4">#REF!</definedName>
    <definedName name="administrador">[44]Informacion!$B$15</definedName>
    <definedName name="ADMON" localSheetId="10">#REF!</definedName>
    <definedName name="ADMON" localSheetId="3">'[45]PPTO 076-2007 A'!#REF!</definedName>
    <definedName name="ADMON" localSheetId="4">'[45]PPTO 076-2007 A'!#REF!</definedName>
    <definedName name="ADMON" localSheetId="1">#REF!</definedName>
    <definedName name="ADMON" localSheetId="2">#REF!</definedName>
    <definedName name="ADMON">#REF!</definedName>
    <definedName name="ADMON1" localSheetId="10">#REF!</definedName>
    <definedName name="ADMON1" localSheetId="4">#REF!</definedName>
    <definedName name="ADMON1" localSheetId="1">#REF!</definedName>
    <definedName name="ADMON1" localSheetId="2">#REF!</definedName>
    <definedName name="ADMON1">#REF!</definedName>
    <definedName name="adoc1" localSheetId="10">[37]!absc</definedName>
    <definedName name="adoc1" localSheetId="3">[38]!absc</definedName>
    <definedName name="adoc1" localSheetId="4">[38]!absc</definedName>
    <definedName name="adoc1" localSheetId="1">[37]!absc</definedName>
    <definedName name="adoc1" localSheetId="2">[37]!absc</definedName>
    <definedName name="adoc1">[37]!absc</definedName>
    <definedName name="ADOC125" localSheetId="10">[46]!absc</definedName>
    <definedName name="ADOC125" localSheetId="4">[46]!absc</definedName>
    <definedName name="ADOC125" localSheetId="1">[46]!absc</definedName>
    <definedName name="ADOC125" localSheetId="2">[46]!absc</definedName>
    <definedName name="ADOC125">[46]!absc</definedName>
    <definedName name="adoq" localSheetId="10">[47]!absc</definedName>
    <definedName name="adoq" localSheetId="3">[48]!absc</definedName>
    <definedName name="adoq" localSheetId="4">[48]!absc</definedName>
    <definedName name="adoq" localSheetId="1">[47]!absc</definedName>
    <definedName name="adoq" localSheetId="2">[47]!absc</definedName>
    <definedName name="adoq">[47]!absc</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efa" localSheetId="5" hidden="1">{"via1",#N/A,TRUE,"general";"via2",#N/A,TRUE,"general";"via3",#N/A,TRUE,"general"}</definedName>
    <definedName name="aefa" hidden="1">{"via1",#N/A,TRUE,"general";"via2",#N/A,TRUE,"general";"via3",#N/A,TRUE,"general"}</definedName>
    <definedName name="AFac.p" localSheetId="10">#REF!</definedName>
    <definedName name="AFac.p" localSheetId="4">#REF!</definedName>
    <definedName name="AFac.p" localSheetId="1">#REF!</definedName>
    <definedName name="AFac.p" localSheetId="2">#REF!</definedName>
    <definedName name="AFac.p">#REF!</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FIRMADO02" localSheetId="10">#REF!</definedName>
    <definedName name="AFIRMADO02" localSheetId="4">#REF!</definedName>
    <definedName name="AFIRMADO02" localSheetId="1">#REF!</definedName>
    <definedName name="AFIRMADO02" localSheetId="2">#REF!</definedName>
    <definedName name="AFIRMADO02">#REF!</definedName>
    <definedName name="agdsgg" localSheetId="5" hidden="1">{"via1",#N/A,TRUE,"general";"via2",#N/A,TRUE,"general";"via3",#N/A,TRUE,"general"}</definedName>
    <definedName name="agdsgg" hidden="1">{"via1",#N/A,TRUE,"general";"via2",#N/A,TRUE,"general";"via3",#N/A,TRUE,"general"}</definedName>
    <definedName name="AGO" localSheetId="10">#REF!</definedName>
    <definedName name="AGO" localSheetId="4">#REF!</definedName>
    <definedName name="AGO" localSheetId="1">#REF!</definedName>
    <definedName name="AGO" localSheetId="2">#REF!</definedName>
    <definedName name="AGO">#REF!</definedName>
    <definedName name="Agua" localSheetId="10">#REF!</definedName>
    <definedName name="Agua" localSheetId="4">#REF!</definedName>
    <definedName name="Agua" localSheetId="1">#REF!</definedName>
    <definedName name="Agua" localSheetId="2">#REF!</definedName>
    <definedName name="Agua">#REF!</definedName>
    <definedName name="AI" localSheetId="10">'[29]ACTA 01'!#REF!</definedName>
    <definedName name="AI" localSheetId="4">'[29]ACTA 01'!#REF!</definedName>
    <definedName name="AI" localSheetId="1">'[29]ACTA 01'!#REF!</definedName>
    <definedName name="AI" localSheetId="2">'[29]ACTA 01'!#REF!</definedName>
    <definedName name="AI">'[29]ACTA 01'!#REF!</definedName>
    <definedName name="aida" localSheetId="10">#REF!</definedName>
    <definedName name="aida" localSheetId="4">#REF!</definedName>
    <definedName name="aida" localSheetId="1">#REF!</definedName>
    <definedName name="aida" localSheetId="2">#REF!</definedName>
    <definedName name="aida">#REF!</definedName>
    <definedName name="aida1" localSheetId="10">#REF!</definedName>
    <definedName name="aida1" localSheetId="4">#REF!</definedName>
    <definedName name="aida1" localSheetId="1">#REF!</definedName>
    <definedName name="aida1" localSheetId="2">#REF!</definedName>
    <definedName name="aida1">#REF!</definedName>
    <definedName name="AIU" localSheetId="10">#REF!</definedName>
    <definedName name="aiu" localSheetId="3">[49]AIU!$I$121</definedName>
    <definedName name="aiu" localSheetId="4">[49]AIU!$I$121</definedName>
    <definedName name="AIU" localSheetId="5">#REF!</definedName>
    <definedName name="AIU" localSheetId="1">#REF!</definedName>
    <definedName name="AIU" localSheetId="2">#REF!</definedName>
    <definedName name="AIU">#REF!</definedName>
    <definedName name="AIU_01" localSheetId="10">#REF!</definedName>
    <definedName name="AIU_01" localSheetId="4">#REF!</definedName>
    <definedName name="AIU_01" localSheetId="1">#REF!</definedName>
    <definedName name="AIU_01" localSheetId="2">#REF!</definedName>
    <definedName name="AIU_01">#REF!</definedName>
    <definedName name="AIU_1" localSheetId="10">#REF!</definedName>
    <definedName name="AIU_1" localSheetId="4">#REF!</definedName>
    <definedName name="AIU_1" localSheetId="1">#REF!</definedName>
    <definedName name="AIU_1" localSheetId="2">#REF!</definedName>
    <definedName name="AIU_1">#REF!</definedName>
    <definedName name="AIU_2" localSheetId="10">#REF!</definedName>
    <definedName name="AIU_2" localSheetId="4">#REF!</definedName>
    <definedName name="AIU_2" localSheetId="1">#REF!</definedName>
    <definedName name="AIU_2" localSheetId="2">#REF!</definedName>
    <definedName name="AIU_2">#REF!</definedName>
    <definedName name="AIU_ADMON">[50]DATOS!$D$8</definedName>
    <definedName name="AIU_IMP">[50]DATOS!$D$9</definedName>
    <definedName name="AIU_UTIL">[50]DATOS!$D$10</definedName>
    <definedName name="AjustDelAIU" localSheetId="10">#REF!</definedName>
    <definedName name="AjustDelAIU" localSheetId="3">#REF!</definedName>
    <definedName name="AjustDelAIU" localSheetId="4">#REF!</definedName>
    <definedName name="AjustDelAIU" localSheetId="5">#REF!</definedName>
    <definedName name="AjustDelAIU" localSheetId="1">#REF!</definedName>
    <definedName name="AjustDelAIU" localSheetId="2">#REF!</definedName>
    <definedName name="AjustDelAIU">#REF!</definedName>
    <definedName name="Ajuste">[51]Datos!$B$11</definedName>
    <definedName name="alam" localSheetId="10">#REF!</definedName>
    <definedName name="alam" localSheetId="4">#REF!</definedName>
    <definedName name="alam" localSheetId="1">#REF!</definedName>
    <definedName name="alam" localSheetId="2">#REF!</definedName>
    <definedName name="alam">#REF!</definedName>
    <definedName name="AlambreNo.12" localSheetId="10">#REF!</definedName>
    <definedName name="AlambreNo.12" localSheetId="4">#REF!</definedName>
    <definedName name="AlambreNo.12" localSheetId="1">#REF!</definedName>
    <definedName name="AlambreNo.12" localSheetId="2">#REF!</definedName>
    <definedName name="AlambreNo.12">#REF!</definedName>
    <definedName name="alc" localSheetId="10">[52]!absc</definedName>
    <definedName name="alc" localSheetId="3">[53]!absc</definedName>
    <definedName name="alc" localSheetId="4">[53]!absc</definedName>
    <definedName name="alc" localSheetId="1">[52]!absc</definedName>
    <definedName name="alc" localSheetId="2">[52]!absc</definedName>
    <definedName name="alc">[52]!absc</definedName>
    <definedName name="AlcanceProyecto" localSheetId="10">#REF!</definedName>
    <definedName name="AlcanceProyecto" localSheetId="4">#REF!</definedName>
    <definedName name="AlcanceProyecto" localSheetId="1">#REF!</definedName>
    <definedName name="AlcanceProyecto" localSheetId="2">#REF!</definedName>
    <definedName name="AlcanceProyecto">#REF!</definedName>
    <definedName name="ALCANT24" localSheetId="10">[45]ANALISIS!#REF!</definedName>
    <definedName name="ALCANT24" localSheetId="4">[45]ANALISIS!#REF!</definedName>
    <definedName name="ALCANT24" localSheetId="1">[45]ANALISIS!#REF!</definedName>
    <definedName name="ALCANT24" localSheetId="2">[45]ANALISIS!#REF!</definedName>
    <definedName name="ALCANT24">[45]ANALISIS!#REF!</definedName>
    <definedName name="ALM" localSheetId="10">#REF!</definedName>
    <definedName name="ALM" localSheetId="4">#REF!</definedName>
    <definedName name="ALM" localSheetId="1">#REF!</definedName>
    <definedName name="ALM" localSheetId="2">#REF!</definedName>
    <definedName name="ALM">#REF!</definedName>
    <definedName name="ALTO">[54]Tabla!$A$1:$A$5</definedName>
    <definedName name="AMBIENTAL" localSheetId="10">#REF!</definedName>
    <definedName name="AMBIENTAL" localSheetId="4">#REF!</definedName>
    <definedName name="AMBIENTAL" localSheetId="1">#REF!</definedName>
    <definedName name="AMBIENTAL" localSheetId="2">#REF!</definedName>
    <definedName name="AMBIENTAL">#REF!</definedName>
    <definedName name="Amount" localSheetId="10">#REF!</definedName>
    <definedName name="Amount" localSheetId="4">#REF!</definedName>
    <definedName name="Amount" localSheetId="1">#REF!</definedName>
    <definedName name="Amount" localSheetId="2">#REF!</definedName>
    <definedName name="Amount">#REF!</definedName>
    <definedName name="ANCLAJE" localSheetId="10">'[55]MC SF GAVIONES'!#REF!</definedName>
    <definedName name="ANCLAJE" localSheetId="4">'[55]MC SF GAVIONES'!#REF!</definedName>
    <definedName name="ANCLAJE" localSheetId="5">'[55]MC SF GAVIONES'!#REF!</definedName>
    <definedName name="ANCLAJE" localSheetId="1">'[55]MC SF GAVIONES'!#REF!</definedName>
    <definedName name="ANCLAJE" localSheetId="2">'[55]MC SF GAVIONES'!#REF!</definedName>
    <definedName name="ANCLAJE">'[55]MC SF GAVIONES'!#REF!</definedName>
    <definedName name="AND" localSheetId="10">#REF!</definedName>
    <definedName name="AND" localSheetId="4">#REF!</definedName>
    <definedName name="AND" localSheetId="1">#REF!</definedName>
    <definedName name="AND" localSheetId="2">#REF!</definedName>
    <definedName name="AND">#REF!</definedName>
    <definedName name="anex7" localSheetId="10">#REF!</definedName>
    <definedName name="anex7" localSheetId="4">#REF!</definedName>
    <definedName name="anex7" localSheetId="1">#REF!</definedName>
    <definedName name="anex7" localSheetId="2">#REF!</definedName>
    <definedName name="anex7">#REF!</definedName>
    <definedName name="anex8" localSheetId="10">#REF!</definedName>
    <definedName name="anex8" localSheetId="4">#REF!</definedName>
    <definedName name="anex8" localSheetId="1">#REF!</definedName>
    <definedName name="anex8" localSheetId="2">#REF!</definedName>
    <definedName name="anex8">#REF!</definedName>
    <definedName name="anexo1" localSheetId="10">#REF!</definedName>
    <definedName name="anexo1" localSheetId="4">#REF!</definedName>
    <definedName name="anexo1" localSheetId="1">#REF!</definedName>
    <definedName name="anexo1" localSheetId="2">#REF!</definedName>
    <definedName name="anexo1">#REF!</definedName>
    <definedName name="anexo10" localSheetId="10">#REF!</definedName>
    <definedName name="anexo10" localSheetId="4">#REF!</definedName>
    <definedName name="anexo10" localSheetId="1">#REF!</definedName>
    <definedName name="anexo10" localSheetId="2">#REF!</definedName>
    <definedName name="anexo10">#REF!</definedName>
    <definedName name="anexo11" localSheetId="10">#REF!</definedName>
    <definedName name="anexo11" localSheetId="4">#REF!</definedName>
    <definedName name="anexo11" localSheetId="1">#REF!</definedName>
    <definedName name="anexo11" localSheetId="2">#REF!</definedName>
    <definedName name="anexo11">#REF!</definedName>
    <definedName name="anexo12" localSheetId="10">#REF!</definedName>
    <definedName name="anexo12" localSheetId="4">#REF!</definedName>
    <definedName name="anexo12" localSheetId="1">#REF!</definedName>
    <definedName name="anexo12" localSheetId="2">#REF!</definedName>
    <definedName name="anexo12">#REF!</definedName>
    <definedName name="anexo13" localSheetId="10">#REF!</definedName>
    <definedName name="anexo13" localSheetId="4">#REF!</definedName>
    <definedName name="anexo13" localSheetId="1">#REF!</definedName>
    <definedName name="anexo13" localSheetId="2">#REF!</definedName>
    <definedName name="anexo13">#REF!</definedName>
    <definedName name="anexo14" localSheetId="10">#REF!</definedName>
    <definedName name="anexo14" localSheetId="4">#REF!</definedName>
    <definedName name="anexo14" localSheetId="1">#REF!</definedName>
    <definedName name="anexo14" localSheetId="2">#REF!</definedName>
    <definedName name="anexo14">#REF!</definedName>
    <definedName name="anexo15" localSheetId="10">#REF!</definedName>
    <definedName name="anexo15" localSheetId="4">#REF!</definedName>
    <definedName name="anexo15" localSheetId="1">#REF!</definedName>
    <definedName name="anexo15" localSheetId="2">#REF!</definedName>
    <definedName name="anexo15">#REF!</definedName>
    <definedName name="anexo2" localSheetId="10">#REF!</definedName>
    <definedName name="anexo2" localSheetId="4">#REF!</definedName>
    <definedName name="anexo2" localSheetId="1">#REF!</definedName>
    <definedName name="anexo2" localSheetId="2">#REF!</definedName>
    <definedName name="anexo2">#REF!</definedName>
    <definedName name="anexo3" localSheetId="10">#REF!</definedName>
    <definedName name="anexo3" localSheetId="4">#REF!</definedName>
    <definedName name="anexo3" localSheetId="1">#REF!</definedName>
    <definedName name="anexo3" localSheetId="2">#REF!</definedName>
    <definedName name="anexo3">#REF!</definedName>
    <definedName name="anexo4" localSheetId="10">#REF!</definedName>
    <definedName name="anexo4" localSheetId="4">#REF!</definedName>
    <definedName name="anexo4" localSheetId="1">#REF!</definedName>
    <definedName name="anexo4" localSheetId="2">#REF!</definedName>
    <definedName name="anexo4">#REF!</definedName>
    <definedName name="anexo5" localSheetId="10">#REF!</definedName>
    <definedName name="anexo5" localSheetId="4">#REF!</definedName>
    <definedName name="anexo5" localSheetId="1">#REF!</definedName>
    <definedName name="anexo5" localSheetId="2">#REF!</definedName>
    <definedName name="anexo5">#REF!</definedName>
    <definedName name="anexo6" localSheetId="10">#REF!</definedName>
    <definedName name="anexo6" localSheetId="4">#REF!</definedName>
    <definedName name="anexo6" localSheetId="1">#REF!</definedName>
    <definedName name="anexo6" localSheetId="2">#REF!</definedName>
    <definedName name="anexo6">#REF!</definedName>
    <definedName name="anexo7" localSheetId="10">[56]COMPARATIVO!#REF!</definedName>
    <definedName name="anexo7" localSheetId="4">[56]COMPARATIVO!#REF!</definedName>
    <definedName name="anexo7" localSheetId="1">[56]COMPARATIVO!#REF!</definedName>
    <definedName name="anexo7" localSheetId="2">[56]COMPARATIVO!#REF!</definedName>
    <definedName name="anexo7">[56]COMPARATIVO!#REF!</definedName>
    <definedName name="anexo8" localSheetId="10">#REF!</definedName>
    <definedName name="anexo8" localSheetId="4">#REF!</definedName>
    <definedName name="anexo8" localSheetId="1">#REF!</definedName>
    <definedName name="anexo8" localSheetId="2">#REF!</definedName>
    <definedName name="anexo8">#REF!</definedName>
    <definedName name="anexo9" localSheetId="10">#REF!</definedName>
    <definedName name="anexo9" localSheetId="4">#REF!</definedName>
    <definedName name="anexo9" localSheetId="1">#REF!</definedName>
    <definedName name="anexo9" localSheetId="2">#REF!</definedName>
    <definedName name="anexo9">#REF!</definedName>
    <definedName name="anexů7" localSheetId="10">#REF!</definedName>
    <definedName name="anexů7" localSheetId="4">#REF!</definedName>
    <definedName name="anexů7" localSheetId="1">#REF!</definedName>
    <definedName name="anexů7" localSheetId="2">#REF!</definedName>
    <definedName name="anexů7">#REF!</definedName>
    <definedName name="Antic" localSheetId="3">[57]BASES!$B$33</definedName>
    <definedName name="Antic" localSheetId="4">[57]BASES!$B$33</definedName>
    <definedName name="Antic">[58]BASES!$B$33</definedName>
    <definedName name="ANTICIPO" localSheetId="3">[59]BASES!$B$33</definedName>
    <definedName name="ANTICIPO" localSheetId="4">[59]BASES!$B$33</definedName>
    <definedName name="ANTICIPO">[60]BASES!$B$33</definedName>
    <definedName name="AÑO">[36]PRESUPUESTO!$D$13</definedName>
    <definedName name="AÑOWUIE" localSheetId="3">'[61]Res-Accide-10'!$R$2:$R$7</definedName>
    <definedName name="AÑOWUIE" localSheetId="4">'[61]Res-Accide-10'!$R$2:$R$7</definedName>
    <definedName name="AÑOWUIE">'[62]Res-Accide-10'!$R$2:$R$7</definedName>
    <definedName name="APac.c2002" localSheetId="10">#REF!</definedName>
    <definedName name="APac.c2002" localSheetId="4">#REF!</definedName>
    <definedName name="APac.c2002" localSheetId="1">#REF!</definedName>
    <definedName name="APac.c2002" localSheetId="2">#REF!</definedName>
    <definedName name="APac.c2002">#REF!</definedName>
    <definedName name="APac.c2003" localSheetId="10">#REF!</definedName>
    <definedName name="APac.c2003" localSheetId="4">#REF!</definedName>
    <definedName name="APac.c2003" localSheetId="1">#REF!</definedName>
    <definedName name="APac.c2003" localSheetId="2">#REF!</definedName>
    <definedName name="APac.c2003">#REF!</definedName>
    <definedName name="APac.p" localSheetId="10">#REF!</definedName>
    <definedName name="APac.p" localSheetId="4">#REF!</definedName>
    <definedName name="APac.p" localSheetId="1">#REF!</definedName>
    <definedName name="APac.p" localSheetId="2">#REF!</definedName>
    <definedName name="APac.p">#REF!</definedName>
    <definedName name="apaiy" localSheetId="10">#REF!</definedName>
    <definedName name="apaiy" localSheetId="4">#REF!</definedName>
    <definedName name="apaiy" localSheetId="1">#REF!</definedName>
    <definedName name="apaiy" localSheetId="2">#REF!</definedName>
    <definedName name="apaiy">#REF!</definedName>
    <definedName name="AparatoSanitario" localSheetId="10">#REF!</definedName>
    <definedName name="AparatoSanitario" localSheetId="4">#REF!</definedName>
    <definedName name="AparatoSanitario" localSheetId="1">#REF!</definedName>
    <definedName name="AparatoSanitario" localSheetId="2">#REF!</definedName>
    <definedName name="AparatoSanitario">#REF!</definedName>
    <definedName name="APELLIDOS" localSheetId="10">#REF!</definedName>
    <definedName name="APELLIDOS" localSheetId="4">#REF!</definedName>
    <definedName name="APELLIDOS" localSheetId="1">#REF!</definedName>
    <definedName name="APELLIDOS" localSheetId="2">#REF!</definedName>
    <definedName name="APELLIDOS">#REF!</definedName>
    <definedName name="API" localSheetId="10">#REF!</definedName>
    <definedName name="API" localSheetId="4">#REF!</definedName>
    <definedName name="API" localSheetId="1">#REF!</definedName>
    <definedName name="API" localSheetId="2">#REF!</definedName>
    <definedName name="API">#REF!</definedName>
    <definedName name="APU" localSheetId="10">[63]!absc</definedName>
    <definedName name="APU" localSheetId="4">[63]!absc</definedName>
    <definedName name="APU" localSheetId="1">[63]!absc</definedName>
    <definedName name="APU" localSheetId="2">[63]!absc</definedName>
    <definedName name="APU">[63]!absc</definedName>
    <definedName name="APU_directos" localSheetId="10">#REF!</definedName>
    <definedName name="APU_directos" localSheetId="4">#REF!</definedName>
    <definedName name="APU_directos" localSheetId="5">#REF!</definedName>
    <definedName name="APU_directos" localSheetId="1">#REF!</definedName>
    <definedName name="APU_directos" localSheetId="2">#REF!</definedName>
    <definedName name="APU_directos">#REF!</definedName>
    <definedName name="APU221.1" localSheetId="10">#REF!</definedName>
    <definedName name="APU221.1" localSheetId="4">#REF!</definedName>
    <definedName name="APU221.1" localSheetId="5">#REF!</definedName>
    <definedName name="APU221.1" localSheetId="1">#REF!</definedName>
    <definedName name="APU221.1" localSheetId="2">#REF!</definedName>
    <definedName name="APU221.1">#REF!</definedName>
    <definedName name="APU221.2" localSheetId="10">#REF!</definedName>
    <definedName name="APU221.2" localSheetId="4">#REF!</definedName>
    <definedName name="APU221.2" localSheetId="5">#REF!</definedName>
    <definedName name="APU221.2" localSheetId="1">#REF!</definedName>
    <definedName name="APU221.2" localSheetId="2">#REF!</definedName>
    <definedName name="APU221.2">#REF!</definedName>
    <definedName name="aq" localSheetId="5">'INDICAR CÓDIGO DEL ITEM DE PAGO'!ERR</definedName>
    <definedName name="aq">[0]!ERR</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AQW" localSheetId="10">#REF!</definedName>
    <definedName name="AQW" localSheetId="4">#REF!</definedName>
    <definedName name="AQW" localSheetId="1">#REF!</definedName>
    <definedName name="AQW" localSheetId="2">#REF!</definedName>
    <definedName name="AQW">#REF!</definedName>
    <definedName name="ARANCEL" localSheetId="10">#REF!</definedName>
    <definedName name="ARANCEL" localSheetId="4">#REF!</definedName>
    <definedName name="ARANCEL" localSheetId="1">#REF!</definedName>
    <definedName name="ARANCEL" localSheetId="2">#REF!</definedName>
    <definedName name="ARANCEL">#REF!</definedName>
    <definedName name="AREA" localSheetId="10">#REF!</definedName>
    <definedName name="AREA" localSheetId="3">#REF!</definedName>
    <definedName name="AREA" localSheetId="4">#REF!</definedName>
    <definedName name="AREA" localSheetId="1">#REF!</definedName>
    <definedName name="AREA" localSheetId="2">#REF!</definedName>
    <definedName name="AREA">#REF!</definedName>
    <definedName name="_xlnm.Extract" localSheetId="10">#REF!</definedName>
    <definedName name="_xlnm.Extract" localSheetId="4">#REF!</definedName>
    <definedName name="_xlnm.Extract" localSheetId="1">#REF!</definedName>
    <definedName name="_xlnm.Extract" localSheetId="2">#REF!</definedName>
    <definedName name="_xlnm.Extract">#REF!</definedName>
    <definedName name="_xlnm.Print_Area" localSheetId="10">ACTIVIDADES!$A$1:$X$115</definedName>
    <definedName name="_xlnm.Print_Area" localSheetId="3">#REF!</definedName>
    <definedName name="_xlnm.Print_Area" localSheetId="4">#REF!</definedName>
    <definedName name="_xlnm.Print_Area" localSheetId="5">'INDICAR CÓDIGO DEL ITEM DE PAGO'!$A$1:$Q$94</definedName>
    <definedName name="_xlnm.Print_Area" localSheetId="0">'PRESUPUESTO OFICIAL (Entidad)'!$A$1:$M$154</definedName>
    <definedName name="_xlnm.Print_Area" localSheetId="1">'PRESUPUESTO OFICIAL (unitarios)'!$A$1:$M$148</definedName>
    <definedName name="_xlnm.Print_Area" localSheetId="2">'PRESUPUESTO OFICIAL(proponente)'!$A$1:$M$148</definedName>
    <definedName name="_xlnm.Print_Area">#REF!</definedName>
    <definedName name="AreaLimpiar">'[64]Info-Portaf'!$N$4,'[64]Info-Portaf'!$C$10:$AE$24,'[64]Info-Portaf'!$C$26:$AE$28,'[64]Info-Portaf'!$C$31:$AE$40,'[64]Info-Portaf'!$C$41:$H$41,'[64]Info-Portaf'!$C$42:$AE$51,'[64]Info-Portaf'!$C$53:$AE$54,'[64]Info-Portaf'!$C$57:$AE$57,'[64]Info-Portaf'!$C$59:$AE$59,'[64]Info-Portaf'!$B$10:$B$61</definedName>
    <definedName name="Areatotal" localSheetId="10">#REF!</definedName>
    <definedName name="Areatotal" localSheetId="4">#REF!</definedName>
    <definedName name="Areatotal" localSheetId="1">#REF!</definedName>
    <definedName name="Areatotal" localSheetId="2">#REF!</definedName>
    <definedName name="Areatotal">#REF!</definedName>
    <definedName name="Aref" localSheetId="10">#REF!</definedName>
    <definedName name="Aref" localSheetId="4">#REF!</definedName>
    <definedName name="Aref" localSheetId="1">#REF!</definedName>
    <definedName name="Aref" localSheetId="2">#REF!</definedName>
    <definedName name="Aref">#REF!</definedName>
    <definedName name="Arena" localSheetId="10">#REF!</definedName>
    <definedName name="Arena" localSheetId="4">#REF!</definedName>
    <definedName name="Arena" localSheetId="1">#REF!</definedName>
    <definedName name="Arena" localSheetId="2">#REF!</definedName>
    <definedName name="Arena">#REF!</definedName>
    <definedName name="armuve" localSheetId="5">'INDICAR CÓDIGO DEL ITEM DE PAGO'!ERR</definedName>
    <definedName name="armuve">[0]!ERR</definedName>
    <definedName name="ARP" localSheetId="10">#REF!</definedName>
    <definedName name="ARP" localSheetId="4">#REF!</definedName>
    <definedName name="ARP" localSheetId="1">#REF!</definedName>
    <definedName name="ARP" localSheetId="2">#REF!</definedName>
    <definedName name="ARP">#REF!</definedName>
    <definedName name="ARS" localSheetId="10">#REF!</definedName>
    <definedName name="ARS" localSheetId="4">#REF!</definedName>
    <definedName name="ARS" localSheetId="1">#REF!</definedName>
    <definedName name="ARS" localSheetId="2">#REF!</definedName>
    <definedName name="ARS">#REF!</definedName>
    <definedName name="as" localSheetId="5">'INDICAR CÓDIGO DEL ITEM DE PAGO'!ERR</definedName>
    <definedName name="as">[0]!ERR</definedName>
    <definedName name="ASB" localSheetId="3">[7]AASHTO!$A$8:$F$11</definedName>
    <definedName name="ASB" localSheetId="4">[7]AASHTO!$A$8:$F$11</definedName>
    <definedName name="ASB">[9]AASHTO!$A$8:$F$11</definedName>
    <definedName name="ASD" localSheetId="5" hidden="1">{"via1",#N/A,TRUE,"general";"via2",#N/A,TRUE,"general";"via3",#N/A,TRUE,"general"}</definedName>
    <definedName name="ASD" hidden="1">{"via1",#N/A,TRUE,"general";"via2",#N/A,TRUE,"general";"via3",#N/A,TRUE,"general"}</definedName>
    <definedName name="ASDA" localSheetId="5" hidden="1">{"via1",#N/A,TRUE,"general";"via2",#N/A,TRUE,"general";"via3",#N/A,TRUE,"general"}</definedName>
    <definedName name="ASDA" hidden="1">{"via1",#N/A,TRUE,"general";"via2",#N/A,TRUE,"general";"via3",#N/A,TRUE,"general"}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f" localSheetId="5" hidden="1">{"via1",#N/A,TRUE,"general";"via2",#N/A,TRUE,"general";"via3",#N/A,TRUE,"general"}</definedName>
    <definedName name="asdf"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DFGHJKLÑ" localSheetId="5">'INDICAR CÓDIGO DEL ITEM DE PAGO'!ERR</definedName>
    <definedName name="ASDFGHJKLÑ">[0]!ERR</definedName>
    <definedName name="asfasd" localSheetId="5"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hidden="1">{"via1",#N/A,TRUE,"general";"via2",#N/A,TRUE,"general";"via3",#N/A,TRUE,"general"}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tp">[16]EMPRESA!$F$20</definedName>
    <definedName name="AU" localSheetId="10">'[65]CIRCUITOS CODENSA'!#REF!</definedName>
    <definedName name="AU" localSheetId="4">'[65]CIRCUITOS CODENSA'!#REF!</definedName>
    <definedName name="AU" localSheetId="1">'[65]CIRCUITOS CODENSA'!#REF!</definedName>
    <definedName name="AU" localSheetId="2">'[65]CIRCUITOS CODENSA'!#REF!</definedName>
    <definedName name="AU">'[65]CIRCUITOS CODENSA'!#REF!</definedName>
    <definedName name="_xlnm.Auto_Open" localSheetId="10">MODULO10.auto_abrir</definedName>
    <definedName name="_xlnm.Auto_Open" localSheetId="4">MODULO10.auto_abrir</definedName>
    <definedName name="_xlnm.Auto_Open" localSheetId="1">MODULO10.auto_abrir</definedName>
    <definedName name="_xlnm.Auto_Open" localSheetId="2">MODULO10.auto_abrir</definedName>
    <definedName name="_xlnm.Auto_Open">MODULO10.auto_abrir</definedName>
    <definedName name="auto1" localSheetId="10">#REF!</definedName>
    <definedName name="auto1" localSheetId="3">#REF!</definedName>
    <definedName name="auto1" localSheetId="4">#REF!</definedName>
    <definedName name="auto1" localSheetId="5">#REF!</definedName>
    <definedName name="auto1" localSheetId="1">#REF!</definedName>
    <definedName name="auto1" localSheetId="2">#REF!</definedName>
    <definedName name="auto1">#REF!</definedName>
    <definedName name="auto123" localSheetId="10">#REF!</definedName>
    <definedName name="auto123" localSheetId="4">#REF!</definedName>
    <definedName name="auto123" localSheetId="5">#REF!</definedName>
    <definedName name="auto123" localSheetId="1">#REF!</definedName>
    <definedName name="auto123" localSheetId="2">#REF!</definedName>
    <definedName name="auto123">#REF!</definedName>
    <definedName name="auto2" localSheetId="10">#REF!</definedName>
    <definedName name="auto2" localSheetId="3">#REF!</definedName>
    <definedName name="auto2" localSheetId="4">#REF!</definedName>
    <definedName name="auto2" localSheetId="5">#REF!</definedName>
    <definedName name="auto2" localSheetId="1">#REF!</definedName>
    <definedName name="auto2" localSheetId="2">#REF!</definedName>
    <definedName name="auto2">#REF!</definedName>
    <definedName name="AUTOMOTOR" localSheetId="10">#REF!</definedName>
    <definedName name="AUTOMOTOR" localSheetId="4">#REF!</definedName>
    <definedName name="AUTOMOTOR" localSheetId="1">#REF!</definedName>
    <definedName name="AUTOMOTOR" localSheetId="2">#REF!</definedName>
    <definedName name="AUTOMOTOR">#REF!</definedName>
    <definedName name="AUTOMOTOR1" localSheetId="10">#REF!</definedName>
    <definedName name="AUTOMOTOR1" localSheetId="4">#REF!</definedName>
    <definedName name="AUTOMOTOR1" localSheetId="1">#REF!</definedName>
    <definedName name="AUTOMOTOR1" localSheetId="2">#REF!</definedName>
    <definedName name="AUTOMOTOR1">#REF!</definedName>
    <definedName name="AUTOPISTA" localSheetId="10">'[65]CIRCUITOS CODENSA'!#REF!</definedName>
    <definedName name="AUTOPISTA" localSheetId="4">'[65]CIRCUITOS CODENSA'!#REF!</definedName>
    <definedName name="AUTOPISTA" localSheetId="1">'[65]CIRCUITOS CODENSA'!#REF!</definedName>
    <definedName name="AUTOPISTA" localSheetId="2">'[65]CIRCUITOS CODENSA'!#REF!</definedName>
    <definedName name="AUTOPISTA">'[65]CIRCUITOS CODENSA'!#REF!</definedName>
    <definedName name="AuxAlim">'[16]DATOS CONTRATO'!$E$18</definedName>
    <definedName name="auxalimentacion">[66]CONTRATO!$E$18</definedName>
    <definedName name="AuxCom">'[16]DATOS CONTRATO'!$I$16</definedName>
    <definedName name="auxcomisariato">[66]CONTRATO!$I$16</definedName>
    <definedName name="AuxDot">'[16]DATOS CONTRATO'!$I$17</definedName>
    <definedName name="auxdotacion">[66]CONTRATO!$I$17</definedName>
    <definedName name="AuxHab">'[16]DATOS CONTRATO'!$E$17</definedName>
    <definedName name="auxhabi">[67]CONTRATO!$E$17</definedName>
    <definedName name="auxhabitacion">[66]CONTRATO!$E$17</definedName>
    <definedName name="auxtransporte">[66]CONTRATO!$E$16</definedName>
    <definedName name="AVal.c2002" localSheetId="10">#REF!</definedName>
    <definedName name="AVal.c2002" localSheetId="4">#REF!</definedName>
    <definedName name="AVal.c2002" localSheetId="1">#REF!</definedName>
    <definedName name="AVal.c2002" localSheetId="2">#REF!</definedName>
    <definedName name="AVal.c2002">#REF!</definedName>
    <definedName name="AVal.c2003" localSheetId="10">#REF!</definedName>
    <definedName name="AVal.c2003" localSheetId="4">#REF!</definedName>
    <definedName name="AVal.c2003" localSheetId="1">#REF!</definedName>
    <definedName name="AVal.c2003" localSheetId="2">#REF!</definedName>
    <definedName name="AVal.c2003">#REF!</definedName>
    <definedName name="AVal.p" localSheetId="10">#REF!</definedName>
    <definedName name="AVal.p" localSheetId="4">#REF!</definedName>
    <definedName name="AVal.p" localSheetId="1">#REF!</definedName>
    <definedName name="AVal.p" localSheetId="2">#REF!</definedName>
    <definedName name="AVal.p">#REF!</definedName>
    <definedName name="Avance_por_item" localSheetId="10">#REF!,#REF!,#REF!,#REF!,#REF!,#REF!,#REF!,#REF!,#REF!,#REF!,#REF!,#REF!,#REF!,#REF!,#REF!,#REF!,#REF!,#REF!</definedName>
    <definedName name="Avance_por_item" localSheetId="4">#REF!,#REF!,#REF!,#REF!,#REF!,#REF!,#REF!,#REF!,#REF!,#REF!,#REF!,#REF!,#REF!,#REF!,#REF!,#REF!,#REF!,#REF!</definedName>
    <definedName name="Avance_por_item" localSheetId="1">#REF!,#REF!,#REF!,#REF!,#REF!,#REF!,#REF!,#REF!,#REF!,#REF!,#REF!,#REF!,#REF!,#REF!,#REF!,#REF!,#REF!,#REF!</definedName>
    <definedName name="Avance_por_item" localSheetId="2">#REF!,#REF!,#REF!,#REF!,#REF!,#REF!,#REF!,#REF!,#REF!,#REF!,#REF!,#REF!,#REF!,#REF!,#REF!,#REF!,#REF!,#REF!</definedName>
    <definedName name="Avance_por_item">#REF!,#REF!,#REF!,#REF!,#REF!,#REF!,#REF!,#REF!,#REF!,#REF!,#REF!,#REF!,#REF!,#REF!,#REF!,#REF!,#REF!,#REF!</definedName>
    <definedName name="Avances_Totales" localSheetId="10">#REF!,#REF!,#REF!,#REF!,#REF!,#REF!,#REF!,#REF!,#REF!,#REF!,#REF!,#REF!,#REF!,#REF!,#REF!,#REF!,#REF!,#REF!</definedName>
    <definedName name="Avances_Totales" localSheetId="4">#REF!,#REF!,#REF!,#REF!,#REF!,#REF!,#REF!,#REF!,#REF!,#REF!,#REF!,#REF!,#REF!,#REF!,#REF!,#REF!,#REF!,#REF!</definedName>
    <definedName name="Avances_Totales" localSheetId="1">#REF!,#REF!,#REF!,#REF!,#REF!,#REF!,#REF!,#REF!,#REF!,#REF!,#REF!,#REF!,#REF!,#REF!,#REF!,#REF!,#REF!,#REF!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Vsc" localSheetId="10">#REF!</definedName>
    <definedName name="AVsc" localSheetId="4">#REF!</definedName>
    <definedName name="AVsc" localSheetId="1">#REF!</definedName>
    <definedName name="AVsc" localSheetId="2">#REF!</definedName>
    <definedName name="AVsc">#REF!</definedName>
    <definedName name="AW" localSheetId="10">#REF!</definedName>
    <definedName name="AW" localSheetId="4">#REF!</definedName>
    <definedName name="AW" localSheetId="5">#REF!</definedName>
    <definedName name="AW" localSheetId="1">#REF!</definedName>
    <definedName name="AW" localSheetId="2">#REF!</definedName>
    <definedName name="AW">#REF!</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b" localSheetId="3">#REF!</definedName>
    <definedName name="b" localSheetId="4">#REF!</definedName>
    <definedName name="B" localSheetId="5" hidden="1">{"via1",#N/A,TRUE,"general";"via2",#N/A,TRUE,"general";"via3",#N/A,TRUE,"general"}</definedName>
    <definedName name="B" hidden="1">{"via1",#N/A,TRUE,"general";"via2",#N/A,TRUE,"general";"via3",#N/A,TRUE,"general"}</definedName>
    <definedName name="B_impresión_IM" localSheetId="10">#REF!</definedName>
    <definedName name="B_impresión_IM" localSheetId="4">#REF!</definedName>
    <definedName name="B_impresión_IM" localSheetId="1">#REF!</definedName>
    <definedName name="B_impresión_IM" localSheetId="2">#REF!</definedName>
    <definedName name="B_impresión_IM">#REF!</definedName>
    <definedName name="Bajo_L">[54]Tabla!$A$1:$A$5</definedName>
    <definedName name="BANCO" localSheetId="10">#REF!</definedName>
    <definedName name="BANCO" localSheetId="4">#REF!</definedName>
    <definedName name="BANCO" localSheetId="1">#REF!</definedName>
    <definedName name="BANCO" localSheetId="2">#REF!</definedName>
    <definedName name="BANCO">#REF!</definedName>
    <definedName name="Base" localSheetId="10">#REF!</definedName>
    <definedName name="Base" localSheetId="4">#REF!</definedName>
    <definedName name="bASE" localSheetId="5">#REF!</definedName>
    <definedName name="Base" localSheetId="1">#REF!</definedName>
    <definedName name="Base" localSheetId="2">#REF!</definedName>
    <definedName name="Base">#REF!</definedName>
    <definedName name="Base_datos_IM" localSheetId="10">#REF!</definedName>
    <definedName name="Base_datos_IM" localSheetId="4">#REF!</definedName>
    <definedName name="Base_datos_IM" localSheetId="1">#REF!</definedName>
    <definedName name="Base_datos_IM" localSheetId="2">#REF!</definedName>
    <definedName name="Base_datos_IM">#REF!</definedName>
    <definedName name="base1" localSheetId="10">#REF!</definedName>
    <definedName name="base1" localSheetId="4">#REF!</definedName>
    <definedName name="base1" localSheetId="1">#REF!</definedName>
    <definedName name="base1" localSheetId="2">#REF!</definedName>
    <definedName name="base1">#REF!</definedName>
    <definedName name="base2" localSheetId="10">#REF!</definedName>
    <definedName name="base2" localSheetId="4">#REF!</definedName>
    <definedName name="base2" localSheetId="1">#REF!</definedName>
    <definedName name="base2" localSheetId="2">#REF!</definedName>
    <definedName name="base2">#REF!</definedName>
    <definedName name="basedatos">[68]Hoja1!$A$4:$BZ$55</definedName>
    <definedName name="_xlnm.Database" localSheetId="10">#REF!</definedName>
    <definedName name="_xlnm.Database" localSheetId="3">#REF!</definedName>
    <definedName name="_xlnm.Database" localSheetId="4">#REF!</definedName>
    <definedName name="_xlnm.Database" localSheetId="5">#REF!</definedName>
    <definedName name="_xlnm.Database" localSheetId="1">#REF!</definedName>
    <definedName name="_xlnm.Database" localSheetId="2">#REF!</definedName>
    <definedName name="_xlnm.Database">#REF!</definedName>
    <definedName name="BaseDeDatos1" localSheetId="10">#REF!</definedName>
    <definedName name="BaseDeDatos1" localSheetId="4">#REF!</definedName>
    <definedName name="BaseDeDatos1" localSheetId="1">#REF!</definedName>
    <definedName name="BaseDeDatos1" localSheetId="2">#REF!</definedName>
    <definedName name="BaseDeDatos1">#REF!</definedName>
    <definedName name="basep">[69]PRESUPUESTAL!$A$4:$P$190</definedName>
    <definedName name="Basica_Centro_costo_2001" localSheetId="10">#REF!</definedName>
    <definedName name="Basica_Centro_costo_2001" localSheetId="4">#REF!</definedName>
    <definedName name="Basica_Centro_costo_2001" localSheetId="1">#REF!</definedName>
    <definedName name="Basica_Centro_costo_2001" localSheetId="2">#REF!</definedName>
    <definedName name="Basica_Centro_costo_2001">#REF!</definedName>
    <definedName name="Basica_Facturacion_2001" localSheetId="10">#REF!</definedName>
    <definedName name="Basica_Facturacion_2001" localSheetId="4">#REF!</definedName>
    <definedName name="Basica_Facturacion_2001" localSheetId="1">#REF!</definedName>
    <definedName name="Basica_Facturacion_2001" localSheetId="2">#REF!</definedName>
    <definedName name="Basica_Facturacion_2001">#REF!</definedName>
    <definedName name="Basica_Reserva_2001" localSheetId="10">#REF!</definedName>
    <definedName name="Basica_Reserva_2001" localSheetId="4">#REF!</definedName>
    <definedName name="Basica_Reserva_2001" localSheetId="1">#REF!</definedName>
    <definedName name="Basica_Reserva_2001" localSheetId="2">#REF!</definedName>
    <definedName name="Basica_Reserva_2001">#REF!</definedName>
    <definedName name="Básico" localSheetId="10">#REF!</definedName>
    <definedName name="Básico" localSheetId="4">#REF!</definedName>
    <definedName name="Básico" localSheetId="1">#REF!</definedName>
    <definedName name="Básico" localSheetId="2">#REF!</definedName>
    <definedName name="Básico">#REF!</definedName>
    <definedName name="bb" localSheetId="3">#REF!</definedName>
    <definedName name="bb" localSheetId="4">#REF!</definedName>
    <definedName name="BB" localSheetId="5">'INDICAR CÓDIGO DEL ITEM DE PAGO'!ERR</definedName>
    <definedName name="BB">[0]!ERR</definedName>
    <definedName name="bbbbbb" localSheetId="5"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 localSheetId="10">#REF!</definedName>
    <definedName name="BC" localSheetId="4">#REF!</definedName>
    <definedName name="BC" localSheetId="1">#REF!</definedName>
    <definedName name="BC" localSheetId="2">#REF!</definedName>
    <definedName name="BC">#REF!</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D" localSheetId="10">#REF!</definedName>
    <definedName name="BDD" localSheetId="4">#REF!</definedName>
    <definedName name="BDD" localSheetId="1">#REF!</definedName>
    <definedName name="BDD" localSheetId="2">#REF!</definedName>
    <definedName name="BDD">#REF!</definedName>
    <definedName name="BDFB" localSheetId="5"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e" localSheetId="5" hidden="1">{"TAB1",#N/A,TRUE,"GENERAL";"TAB2",#N/A,TRUE,"GENERAL";"TAB3",#N/A,TRUE,"GENERAL";"TAB4",#N/A,TRUE,"GENERAL";"TAB5",#N/A,TRUE,"GENERAL"}</definedName>
    <definedName name="be" hidden="1">{"TAB1",#N/A,TRUE,"GENERAL";"TAB2",#N/A,TRUE,"GENERAL";"TAB3",#N/A,TRUE,"GENERAL";"TAB4",#N/A,TRUE,"GENERAL";"TAB5",#N/A,TRUE,"GENERAL"}</definedName>
    <definedName name="Beg_Bal" localSheetId="10">#REF!</definedName>
    <definedName name="Beg_Bal" localSheetId="4">#REF!</definedName>
    <definedName name="Beg_Bal" localSheetId="1">#REF!</definedName>
    <definedName name="Beg_Bal" localSheetId="2">#REF!</definedName>
    <definedName name="Beg_Bal">#REF!</definedName>
    <definedName name="BENEF.UNIT." localSheetId="10">#REF!</definedName>
    <definedName name="BENEF.UNIT." localSheetId="4">#REF!</definedName>
    <definedName name="BENEF.UNIT." localSheetId="1">#REF!</definedName>
    <definedName name="BENEF.UNIT." localSheetId="2">#REF!</definedName>
    <definedName name="BENEF.UNIT.">#REF!</definedName>
    <definedName name="beneficios">[40]Listado!$AH$2:$AH$3</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T" localSheetId="10">#REF!</definedName>
    <definedName name="BGT" localSheetId="4">#REF!</definedName>
    <definedName name="BGT" localSheetId="1">#REF!</definedName>
    <definedName name="BGT" localSheetId="2">#REF!</definedName>
    <definedName name="BGT">#REF!</definedName>
    <definedName name="bgvfcdx" localSheetId="5" hidden="1">{"via1",#N/A,TRUE,"general";"via2",#N/A,TRUE,"general";"via3",#N/A,TRUE,"general"}</definedName>
    <definedName name="bgvfcdx" hidden="1">{"via1",#N/A,TRUE,"general";"via2",#N/A,TRUE,"general";"via3",#N/A,TRUE,"general"}</definedName>
    <definedName name="BHT_F" localSheetId="10">#REF!</definedName>
    <definedName name="BHT_F" localSheetId="4">#REF!</definedName>
    <definedName name="BHT_F" localSheetId="1">#REF!</definedName>
    <definedName name="BHT_F" localSheetId="2">#REF!</definedName>
    <definedName name="BHT_F">#REF!</definedName>
    <definedName name="bi" localSheetId="10">#REF!</definedName>
    <definedName name="bi" localSheetId="4">#REF!</definedName>
    <definedName name="bi" localSheetId="1">#REF!</definedName>
    <definedName name="bi" localSheetId="2">#REF!</definedName>
    <definedName name="bi">#REF!</definedName>
    <definedName name="BL" localSheetId="10">'[65]CIRCUITOS CODENSA'!#REF!</definedName>
    <definedName name="BL" localSheetId="4">'[65]CIRCUITOS CODENSA'!#REF!</definedName>
    <definedName name="BL" localSheetId="1">'[65]CIRCUITOS CODENSA'!#REF!</definedName>
    <definedName name="BL" localSheetId="2">'[65]CIRCUITOS CODENSA'!#REF!</definedName>
    <definedName name="BL">'[65]CIRCUITOS CODENSA'!#REF!</definedName>
    <definedName name="blActividadesDiarias" localSheetId="10">#REF!</definedName>
    <definedName name="blActividadesDiarias" localSheetId="4">#REF!</definedName>
    <definedName name="blActividadesDiarias" localSheetId="1">#REF!</definedName>
    <definedName name="blActividadesDiarias" localSheetId="2">#REF!</definedName>
    <definedName name="blActividadesDiarias">#REF!</definedName>
    <definedName name="blCantidades" localSheetId="10">#REF!</definedName>
    <definedName name="blCantidades" localSheetId="4">#REF!</definedName>
    <definedName name="blCantidades" localSheetId="1">#REF!</definedName>
    <definedName name="blCantidades" localSheetId="2">#REF!</definedName>
    <definedName name="blCantidades">#REF!</definedName>
    <definedName name="blCantidades1" localSheetId="10">#REF!</definedName>
    <definedName name="blCantidades1" localSheetId="4">#REF!</definedName>
    <definedName name="blCantidades1" localSheetId="1">#REF!</definedName>
    <definedName name="blCantidades1" localSheetId="2">#REF!</definedName>
    <definedName name="blCantidades1">#REF!</definedName>
    <definedName name="blCantidades2" localSheetId="10">#REF!</definedName>
    <definedName name="blCantidades2" localSheetId="4">#REF!</definedName>
    <definedName name="blCantidades2" localSheetId="1">#REF!</definedName>
    <definedName name="blCantidades2" localSheetId="2">#REF!</definedName>
    <definedName name="blCantidades2">#REF!</definedName>
    <definedName name="blComentarioInf1" localSheetId="10">#REF!</definedName>
    <definedName name="blComentarioInf1" localSheetId="4">#REF!</definedName>
    <definedName name="blComentarioInf1" localSheetId="1">#REF!</definedName>
    <definedName name="blComentarioInf1" localSheetId="2">#REF!</definedName>
    <definedName name="blComentarioInf1">#REF!</definedName>
    <definedName name="blComentarioInf2" localSheetId="10">#REF!</definedName>
    <definedName name="blComentarioInf2" localSheetId="4">#REF!</definedName>
    <definedName name="blComentarioInf2" localSheetId="1">#REF!</definedName>
    <definedName name="blComentarioInf2" localSheetId="2">#REF!</definedName>
    <definedName name="blComentarioInf2">#REF!</definedName>
    <definedName name="blEjecutado" localSheetId="10">'[70]Ejecutado%'!#REF!</definedName>
    <definedName name="blEjecutado" localSheetId="4">'[70]Ejecutado%'!#REF!</definedName>
    <definedName name="blEjecutado" localSheetId="1">'[70]Ejecutado%'!#REF!</definedName>
    <definedName name="blEjecutado" localSheetId="2">'[70]Ejecutado%'!#REF!</definedName>
    <definedName name="blEjecutado">'[70]Ejecutado%'!#REF!</definedName>
    <definedName name="blEjecutadoPorcen">'[70]Ejecutado$'!$D$1:$CE$45</definedName>
    <definedName name="blEqCantiInf1" localSheetId="10">#REF!</definedName>
    <definedName name="blEqCantiInf1" localSheetId="4">#REF!</definedName>
    <definedName name="blEqCantiInf1" localSheetId="1">#REF!</definedName>
    <definedName name="blEqCantiInf1" localSheetId="2">#REF!</definedName>
    <definedName name="blEqCantiInf1">#REF!</definedName>
    <definedName name="blEqCantiInf2" localSheetId="10">#REF!</definedName>
    <definedName name="blEqCantiInf2" localSheetId="4">#REF!</definedName>
    <definedName name="blEqCantiInf2" localSheetId="1">#REF!</definedName>
    <definedName name="blEqCantiInf2" localSheetId="2">#REF!</definedName>
    <definedName name="blEqCantiInf2">#REF!</definedName>
    <definedName name="blEqClaseInf1" localSheetId="10">#REF!</definedName>
    <definedName name="blEqClaseInf1" localSheetId="4">#REF!</definedName>
    <definedName name="blEqClaseInf1" localSheetId="1">#REF!</definedName>
    <definedName name="blEqClaseInf1" localSheetId="2">#REF!</definedName>
    <definedName name="blEqClaseInf1">#REF!</definedName>
    <definedName name="blEqClaseInf2" localSheetId="10">#REF!</definedName>
    <definedName name="blEqClaseInf2" localSheetId="4">#REF!</definedName>
    <definedName name="blEqClaseInf2" localSheetId="1">#REF!</definedName>
    <definedName name="blEqClaseInf2" localSheetId="2">#REF!</definedName>
    <definedName name="blEqClaseInf2">#REF!</definedName>
    <definedName name="blEqTiemiInf1" localSheetId="10">#REF!</definedName>
    <definedName name="blEqTiemiInf1" localSheetId="4">#REF!</definedName>
    <definedName name="blEqTiemiInf1" localSheetId="1">#REF!</definedName>
    <definedName name="blEqTiemiInf1" localSheetId="2">#REF!</definedName>
    <definedName name="blEqTiemiInf1">#REF!</definedName>
    <definedName name="blEqTiemiInf2" localSheetId="10">#REF!</definedName>
    <definedName name="blEqTiemiInf2" localSheetId="4">#REF!</definedName>
    <definedName name="blEqTiemiInf2" localSheetId="1">#REF!</definedName>
    <definedName name="blEqTiemiInf2" localSheetId="2">#REF!</definedName>
    <definedName name="blEqTiemiInf2">#REF!</definedName>
    <definedName name="blFechaInforme" localSheetId="10">#REF!</definedName>
    <definedName name="blFechaInforme" localSheetId="4">#REF!</definedName>
    <definedName name="blFechaInforme" localSheetId="1">#REF!</definedName>
    <definedName name="blFechaInforme" localSheetId="2">#REF!</definedName>
    <definedName name="blFechaInforme">#REF!</definedName>
    <definedName name="blFechaInicio" localSheetId="10">#REF!</definedName>
    <definedName name="blFechaInicio" localSheetId="4">#REF!</definedName>
    <definedName name="blFechaInicio" localSheetId="1">#REF!</definedName>
    <definedName name="blFechaInicio" localSheetId="2">#REF!</definedName>
    <definedName name="blFechaInicio">#REF!</definedName>
    <definedName name="blFisico" localSheetId="10">#REF!</definedName>
    <definedName name="blFisico" localSheetId="4">#REF!</definedName>
    <definedName name="blFisico" localSheetId="1">#REF!</definedName>
    <definedName name="blFisico" localSheetId="2">#REF!</definedName>
    <definedName name="blFisico">#REF!</definedName>
    <definedName name="blHoraEqInf1" localSheetId="10">#REF!</definedName>
    <definedName name="blHoraEqInf1" localSheetId="4">#REF!</definedName>
    <definedName name="blHoraEqInf1" localSheetId="1">#REF!</definedName>
    <definedName name="blHoraEqInf1" localSheetId="2">#REF!</definedName>
    <definedName name="blHoraEqInf1">#REF!</definedName>
    <definedName name="blHoraEqInf2" localSheetId="10">#REF!</definedName>
    <definedName name="blHoraEqInf2" localSheetId="4">#REF!</definedName>
    <definedName name="blHoraEqInf2" localSheetId="1">#REF!</definedName>
    <definedName name="blHoraEqInf2" localSheetId="2">#REF!</definedName>
    <definedName name="blHoraEqInf2">#REF!</definedName>
    <definedName name="blHoraPerIntInf" localSheetId="10">#REF!</definedName>
    <definedName name="blHoraPerIntInf" localSheetId="4">#REF!</definedName>
    <definedName name="blHoraPerIntInf" localSheetId="1">#REF!</definedName>
    <definedName name="blHoraPerIntInf" localSheetId="2">#REF!</definedName>
    <definedName name="blHoraPerIntInf">#REF!</definedName>
    <definedName name="blHoraPerObraInf" localSheetId="10">#REF!</definedName>
    <definedName name="blHoraPerObraInf" localSheetId="4">#REF!</definedName>
    <definedName name="blHoraPerObraInf" localSheetId="1">#REF!</definedName>
    <definedName name="blHoraPerObraInf" localSheetId="2">#REF!</definedName>
    <definedName name="blHoraPerObraInf">#REF!</definedName>
    <definedName name="blHorasLluviaInf" localSheetId="10">#REF!</definedName>
    <definedName name="blHorasLluviaInf" localSheetId="4">#REF!</definedName>
    <definedName name="blHorasLluviaInf" localSheetId="1">#REF!</definedName>
    <definedName name="blHorasLluviaInf" localSheetId="2">#REF!</definedName>
    <definedName name="blHorasLluviaInf">#REF!</definedName>
    <definedName name="blImagen1" localSheetId="10">#REF!</definedName>
    <definedName name="blImagen1" localSheetId="4">#REF!</definedName>
    <definedName name="blImagen1" localSheetId="1">#REF!</definedName>
    <definedName name="blImagen1" localSheetId="2">#REF!</definedName>
    <definedName name="blImagen1">#REF!</definedName>
    <definedName name="blImagen2" localSheetId="10">#REF!</definedName>
    <definedName name="blImagen2" localSheetId="4">#REF!</definedName>
    <definedName name="blImagen2" localSheetId="1">#REF!</definedName>
    <definedName name="blImagen2" localSheetId="2">#REF!</definedName>
    <definedName name="blImagen2">#REF!</definedName>
    <definedName name="blNombreArchivo" localSheetId="10">#REF!</definedName>
    <definedName name="blNombreArchivo" localSheetId="4">#REF!</definedName>
    <definedName name="blNombreArchivo" localSheetId="1">#REF!</definedName>
    <definedName name="blNombreArchivo" localSheetId="2">#REF!</definedName>
    <definedName name="blNombreArchivo">#REF!</definedName>
    <definedName name="blObservacionesInf" localSheetId="10">#REF!</definedName>
    <definedName name="blObservacionesInf" localSheetId="4">#REF!</definedName>
    <definedName name="blObservacionesInf" localSheetId="1">#REF!</definedName>
    <definedName name="blObservacionesInf" localSheetId="2">#REF!</definedName>
    <definedName name="blObservacionesInf">#REF!</definedName>
    <definedName name="BlockNo.4" localSheetId="10">#REF!</definedName>
    <definedName name="BlockNo.4" localSheetId="4">#REF!</definedName>
    <definedName name="BlockNo.4" localSheetId="1">#REF!</definedName>
    <definedName name="BlockNo.4" localSheetId="2">#REF!</definedName>
    <definedName name="BlockNo.4">#REF!</definedName>
    <definedName name="blPDT" localSheetId="10">#REF!</definedName>
    <definedName name="blPDT" localSheetId="4">#REF!</definedName>
    <definedName name="blPDT" localSheetId="1">#REF!</definedName>
    <definedName name="blPDT" localSheetId="2">#REF!</definedName>
    <definedName name="blPDT">#REF!</definedName>
    <definedName name="blPerAdmiCantInf" localSheetId="10">#REF!</definedName>
    <definedName name="blPerAdmiCantInf" localSheetId="4">#REF!</definedName>
    <definedName name="blPerAdmiCantInf" localSheetId="1">#REF!</definedName>
    <definedName name="blPerAdmiCantInf" localSheetId="2">#REF!</definedName>
    <definedName name="blPerAdmiCantInf">#REF!</definedName>
    <definedName name="blPerAdmiTiemInf" localSheetId="10">#REF!</definedName>
    <definedName name="blPerAdmiTiemInf" localSheetId="4">#REF!</definedName>
    <definedName name="blPerAdmiTiemInf" localSheetId="1">#REF!</definedName>
    <definedName name="blPerAdmiTiemInf" localSheetId="2">#REF!</definedName>
    <definedName name="blPerAdmiTiemInf">#REF!</definedName>
    <definedName name="blPerObraCantInf" localSheetId="10">#REF!</definedName>
    <definedName name="blPerObraCantInf" localSheetId="4">#REF!</definedName>
    <definedName name="blPerObraCantInf" localSheetId="1">#REF!</definedName>
    <definedName name="blPerObraCantInf" localSheetId="2">#REF!</definedName>
    <definedName name="blPerObraCantInf">#REF!</definedName>
    <definedName name="blPerObraTiemInf" localSheetId="10">#REF!</definedName>
    <definedName name="blPerObraTiemInf" localSheetId="4">#REF!</definedName>
    <definedName name="blPerObraTiemInf" localSheetId="1">#REF!</definedName>
    <definedName name="blPerObraTiemInf" localSheetId="2">#REF!</definedName>
    <definedName name="blPerObraTiemInf">#REF!</definedName>
    <definedName name="blPersonalAdminInf" localSheetId="10">#REF!</definedName>
    <definedName name="blPersonalAdminInf" localSheetId="4">#REF!</definedName>
    <definedName name="blPersonalAdminInf" localSheetId="1">#REF!</definedName>
    <definedName name="blPersonalAdminInf" localSheetId="2">#REF!</definedName>
    <definedName name="blPersonalAdminInf">#REF!</definedName>
    <definedName name="blPersonalObraInf" localSheetId="10">#REF!</definedName>
    <definedName name="blPersonalObraInf" localSheetId="4">#REF!</definedName>
    <definedName name="blPersonalObraInf" localSheetId="1">#REF!</definedName>
    <definedName name="blPersonalObraInf" localSheetId="2">#REF!</definedName>
    <definedName name="blPersonalObraInf">#REF!</definedName>
    <definedName name="BLPH1" localSheetId="10" hidden="1">#REF!</definedName>
    <definedName name="BLPH1" localSheetId="4" hidden="1">#REF!</definedName>
    <definedName name="BLPH1" localSheetId="1" hidden="1">#REF!</definedName>
    <definedName name="BLPH1" localSheetId="2" hidden="1">#REF!</definedName>
    <definedName name="BLPH1" hidden="1">#REF!</definedName>
    <definedName name="blProgramadoPesos">'[70]Programado$'!$I$1:$CK$45</definedName>
    <definedName name="blReferenciaInforme" localSheetId="10">#REF!</definedName>
    <definedName name="blReferenciaInforme" localSheetId="4">#REF!</definedName>
    <definedName name="blReferenciaInforme" localSheetId="1">#REF!</definedName>
    <definedName name="blReferenciaInforme" localSheetId="2">#REF!</definedName>
    <definedName name="blReferenciaInforme">#REF!</definedName>
    <definedName name="bn" localSheetId="10">#REF!</definedName>
    <definedName name="bn" localSheetId="4">#REF!</definedName>
    <definedName name="bn" localSheetId="5">#REF!</definedName>
    <definedName name="bn" localSheetId="1">#REF!</definedName>
    <definedName name="bn" localSheetId="2">#REF!</definedName>
    <definedName name="bn">#REF!</definedName>
    <definedName name="BO" localSheetId="10">'[65]CIRCUITOS CODENSA'!#REF!</definedName>
    <definedName name="BO" localSheetId="4">'[65]CIRCUITOS CODENSA'!#REF!</definedName>
    <definedName name="BO" localSheetId="1">'[65]CIRCUITOS CODENSA'!#REF!</definedName>
    <definedName name="BO" localSheetId="2">'[65]CIRCUITOS CODENSA'!#REF!</definedName>
    <definedName name="BO">'[65]CIRCUITOS CODENSA'!#REF!</definedName>
    <definedName name="Bombas" localSheetId="10">#REF!</definedName>
    <definedName name="Bombas" localSheetId="4">#REF!</definedName>
    <definedName name="Bombas" localSheetId="1">#REF!</definedName>
    <definedName name="Bombas" localSheetId="2">#REF!</definedName>
    <definedName name="Bombas">#REF!</definedName>
    <definedName name="Bombillos" localSheetId="10">#REF!</definedName>
    <definedName name="Bombillos" localSheetId="4">#REF!</definedName>
    <definedName name="Bombillos" localSheetId="1">#REF!</definedName>
    <definedName name="Bombillos" localSheetId="2">#REF!</definedName>
    <definedName name="Bombillos">#REF!</definedName>
    <definedName name="BONO" localSheetId="10">#REF!</definedName>
    <definedName name="BONO" localSheetId="4">#REF!</definedName>
    <definedName name="BONO" localSheetId="1">#REF!</definedName>
    <definedName name="BONO" localSheetId="2">#REF!</definedName>
    <definedName name="BONO">#REF!</definedName>
    <definedName name="BORDER1" localSheetId="10">[71]steel!#REF!</definedName>
    <definedName name="BORDER1" localSheetId="4">[71]steel!#REF!</definedName>
    <definedName name="BORDER1" localSheetId="1">[71]steel!#REF!</definedName>
    <definedName name="BORDER1" localSheetId="2">[71]steel!#REF!</definedName>
    <definedName name="BORDER1">[71]steel!#REF!</definedName>
    <definedName name="BORDET" localSheetId="10">#REF!</definedName>
    <definedName name="BORDET" localSheetId="4">#REF!</definedName>
    <definedName name="BORDET" localSheetId="1">#REF!</definedName>
    <definedName name="BORDET" localSheetId="2">#REF!</definedName>
    <definedName name="BORDET">#REF!</definedName>
    <definedName name="BORSHE" localSheetId="10">'[4]7422CW00'!#REF!</definedName>
    <definedName name="BORSHE" localSheetId="4">'[4]7422CW00'!#REF!</definedName>
    <definedName name="BORSHE" localSheetId="1">'[4]7422CW00'!#REF!</definedName>
    <definedName name="BORSHE" localSheetId="2">'[4]7422CW00'!#REF!</definedName>
    <definedName name="BORSHE">'[4]7422CW00'!#REF!</definedName>
    <definedName name="BORSUM" localSheetId="10">'[4]7422CW00'!#REF!</definedName>
    <definedName name="BORSUM" localSheetId="4">'[4]7422CW00'!#REF!</definedName>
    <definedName name="BORSUM" localSheetId="1">'[4]7422CW00'!#REF!</definedName>
    <definedName name="BORSUM" localSheetId="2">'[4]7422CW00'!#REF!</definedName>
    <definedName name="BORSUM">'[4]7422CW00'!#REF!</definedName>
    <definedName name="boxes" localSheetId="10">#REF!</definedName>
    <definedName name="boxes" localSheetId="4">#REF!</definedName>
    <definedName name="boxes" localSheetId="1">#REF!</definedName>
    <definedName name="boxes" localSheetId="2">#REF!</definedName>
    <definedName name="boxes">#REF!</definedName>
    <definedName name="BQ" localSheetId="10">#REF!</definedName>
    <definedName name="BQ" localSheetId="4">#REF!</definedName>
    <definedName name="BQ" localSheetId="1">#REF!</definedName>
    <definedName name="BQ" localSheetId="2">#REF!</definedName>
    <definedName name="BQ">#REF!</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rea" localSheetId="10">#REF!</definedName>
    <definedName name="Brea" localSheetId="4">#REF!</definedName>
    <definedName name="Brea" localSheetId="1">#REF!</definedName>
    <definedName name="Brea" localSheetId="2">#REF!</definedName>
    <definedName name="Brea">#REF!</definedName>
    <definedName name="BREAKER" localSheetId="10">#REF!</definedName>
    <definedName name="BREAKER" localSheetId="4">#REF!</definedName>
    <definedName name="BREAKER" localSheetId="1">#REF!</definedName>
    <definedName name="BREAKER" localSheetId="2">#REF!</definedName>
    <definedName name="BREAKER">#REF!</definedName>
    <definedName name="BREAKERS" localSheetId="10">#REF!</definedName>
    <definedName name="BREAKERS" localSheetId="4">#REF!</definedName>
    <definedName name="BREAKERS" localSheetId="1">#REF!</definedName>
    <definedName name="BREAKERS" localSheetId="2">#REF!</definedName>
    <definedName name="BREAKERS">#REF!</definedName>
    <definedName name="Breakers_Switches" localSheetId="10">#REF!</definedName>
    <definedName name="Breakers_Switches" localSheetId="4">#REF!</definedName>
    <definedName name="Breakers_Switches" localSheetId="1">#REF!</definedName>
    <definedName name="Breakers_Switches" localSheetId="2">#REF!</definedName>
    <definedName name="Breakers_Switches">#REF!</definedName>
    <definedName name="Breakers_y_Switches" localSheetId="10">#REF!</definedName>
    <definedName name="Breakers_y_Switches" localSheetId="4">#REF!</definedName>
    <definedName name="Breakers_y_Switches" localSheetId="1">#REF!</definedName>
    <definedName name="Breakers_y_Switches" localSheetId="2">#REF!</definedName>
    <definedName name="Breakers_y_Switches">#REF!</definedName>
    <definedName name="bsb" localSheetId="5" hidden="1">{"via1",#N/A,TRUE,"general";"via2",#N/A,TRUE,"general";"via3",#N/A,TRUE,"general"}</definedName>
    <definedName name="bsb" hidden="1">{"via1",#N/A,TRUE,"general";"via2",#N/A,TRUE,"general";"via3",#N/A,TRUE,"general"}</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SW">[72]medelo!$D$37</definedName>
    <definedName name="bt" localSheetId="5" hidden="1">{"via1",#N/A,TRUE,"general";"via2",#N/A,TRUE,"general";"via3",#N/A,TRUE,"general"}</definedName>
    <definedName name="bt" hidden="1">{"via1",#N/A,TRUE,"general";"via2",#N/A,TRUE,"general";"via3",#N/A,TRUE,"general"}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0">'[73]Form5 _Pág_ 1'!#REF!</definedName>
    <definedName name="BuiltIn_Print_Area" localSheetId="4">'[73]Form5 _Pág_ 1'!#REF!</definedName>
    <definedName name="BuiltIn_Print_Area" localSheetId="1">'[73]Form5 _Pág_ 1'!#REF!</definedName>
    <definedName name="BuiltIn_Print_Area" localSheetId="2">'[73]Form5 _Pág_ 1'!#REF!</definedName>
    <definedName name="BuiltIn_Print_Area">'[73]Form5 _Pág_ 1'!#REF!</definedName>
    <definedName name="BuiltIn_Print_Area___0" localSheetId="10">'[73]Form5 _Pág_ 2'!#REF!</definedName>
    <definedName name="BuiltIn_Print_Area___0" localSheetId="4">'[73]Form5 _Pág_ 2'!#REF!</definedName>
    <definedName name="BuiltIn_Print_Area___0" localSheetId="1">'[73]Form5 _Pág_ 2'!#REF!</definedName>
    <definedName name="BuiltIn_Print_Area___0" localSheetId="2">'[73]Form5 _Pág_ 2'!#REF!</definedName>
    <definedName name="BuiltIn_Print_Area___0">'[73]Form5 _Pág_ 2'!#REF!</definedName>
    <definedName name="Buscar" localSheetId="10">#REF!</definedName>
    <definedName name="Buscar" localSheetId="4">#REF!</definedName>
    <definedName name="Buscar" localSheetId="1">#REF!</definedName>
    <definedName name="Buscar" localSheetId="2">#REF!</definedName>
    <definedName name="Buscar">#REF!</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y" localSheetId="5" hidden="1">{"via1",#N/A,TRUE,"general";"via2",#N/A,TRUE,"general";"via3",#N/A,TRUE,"general"}</definedName>
    <definedName name="by" hidden="1">{"via1",#N/A,TRUE,"general";"via2",#N/A,TRUE,"general";"via3",#N/A,TRUE,"general"}</definedName>
    <definedName name="C._C." localSheetId="10">#REF!</definedName>
    <definedName name="C._C." localSheetId="4">#REF!</definedName>
    <definedName name="C._C." localSheetId="1">#REF!</definedName>
    <definedName name="C._C." localSheetId="2">#REF!</definedName>
    <definedName name="C._C.">#REF!</definedName>
    <definedName name="C_" localSheetId="10">#REF!</definedName>
    <definedName name="C_" localSheetId="3">#REF!</definedName>
    <definedName name="C_" localSheetId="4">#REF!</definedName>
    <definedName name="C_" localSheetId="5">#REF!</definedName>
    <definedName name="C_" localSheetId="1">#REF!</definedName>
    <definedName name="C_" localSheetId="2">#REF!</definedName>
    <definedName name="C_">#REF!</definedName>
    <definedName name="CA" localSheetId="10">#REF!</definedName>
    <definedName name="CA" localSheetId="4">#REF!</definedName>
    <definedName name="CA" localSheetId="1">#REF!</definedName>
    <definedName name="CA" localSheetId="2">#REF!</definedName>
    <definedName name="CA">#REF!</definedName>
    <definedName name="Cableado" localSheetId="10">#REF!</definedName>
    <definedName name="Cableado" localSheetId="4">#REF!</definedName>
    <definedName name="Cableado" localSheetId="1">#REF!</definedName>
    <definedName name="Cableado" localSheetId="2">#REF!</definedName>
    <definedName name="Cableado">#REF!</definedName>
    <definedName name="CajaMetalica" localSheetId="10">#REF!</definedName>
    <definedName name="CajaMetalica" localSheetId="4">#REF!</definedName>
    <definedName name="CajaMetalica" localSheetId="1">#REF!</definedName>
    <definedName name="CajaMetalica" localSheetId="2">#REF!</definedName>
    <definedName name="CajaMetalica">#REF!</definedName>
    <definedName name="CajDol1" localSheetId="10">#REF!</definedName>
    <definedName name="CajDol1" localSheetId="4">#REF!</definedName>
    <definedName name="CajDol1" localSheetId="1">#REF!</definedName>
    <definedName name="CajDol1" localSheetId="2">#REF!</definedName>
    <definedName name="CajDol1">#REF!</definedName>
    <definedName name="CajDol10" localSheetId="10">#REF!</definedName>
    <definedName name="CajDol10" localSheetId="4">#REF!</definedName>
    <definedName name="CajDol10" localSheetId="1">#REF!</definedName>
    <definedName name="CajDol10" localSheetId="2">#REF!</definedName>
    <definedName name="CajDol10">#REF!</definedName>
    <definedName name="CajDol11" localSheetId="10">#REF!</definedName>
    <definedName name="CajDol11" localSheetId="4">#REF!</definedName>
    <definedName name="CajDol11" localSheetId="1">#REF!</definedName>
    <definedName name="CajDol11" localSheetId="2">#REF!</definedName>
    <definedName name="CajDol11">#REF!</definedName>
    <definedName name="CajDol12" localSheetId="10">#REF!</definedName>
    <definedName name="CajDol12" localSheetId="4">#REF!</definedName>
    <definedName name="CajDol12" localSheetId="1">#REF!</definedName>
    <definedName name="CajDol12" localSheetId="2">#REF!</definedName>
    <definedName name="CajDol12">#REF!</definedName>
    <definedName name="CajDol2" localSheetId="10">#REF!</definedName>
    <definedName name="CajDol2" localSheetId="4">#REF!</definedName>
    <definedName name="CajDol2" localSheetId="1">#REF!</definedName>
    <definedName name="CajDol2" localSheetId="2">#REF!</definedName>
    <definedName name="CajDol2">#REF!</definedName>
    <definedName name="CajDol3" localSheetId="10">#REF!</definedName>
    <definedName name="CajDol3" localSheetId="4">#REF!</definedName>
    <definedName name="CajDol3" localSheetId="1">#REF!</definedName>
    <definedName name="CajDol3" localSheetId="2">#REF!</definedName>
    <definedName name="CajDol3">#REF!</definedName>
    <definedName name="CajDol4" localSheetId="10">#REF!</definedName>
    <definedName name="CajDol4" localSheetId="4">#REF!</definedName>
    <definedName name="CajDol4" localSheetId="1">#REF!</definedName>
    <definedName name="CajDol4" localSheetId="2">#REF!</definedName>
    <definedName name="CajDol4">#REF!</definedName>
    <definedName name="CajDol5" localSheetId="10">#REF!</definedName>
    <definedName name="CajDol5" localSheetId="4">#REF!</definedName>
    <definedName name="CajDol5" localSheetId="1">#REF!</definedName>
    <definedName name="CajDol5" localSheetId="2">#REF!</definedName>
    <definedName name="CajDol5">#REF!</definedName>
    <definedName name="CajDol6" localSheetId="10">#REF!</definedName>
    <definedName name="CajDol6" localSheetId="4">#REF!</definedName>
    <definedName name="CajDol6" localSheetId="1">#REF!</definedName>
    <definedName name="CajDol6" localSheetId="2">#REF!</definedName>
    <definedName name="CajDol6">#REF!</definedName>
    <definedName name="CajDol7" localSheetId="10">#REF!</definedName>
    <definedName name="CajDol7" localSheetId="4">#REF!</definedName>
    <definedName name="CajDol7" localSheetId="1">#REF!</definedName>
    <definedName name="CajDol7" localSheetId="2">#REF!</definedName>
    <definedName name="CajDol7">#REF!</definedName>
    <definedName name="CajDol8" localSheetId="10">#REF!</definedName>
    <definedName name="CajDol8" localSheetId="4">#REF!</definedName>
    <definedName name="CajDol8" localSheetId="1">#REF!</definedName>
    <definedName name="CajDol8" localSheetId="2">#REF!</definedName>
    <definedName name="CajDol8">#REF!</definedName>
    <definedName name="CajDol9" localSheetId="10">#REF!</definedName>
    <definedName name="CajDol9" localSheetId="4">#REF!</definedName>
    <definedName name="CajDol9" localSheetId="1">#REF!</definedName>
    <definedName name="CajDol9" localSheetId="2">#REF!</definedName>
    <definedName name="CajDol9">#REF!</definedName>
    <definedName name="Calado" localSheetId="10">#REF!</definedName>
    <definedName name="Calado" localSheetId="4">#REF!</definedName>
    <definedName name="Calado" localSheetId="1">#REF!</definedName>
    <definedName name="Calado" localSheetId="2">#REF!</definedName>
    <definedName name="Calado">#REF!</definedName>
    <definedName name="CALDAS" localSheetId="10">#REF!</definedName>
    <definedName name="CALDAS" localSheetId="4">#REF!</definedName>
    <definedName name="CALDAS" localSheetId="1">#REF!</definedName>
    <definedName name="CALDAS" localSheetId="2">#REF!</definedName>
    <definedName name="CALDAS">#REF!</definedName>
    <definedName name="CAM0A15">[30]MEM!$I$46</definedName>
    <definedName name="CAM15A20">[30]MEM!$I$47</definedName>
    <definedName name="CAM20A25">[30]MEM!$I$48</definedName>
    <definedName name="CAM25A30">[30]MEM!$I$49</definedName>
    <definedName name="CAMPO" localSheetId="10">#REF!</definedName>
    <definedName name="CAMPO" localSheetId="4">#REF!</definedName>
    <definedName name="CAMPO" localSheetId="1">#REF!</definedName>
    <definedName name="CAMPO" localSheetId="2">#REF!</definedName>
    <definedName name="CAMPO">#REF!</definedName>
    <definedName name="CanalEternit" localSheetId="10">#REF!</definedName>
    <definedName name="CanalEternit" localSheetId="4">#REF!</definedName>
    <definedName name="CanalEternit" localSheetId="1">#REF!</definedName>
    <definedName name="CanalEternit" localSheetId="2">#REF!</definedName>
    <definedName name="CanalEternit">#REF!</definedName>
    <definedName name="CANT" localSheetId="10">#REF!</definedName>
    <definedName name="CANT" localSheetId="3">#REF!</definedName>
    <definedName name="CANT" localSheetId="4">#REF!</definedName>
    <definedName name="CANT" localSheetId="5">#REF!</definedName>
    <definedName name="CANT" localSheetId="1">#REF!</definedName>
    <definedName name="CANT" localSheetId="2">#REF!</definedName>
    <definedName name="CANT">#REF!</definedName>
    <definedName name="CANT1.1" localSheetId="10">#REF!</definedName>
    <definedName name="CANT1.1" localSheetId="4">#REF!</definedName>
    <definedName name="CANT1.1" localSheetId="1">#REF!</definedName>
    <definedName name="CANT1.1" localSheetId="2">#REF!</definedName>
    <definedName name="CANT1.1">#REF!</definedName>
    <definedName name="CANT1.2" localSheetId="10">#REF!</definedName>
    <definedName name="CANT1.2" localSheetId="4">#REF!</definedName>
    <definedName name="CANT1.2" localSheetId="1">#REF!</definedName>
    <definedName name="CANT1.2" localSheetId="2">#REF!</definedName>
    <definedName name="CANT1.2">#REF!</definedName>
    <definedName name="CANT1.3" localSheetId="10">#REF!</definedName>
    <definedName name="CANT1.3" localSheetId="4">#REF!</definedName>
    <definedName name="CANT1.3" localSheetId="1">#REF!</definedName>
    <definedName name="CANT1.3" localSheetId="2">#REF!</definedName>
    <definedName name="CANT1.3">#REF!</definedName>
    <definedName name="CANT1.5" localSheetId="10">#REF!</definedName>
    <definedName name="CANT1.5" localSheetId="4">#REF!</definedName>
    <definedName name="CANT1.5" localSheetId="1">#REF!</definedName>
    <definedName name="CANT1.5" localSheetId="2">#REF!</definedName>
    <definedName name="CANT1.5">#REF!</definedName>
    <definedName name="CANT1.6" localSheetId="10">#REF!</definedName>
    <definedName name="CANT1.6" localSheetId="4">#REF!</definedName>
    <definedName name="CANT1.6" localSheetId="1">#REF!</definedName>
    <definedName name="CANT1.6" localSheetId="2">#REF!</definedName>
    <definedName name="CANT1.6">#REF!</definedName>
    <definedName name="CANT1.7" localSheetId="10">#REF!</definedName>
    <definedName name="CANT1.7" localSheetId="4">#REF!</definedName>
    <definedName name="CANT1.7" localSheetId="1">#REF!</definedName>
    <definedName name="CANT1.7" localSheetId="2">#REF!</definedName>
    <definedName name="CANT1.7">#REF!</definedName>
    <definedName name="CANT1.9" localSheetId="10">#REF!</definedName>
    <definedName name="CANT1.9" localSheetId="4">#REF!</definedName>
    <definedName name="CANT1.9" localSheetId="1">#REF!</definedName>
    <definedName name="CANT1.9" localSheetId="2">#REF!</definedName>
    <definedName name="CANT1.9">#REF!</definedName>
    <definedName name="CANT2.11" localSheetId="10">#REF!</definedName>
    <definedName name="CANT2.11" localSheetId="4">#REF!</definedName>
    <definedName name="CANT2.11" localSheetId="1">#REF!</definedName>
    <definedName name="CANT2.11" localSheetId="2">#REF!</definedName>
    <definedName name="CANT2.11">#REF!</definedName>
    <definedName name="CANT2.12" localSheetId="10">#REF!</definedName>
    <definedName name="CANT2.12" localSheetId="4">#REF!</definedName>
    <definedName name="CANT2.12" localSheetId="1">#REF!</definedName>
    <definedName name="CANT2.12" localSheetId="2">#REF!</definedName>
    <definedName name="CANT2.12">#REF!</definedName>
    <definedName name="CANT2.2" localSheetId="10">#REF!</definedName>
    <definedName name="CANT2.2" localSheetId="4">#REF!</definedName>
    <definedName name="CANT2.2" localSheetId="1">#REF!</definedName>
    <definedName name="CANT2.2" localSheetId="2">#REF!</definedName>
    <definedName name="CANT2.2">#REF!</definedName>
    <definedName name="CANT2.3" localSheetId="10">#REF!</definedName>
    <definedName name="CANT2.3" localSheetId="4">#REF!</definedName>
    <definedName name="CANT2.3" localSheetId="1">#REF!</definedName>
    <definedName name="CANT2.3" localSheetId="2">#REF!</definedName>
    <definedName name="CANT2.3">#REF!</definedName>
    <definedName name="CANT2.4" localSheetId="10">#REF!</definedName>
    <definedName name="CANT2.4" localSheetId="4">#REF!</definedName>
    <definedName name="CANT2.4" localSheetId="1">#REF!</definedName>
    <definedName name="CANT2.4" localSheetId="2">#REF!</definedName>
    <definedName name="CANT2.4">#REF!</definedName>
    <definedName name="CANT8.1" localSheetId="10">#REF!</definedName>
    <definedName name="CANT8.1" localSheetId="4">#REF!</definedName>
    <definedName name="CANT8.1" localSheetId="1">#REF!</definedName>
    <definedName name="CANT8.1" localSheetId="2">#REF!</definedName>
    <definedName name="CANT8.1">#REF!</definedName>
    <definedName name="CANT8.2" localSheetId="10">#REF!</definedName>
    <definedName name="CANT8.2" localSheetId="4">#REF!</definedName>
    <definedName name="CANT8.2" localSheetId="1">#REF!</definedName>
    <definedName name="CANT8.2" localSheetId="2">#REF!</definedName>
    <definedName name="CANT8.2">#REF!</definedName>
    <definedName name="CANT8.3" localSheetId="10">#REF!</definedName>
    <definedName name="CANT8.3" localSheetId="4">#REF!</definedName>
    <definedName name="CANT8.3" localSheetId="1">#REF!</definedName>
    <definedName name="CANT8.3" localSheetId="2">#REF!</definedName>
    <definedName name="CANT8.3">#REF!</definedName>
    <definedName name="CANT8.4" localSheetId="10">#REF!</definedName>
    <definedName name="CANT8.4" localSheetId="4">#REF!</definedName>
    <definedName name="CANT8.4" localSheetId="1">#REF!</definedName>
    <definedName name="CANT8.4" localSheetId="2">#REF!</definedName>
    <definedName name="CANT8.4">#REF!</definedName>
    <definedName name="CANT8.5" localSheetId="10">#REF!</definedName>
    <definedName name="CANT8.5" localSheetId="4">#REF!</definedName>
    <definedName name="CANT8.5" localSheetId="1">#REF!</definedName>
    <definedName name="CANT8.5" localSheetId="2">#REF!</definedName>
    <definedName name="CANT8.5">#REF!</definedName>
    <definedName name="CANT8.6" localSheetId="10">#REF!</definedName>
    <definedName name="CANT8.6" localSheetId="4">#REF!</definedName>
    <definedName name="CANT8.6" localSheetId="1">#REF!</definedName>
    <definedName name="CANT8.6" localSheetId="2">#REF!</definedName>
    <definedName name="CANT8.6">#REF!</definedName>
    <definedName name="CANT8.7" localSheetId="10">#REF!</definedName>
    <definedName name="CANT8.7" localSheetId="4">#REF!</definedName>
    <definedName name="CANT8.7" localSheetId="1">#REF!</definedName>
    <definedName name="CANT8.7" localSheetId="2">#REF!</definedName>
    <definedName name="CANT8.7">#REF!</definedName>
    <definedName name="cantidad" localSheetId="10">'[74]TRAMO 03'!$F:$F,'[74]TRAMO 03'!$I:$I,'[74]TRAMO 03'!$K:$K,'[74]TRAMO 03'!#REF!,'[74]TRAMO 03'!#REF!,'[74]TRAMO 03'!#REF!,'[74]TRAMO 03'!#REF!,'[74]TRAMO 03'!#REF!,'[74]TRAMO 03'!#REF!,'[74]TRAMO 03'!#REF!,'[74]TRAMO 03'!#REF!,'[74]TRAMO 03'!#REF!,'[74]TRAMO 03'!#REF!,'[74]TRAMO 03'!#REF!,'[74]TRAMO 03'!#REF!,'[74]TRAMO 03'!#REF!</definedName>
    <definedName name="cantidad" localSheetId="4">'[74]TRAMO 03'!$F:$F,'[74]TRAMO 03'!$I:$I,'[74]TRAMO 03'!$K:$K,'[74]TRAMO 03'!#REF!,'[74]TRAMO 03'!#REF!,'[74]TRAMO 03'!#REF!,'[74]TRAMO 03'!#REF!,'[74]TRAMO 03'!#REF!,'[74]TRAMO 03'!#REF!,'[74]TRAMO 03'!#REF!,'[74]TRAMO 03'!#REF!,'[74]TRAMO 03'!#REF!,'[74]TRAMO 03'!#REF!,'[74]TRAMO 03'!#REF!,'[74]TRAMO 03'!#REF!,'[74]TRAMO 03'!#REF!</definedName>
    <definedName name="cantidad" localSheetId="1">'[74]TRAMO 03'!$F:$F,'[74]TRAMO 03'!$I:$I,'[74]TRAMO 03'!$K:$K,'[74]TRAMO 03'!#REF!,'[74]TRAMO 03'!#REF!,'[74]TRAMO 03'!#REF!,'[74]TRAMO 03'!#REF!,'[74]TRAMO 03'!#REF!,'[74]TRAMO 03'!#REF!,'[74]TRAMO 03'!#REF!,'[74]TRAMO 03'!#REF!,'[74]TRAMO 03'!#REF!,'[74]TRAMO 03'!#REF!,'[74]TRAMO 03'!#REF!,'[74]TRAMO 03'!#REF!,'[74]TRAMO 03'!#REF!</definedName>
    <definedName name="cantidad" localSheetId="2">'[74]TRAMO 03'!$F:$F,'[74]TRAMO 03'!$I:$I,'[74]TRAMO 03'!$K:$K,'[74]TRAMO 03'!#REF!,'[74]TRAMO 03'!#REF!,'[74]TRAMO 03'!#REF!,'[74]TRAMO 03'!#REF!,'[74]TRAMO 03'!#REF!,'[74]TRAMO 03'!#REF!,'[74]TRAMO 03'!#REF!,'[74]TRAMO 03'!#REF!,'[74]TRAMO 03'!#REF!,'[74]TRAMO 03'!#REF!,'[74]TRAMO 03'!#REF!,'[74]TRAMO 03'!#REF!,'[74]TRAMO 03'!#REF!</definedName>
    <definedName name="cantidad">'[74]TRAMO 03'!$F:$F,'[74]TRAMO 03'!$I:$I,'[74]TRAMO 03'!$K:$K,'[74]TRAMO 03'!#REF!,'[74]TRAMO 03'!#REF!,'[74]TRAMO 03'!#REF!,'[74]TRAMO 03'!#REF!,'[74]TRAMO 03'!#REF!,'[74]TRAMO 03'!#REF!,'[74]TRAMO 03'!#REF!,'[74]TRAMO 03'!#REF!,'[74]TRAMO 03'!#REF!,'[74]TRAMO 03'!#REF!,'[74]TRAMO 03'!#REF!,'[74]TRAMO 03'!#REF!,'[74]TRAMO 03'!#REF!</definedName>
    <definedName name="CAP" localSheetId="10">#REF!</definedName>
    <definedName name="CAP" localSheetId="4">#REF!</definedName>
    <definedName name="cap" localSheetId="5">#REF!</definedName>
    <definedName name="CAP" localSheetId="1">#REF!</definedName>
    <definedName name="CAP" localSheetId="2">#REF!</definedName>
    <definedName name="CAP">#REF!</definedName>
    <definedName name="CAPAC._HSE" localSheetId="10">#REF!</definedName>
    <definedName name="CAPAC._HSE" localSheetId="4">#REF!</definedName>
    <definedName name="CAPAC._HSE" localSheetId="1">#REF!</definedName>
    <definedName name="CAPAC._HSE" localSheetId="2">#REF!</definedName>
    <definedName name="CAPAC._HSE">#REF!</definedName>
    <definedName name="Captafaros" localSheetId="10">#REF!</definedName>
    <definedName name="Captafaros" localSheetId="4">#REF!</definedName>
    <definedName name="Captafaros" localSheetId="1">#REF!</definedName>
    <definedName name="Captafaros" localSheetId="2">#REF!</definedName>
    <definedName name="Captafaros">#REF!</definedName>
    <definedName name="Captafaros2" localSheetId="10">#REF!</definedName>
    <definedName name="Captafaros2" localSheetId="4">#REF!</definedName>
    <definedName name="Captafaros2" localSheetId="1">#REF!</definedName>
    <definedName name="Captafaros2" localSheetId="2">#REF!</definedName>
    <definedName name="Captafaros2">#REF!</definedName>
    <definedName name="CARGA" localSheetId="10">#REF!</definedName>
    <definedName name="CARGA" localSheetId="4">#REF!</definedName>
    <definedName name="CARGA" localSheetId="1">#REF!</definedName>
    <definedName name="CARGA" localSheetId="2">#REF!</definedName>
    <definedName name="CARGA">#REF!</definedName>
    <definedName name="CARGOS" localSheetId="10">#REF!</definedName>
    <definedName name="CARGOS" localSheetId="4">#REF!</definedName>
    <definedName name="CARGOS" localSheetId="1">#REF!</definedName>
    <definedName name="CARGOS" localSheetId="2">#REF!</definedName>
    <definedName name="CARGOS">#REF!</definedName>
    <definedName name="carlos" localSheetId="10">MODULO10.auto_abrir</definedName>
    <definedName name="carlos" localSheetId="4">MODULO10.auto_abrir</definedName>
    <definedName name="carlos" localSheetId="1">MODULO10.auto_abrir</definedName>
    <definedName name="carlos" localSheetId="2">MODULO10.auto_abrir</definedName>
    <definedName name="carlos">MODULO10.auto_abrir</definedName>
    <definedName name="CBLES" localSheetId="10">#REF!</definedName>
    <definedName name="CBLES" localSheetId="4">#REF!</definedName>
    <definedName name="CBLES" localSheetId="1">#REF!</definedName>
    <definedName name="CBLES" localSheetId="2">#REF!</definedName>
    <definedName name="CBLES">#REF!</definedName>
    <definedName name="CBLES1" localSheetId="10">#REF!</definedName>
    <definedName name="CBLES1" localSheetId="4">#REF!</definedName>
    <definedName name="CBLES1" localSheetId="1">#REF!</definedName>
    <definedName name="CBLES1" localSheetId="2">#REF!</definedName>
    <definedName name="CBLES1">#REF!</definedName>
    <definedName name="CBRDISEÑO">[75]SECTORIZACIÓN!$A$12:$G$20</definedName>
    <definedName name="CBWorkbookPriority" hidden="1">-1602700874</definedName>
    <definedName name="CC" localSheetId="3">'[65]CIRCUITOS CODENSA'!#REF!</definedName>
    <definedName name="CC" localSheetId="4">'[65]CIRCUITOS CODENSA'!#REF!</definedName>
    <definedName name="CC">[76]Personalizar!$G$22:$G$25</definedName>
    <definedName name="ccccc" localSheetId="3">#REF!</definedName>
    <definedName name="ccccc" localSheetId="4">#REF!</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CCCCC" localSheetId="10">'[77]A. P. U.'!#REF!</definedName>
    <definedName name="CCCCCC" localSheetId="4">'[77]A. P. U.'!#REF!</definedName>
    <definedName name="CCCCCC" localSheetId="5">'[77]A. P. U.'!#REF!</definedName>
    <definedName name="CCCCCC" localSheetId="1">'[77]A. P. U.'!#REF!</definedName>
    <definedName name="CCCCCC" localSheetId="2">'[77]A. P. U.'!#REF!</definedName>
    <definedName name="CCCCCC">'[77]A. P. U.'!#REF!</definedName>
    <definedName name="CCT" localSheetId="10">#REF!</definedName>
    <definedName name="CCT" localSheetId="4">#REF!</definedName>
    <definedName name="CCT" localSheetId="1">#REF!</definedName>
    <definedName name="CCT" localSheetId="2">#REF!</definedName>
    <definedName name="CCT">#REF!</definedName>
    <definedName name="ccto210" localSheetId="10">#REF!</definedName>
    <definedName name="ccto210" localSheetId="3">#REF!</definedName>
    <definedName name="ccto210" localSheetId="4">#REF!</definedName>
    <definedName name="ccto210" localSheetId="5">#REF!</definedName>
    <definedName name="ccto210" localSheetId="1">#REF!</definedName>
    <definedName name="ccto210" localSheetId="2">#REF!</definedName>
    <definedName name="ccto210">#REF!</definedName>
    <definedName name="cd">[78]Hoja1!$C$81</definedName>
    <definedName name="cdcdc" localSheetId="5" hidden="1">{"via1",#N/A,TRUE,"general";"via2",#N/A,TRUE,"general";"via3",#N/A,TRUE,"general"}</definedName>
    <definedName name="cdcdc" hidden="1">{"via1",#N/A,TRUE,"general";"via2",#N/A,TRUE,"general";"via3",#N/A,TRUE,"general"}</definedName>
    <definedName name="CDctrl" localSheetId="3">[57]CDItem!$G$8</definedName>
    <definedName name="CDctrl" localSheetId="4">[57]CDItem!$G$8</definedName>
    <definedName name="CDctrl">[58]CDItem!$G$8</definedName>
    <definedName name="CDE" localSheetId="10">#REF!</definedName>
    <definedName name="CDE" localSheetId="4">#REF!</definedName>
    <definedName name="CDE" localSheetId="1">#REF!</definedName>
    <definedName name="CDE" localSheetId="2">#REF!</definedName>
    <definedName name="CDE">#REF!</definedName>
    <definedName name="cdfgrtfd" localSheetId="10" hidden="1">#REF!</definedName>
    <definedName name="cdfgrtfd" localSheetId="4" hidden="1">#REF!</definedName>
    <definedName name="cdfgrtfd" localSheetId="1" hidden="1">#REF!</definedName>
    <definedName name="cdfgrtfd" localSheetId="2" hidden="1">#REF!</definedName>
    <definedName name="cdfgrtfd" hidden="1">#REF!</definedName>
    <definedName name="CDS_V_INDICES_CIRCUITO_CAUSA" localSheetId="10">#REF!</definedName>
    <definedName name="CDS_V_INDICES_CIRCUITO_CAUSA" localSheetId="4">#REF!</definedName>
    <definedName name="CDS_V_INDICES_CIRCUITO_CAUSA" localSheetId="1">#REF!</definedName>
    <definedName name="CDS_V_INDICES_CIRCUITO_CAUSA" localSheetId="2">#REF!</definedName>
    <definedName name="CDS_V_INDICES_CIRCUITO_CAUSA">#REF!</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MENTO" localSheetId="3">[79]Insum!$A$3:$H$63</definedName>
    <definedName name="CEMENTO" localSheetId="4">[79]Insum!$A$3:$H$63</definedName>
    <definedName name="CEMENTO" localSheetId="5">[80]Insum!$A$3:$H$63</definedName>
    <definedName name="CEMENTO">[81]Insum!$A$3:$H$63</definedName>
    <definedName name="CementoBlanco" localSheetId="10">#REF!</definedName>
    <definedName name="CementoBlanco" localSheetId="4">#REF!</definedName>
    <definedName name="CementoBlanco" localSheetId="1">#REF!</definedName>
    <definedName name="CementoBlanco" localSheetId="2">#REF!</definedName>
    <definedName name="CementoBlanco">#REF!</definedName>
    <definedName name="CementoGris" localSheetId="10">#REF!</definedName>
    <definedName name="CementoGris" localSheetId="4">#REF!</definedName>
    <definedName name="CementoGris" localSheetId="1">#REF!</definedName>
    <definedName name="CementoGris" localSheetId="2">#REF!</definedName>
    <definedName name="CementoGris">#REF!</definedName>
    <definedName name="centr">[41]Listado!$D$18:$D$23</definedName>
    <definedName name="centro">[40]Listado!$D$18:$D$23</definedName>
    <definedName name="Ceramica" localSheetId="10">#REF!</definedName>
    <definedName name="Ceramica" localSheetId="4">#REF!</definedName>
    <definedName name="Ceramica" localSheetId="1">#REF!</definedName>
    <definedName name="Ceramica" localSheetId="2">#REF!</definedName>
    <definedName name="Ceramica">#REF!</definedName>
    <definedName name="CGDI01" localSheetId="10">[17]Tablas!#REF!</definedName>
    <definedName name="CGDI01" localSheetId="4">[17]Tablas!#REF!</definedName>
    <definedName name="CGDI01" localSheetId="1">[17]Tablas!#REF!</definedName>
    <definedName name="CGDI01" localSheetId="2">[17]Tablas!#REF!</definedName>
    <definedName name="CGDI01">[17]Tablas!#REF!</definedName>
    <definedName name="CGDI02" localSheetId="10">[17]Tablas!#REF!</definedName>
    <definedName name="CGDI02" localSheetId="4">[17]Tablas!#REF!</definedName>
    <definedName name="CGDI02" localSheetId="1">[17]Tablas!#REF!</definedName>
    <definedName name="CGDI02" localSheetId="2">[17]Tablas!#REF!</definedName>
    <definedName name="CGDI02">[17]Tablas!#REF!</definedName>
    <definedName name="CGDI03" localSheetId="10">[17]Tablas!#REF!</definedName>
    <definedName name="CGDI03" localSheetId="4">[17]Tablas!#REF!</definedName>
    <definedName name="CGDI03" localSheetId="1">[17]Tablas!#REF!</definedName>
    <definedName name="CGDI03" localSheetId="2">[17]Tablas!#REF!</definedName>
    <definedName name="CGDI03">[17]Tablas!#REF!</definedName>
    <definedName name="CGDI04" localSheetId="10">[17]Tablas!#REF!</definedName>
    <definedName name="CGDI04" localSheetId="4">[17]Tablas!#REF!</definedName>
    <definedName name="CGDI04" localSheetId="1">[17]Tablas!#REF!</definedName>
    <definedName name="CGDI04" localSheetId="2">[17]Tablas!#REF!</definedName>
    <definedName name="CGDI04">[17]Tablas!#REF!</definedName>
    <definedName name="CGDI05" localSheetId="10">[17]Tablas!#REF!</definedName>
    <definedName name="CGDI05" localSheetId="4">[17]Tablas!#REF!</definedName>
    <definedName name="CGDI05" localSheetId="1">[17]Tablas!#REF!</definedName>
    <definedName name="CGDI05" localSheetId="2">[17]Tablas!#REF!</definedName>
    <definedName name="CGDI05">[17]Tablas!#REF!</definedName>
    <definedName name="CGDI06" localSheetId="10">[17]Tablas!#REF!</definedName>
    <definedName name="CGDI06" localSheetId="4">[17]Tablas!#REF!</definedName>
    <definedName name="CGDI06" localSheetId="1">[17]Tablas!#REF!</definedName>
    <definedName name="CGDI06" localSheetId="2">[17]Tablas!#REF!</definedName>
    <definedName name="CGDI06">[17]Tablas!#REF!</definedName>
    <definedName name="CGDI07" localSheetId="10">[17]Tablas!#REF!</definedName>
    <definedName name="CGDI07" localSheetId="4">[17]Tablas!#REF!</definedName>
    <definedName name="CGDI07" localSheetId="1">[17]Tablas!#REF!</definedName>
    <definedName name="CGDI07" localSheetId="2">[17]Tablas!#REF!</definedName>
    <definedName name="CGDI07">[17]Tablas!#REF!</definedName>
    <definedName name="CGDI08" localSheetId="10">[17]Tablas!#REF!</definedName>
    <definedName name="CGDI08" localSheetId="4">[17]Tablas!#REF!</definedName>
    <definedName name="CGDI08" localSheetId="1">[17]Tablas!#REF!</definedName>
    <definedName name="CGDI08" localSheetId="2">[17]Tablas!#REF!</definedName>
    <definedName name="CGDI08">[17]Tablas!#REF!</definedName>
    <definedName name="CGEX01" localSheetId="10">[17]Tablas!#REF!</definedName>
    <definedName name="CGEX01" localSheetId="4">[17]Tablas!#REF!</definedName>
    <definedName name="CGEX01" localSheetId="1">[17]Tablas!#REF!</definedName>
    <definedName name="CGEX01" localSheetId="2">[17]Tablas!#REF!</definedName>
    <definedName name="CGEX01">[17]Tablas!#REF!</definedName>
    <definedName name="CGEX02" localSheetId="10">[17]Tablas!#REF!</definedName>
    <definedName name="CGEX02" localSheetId="4">[17]Tablas!#REF!</definedName>
    <definedName name="CGEX02" localSheetId="1">[17]Tablas!#REF!</definedName>
    <definedName name="CGEX02" localSheetId="2">[17]Tablas!#REF!</definedName>
    <definedName name="CGEX02">[17]Tablas!#REF!</definedName>
    <definedName name="CGEX031" localSheetId="10">[17]Tablas!#REF!</definedName>
    <definedName name="CGEX031" localSheetId="4">[17]Tablas!#REF!</definedName>
    <definedName name="CGEX031" localSheetId="1">[17]Tablas!#REF!</definedName>
    <definedName name="CGEX031" localSheetId="2">[17]Tablas!#REF!</definedName>
    <definedName name="CGEX031">[17]Tablas!#REF!</definedName>
    <definedName name="CGEX04" localSheetId="10">[17]Tablas!#REF!</definedName>
    <definedName name="CGEX04" localSheetId="4">[17]Tablas!#REF!</definedName>
    <definedName name="CGEX04" localSheetId="1">[17]Tablas!#REF!</definedName>
    <definedName name="CGEX04" localSheetId="2">[17]Tablas!#REF!</definedName>
    <definedName name="CGEX04">[17]Tablas!#REF!</definedName>
    <definedName name="CGFI011" localSheetId="10">[17]Tablas!#REF!</definedName>
    <definedName name="CGFI011" localSheetId="4">[17]Tablas!#REF!</definedName>
    <definedName name="CGFI011" localSheetId="1">[17]Tablas!#REF!</definedName>
    <definedName name="CGFI011" localSheetId="2">[17]Tablas!#REF!</definedName>
    <definedName name="CGFI011">[17]Tablas!#REF!</definedName>
    <definedName name="CGFI012" localSheetId="10">[17]Tablas!#REF!</definedName>
    <definedName name="CGFI012" localSheetId="4">[17]Tablas!#REF!</definedName>
    <definedName name="CGFI012" localSheetId="1">[17]Tablas!#REF!</definedName>
    <definedName name="CGFI012" localSheetId="2">[17]Tablas!#REF!</definedName>
    <definedName name="CGFI012">[17]Tablas!#REF!</definedName>
    <definedName name="CGFI021" localSheetId="10">[17]Tablas!#REF!</definedName>
    <definedName name="CGFI021" localSheetId="4">[17]Tablas!#REF!</definedName>
    <definedName name="CGFI021" localSheetId="1">[17]Tablas!#REF!</definedName>
    <definedName name="CGFI021" localSheetId="2">[17]Tablas!#REF!</definedName>
    <definedName name="CGFI021">[17]Tablas!#REF!</definedName>
    <definedName name="CGFI022" localSheetId="10">[17]Tablas!#REF!</definedName>
    <definedName name="CGFI022" localSheetId="4">[17]Tablas!#REF!</definedName>
    <definedName name="CGFI022" localSheetId="1">[17]Tablas!#REF!</definedName>
    <definedName name="CGFI022" localSheetId="2">[17]Tablas!#REF!</definedName>
    <definedName name="CGFI022">[17]Tablas!#REF!</definedName>
    <definedName name="CGFI023" localSheetId="10">[17]Tablas!#REF!</definedName>
    <definedName name="CGFI023" localSheetId="4">[17]Tablas!#REF!</definedName>
    <definedName name="CGFI023" localSheetId="1">[17]Tablas!#REF!</definedName>
    <definedName name="CGFI023" localSheetId="2">[17]Tablas!#REF!</definedName>
    <definedName name="CGFI023">[17]Tablas!#REF!</definedName>
    <definedName name="CGFI024" localSheetId="10">[17]Tablas!#REF!</definedName>
    <definedName name="CGFI024" localSheetId="4">[17]Tablas!#REF!</definedName>
    <definedName name="CGFI024" localSheetId="1">[17]Tablas!#REF!</definedName>
    <definedName name="CGFI024" localSheetId="2">[17]Tablas!#REF!</definedName>
    <definedName name="CGFI024">[17]Tablas!#REF!</definedName>
    <definedName name="CGFI031" localSheetId="10">[17]Tablas!#REF!</definedName>
    <definedName name="CGFI031" localSheetId="4">[17]Tablas!#REF!</definedName>
    <definedName name="CGFI031" localSheetId="1">[17]Tablas!#REF!</definedName>
    <definedName name="CGFI031" localSheetId="2">[17]Tablas!#REF!</definedName>
    <definedName name="CGFI031">[17]Tablas!#REF!</definedName>
    <definedName name="CGFI032" localSheetId="10">[17]Tablas!#REF!</definedName>
    <definedName name="CGFI032" localSheetId="4">[17]Tablas!#REF!</definedName>
    <definedName name="CGFI032" localSheetId="1">[17]Tablas!#REF!</definedName>
    <definedName name="CGFI032" localSheetId="2">[17]Tablas!#REF!</definedName>
    <definedName name="CGFI032">[17]Tablas!#REF!</definedName>
    <definedName name="CGFI0331" localSheetId="10">[17]Tablas!#REF!</definedName>
    <definedName name="CGFI0331" localSheetId="4">[17]Tablas!#REF!</definedName>
    <definedName name="CGFI0331" localSheetId="1">[17]Tablas!#REF!</definedName>
    <definedName name="CGFI0331" localSheetId="2">[17]Tablas!#REF!</definedName>
    <definedName name="CGFI0331">[17]Tablas!#REF!</definedName>
    <definedName name="CGFI0332" localSheetId="10">[17]Tablas!#REF!</definedName>
    <definedName name="CGFI0332" localSheetId="4">[17]Tablas!#REF!</definedName>
    <definedName name="CGFI0332" localSheetId="1">[17]Tablas!#REF!</definedName>
    <definedName name="CGFI0332" localSheetId="2">[17]Tablas!#REF!</definedName>
    <definedName name="CGFI0332">[17]Tablas!#REF!</definedName>
    <definedName name="CGFI0333" localSheetId="10">[17]Tablas!#REF!</definedName>
    <definedName name="CGFI0333" localSheetId="4">[17]Tablas!#REF!</definedName>
    <definedName name="CGFI0333" localSheetId="1">[17]Tablas!#REF!</definedName>
    <definedName name="CGFI0333" localSheetId="2">[17]Tablas!#REF!</definedName>
    <definedName name="CGFI0333">[17]Tablas!#REF!</definedName>
    <definedName name="CGFI0334" localSheetId="10">[17]Tablas!#REF!</definedName>
    <definedName name="CGFI0334" localSheetId="4">[17]Tablas!#REF!</definedName>
    <definedName name="CGFI0334" localSheetId="1">[17]Tablas!#REF!</definedName>
    <definedName name="CGFI0334" localSheetId="2">[17]Tablas!#REF!</definedName>
    <definedName name="CGFI0334">[17]Tablas!#REF!</definedName>
    <definedName name="CGFI0335" localSheetId="10">[17]Tablas!#REF!</definedName>
    <definedName name="CGFI0335" localSheetId="4">[17]Tablas!#REF!</definedName>
    <definedName name="CGFI0335" localSheetId="1">[17]Tablas!#REF!</definedName>
    <definedName name="CGFI0335" localSheetId="2">[17]Tablas!#REF!</definedName>
    <definedName name="CGFI0335">[17]Tablas!#REF!</definedName>
    <definedName name="CGFI0341" localSheetId="10">[17]Tablas!#REF!</definedName>
    <definedName name="CGFI0341" localSheetId="4">[17]Tablas!#REF!</definedName>
    <definedName name="CGFI0341" localSheetId="1">[17]Tablas!#REF!</definedName>
    <definedName name="CGFI0341" localSheetId="2">[17]Tablas!#REF!</definedName>
    <definedName name="CGFI0341">[17]Tablas!#REF!</definedName>
    <definedName name="CGFI0343" localSheetId="10">[17]Tablas!#REF!</definedName>
    <definedName name="CGFI0343" localSheetId="4">[17]Tablas!#REF!</definedName>
    <definedName name="CGFI0343" localSheetId="1">[17]Tablas!#REF!</definedName>
    <definedName name="CGFI0343" localSheetId="2">[17]Tablas!#REF!</definedName>
    <definedName name="CGFI0343">[17]Tablas!#REF!</definedName>
    <definedName name="CGFI0344" localSheetId="10">[17]Tablas!#REF!</definedName>
    <definedName name="CGFI0344" localSheetId="4">[17]Tablas!#REF!</definedName>
    <definedName name="CGFI0344" localSheetId="1">[17]Tablas!#REF!</definedName>
    <definedName name="CGFI0344" localSheetId="2">[17]Tablas!#REF!</definedName>
    <definedName name="CGFI0344">[17]Tablas!#REF!</definedName>
    <definedName name="CGPR01" localSheetId="10">[17]Tablas!#REF!</definedName>
    <definedName name="CGPR01" localSheetId="4">[17]Tablas!#REF!</definedName>
    <definedName name="CGPR01" localSheetId="1">[17]Tablas!#REF!</definedName>
    <definedName name="CGPR01" localSheetId="2">[17]Tablas!#REF!</definedName>
    <definedName name="CGPR01">[17]Tablas!#REF!</definedName>
    <definedName name="CGPR021" localSheetId="10">[17]Tablas!#REF!</definedName>
    <definedName name="CGPR021" localSheetId="4">[17]Tablas!#REF!</definedName>
    <definedName name="CGPR021" localSheetId="1">[17]Tablas!#REF!</definedName>
    <definedName name="CGPR021" localSheetId="2">[17]Tablas!#REF!</definedName>
    <definedName name="CGPR021">[17]Tablas!#REF!</definedName>
    <definedName name="CGPR022" localSheetId="10">[17]Tablas!#REF!</definedName>
    <definedName name="CGPR022" localSheetId="4">[17]Tablas!#REF!</definedName>
    <definedName name="CGPR022" localSheetId="1">[17]Tablas!#REF!</definedName>
    <definedName name="CGPR022" localSheetId="2">[17]Tablas!#REF!</definedName>
    <definedName name="CGPR022">[17]Tablas!#REF!</definedName>
    <definedName name="CGPR023" localSheetId="10">[17]Tablas!#REF!</definedName>
    <definedName name="CGPR023" localSheetId="4">[17]Tablas!#REF!</definedName>
    <definedName name="CGPR023" localSheetId="1">[17]Tablas!#REF!</definedName>
    <definedName name="CGPR023" localSheetId="2">[17]Tablas!#REF!</definedName>
    <definedName name="CGPR023">[17]Tablas!#REF!</definedName>
    <definedName name="CGPR024" localSheetId="10">[17]Tablas!#REF!</definedName>
    <definedName name="CGPR024" localSheetId="4">[17]Tablas!#REF!</definedName>
    <definedName name="CGPR024" localSheetId="1">[17]Tablas!#REF!</definedName>
    <definedName name="CGPR024" localSheetId="2">[17]Tablas!#REF!</definedName>
    <definedName name="CGPR024">[17]Tablas!#REF!</definedName>
    <definedName name="CGPR031" localSheetId="10">[17]Tablas!#REF!</definedName>
    <definedName name="CGPR031" localSheetId="4">[17]Tablas!#REF!</definedName>
    <definedName name="CGPR031" localSheetId="1">[17]Tablas!#REF!</definedName>
    <definedName name="CGPR031" localSheetId="2">[17]Tablas!#REF!</definedName>
    <definedName name="CGPR031">[17]Tablas!#REF!</definedName>
    <definedName name="CGPR032" localSheetId="10">[17]Tablas!#REF!</definedName>
    <definedName name="CGPR032" localSheetId="4">[17]Tablas!#REF!</definedName>
    <definedName name="CGPR032" localSheetId="1">[17]Tablas!#REF!</definedName>
    <definedName name="CGPR032" localSheetId="2">[17]Tablas!#REF!</definedName>
    <definedName name="CGPR032">[17]Tablas!#REF!</definedName>
    <definedName name="CGPR0331" localSheetId="10">[17]Tablas!#REF!</definedName>
    <definedName name="CGPR0331" localSheetId="4">[17]Tablas!#REF!</definedName>
    <definedName name="CGPR0331" localSheetId="1">[17]Tablas!#REF!</definedName>
    <definedName name="CGPR0331" localSheetId="2">[17]Tablas!#REF!</definedName>
    <definedName name="CGPR0331">[17]Tablas!#REF!</definedName>
    <definedName name="CGPR0332" localSheetId="10">[17]Tablas!#REF!</definedName>
    <definedName name="CGPR0332" localSheetId="4">[17]Tablas!#REF!</definedName>
    <definedName name="CGPR0332" localSheetId="1">[17]Tablas!#REF!</definedName>
    <definedName name="CGPR0332" localSheetId="2">[17]Tablas!#REF!</definedName>
    <definedName name="CGPR0332">[17]Tablas!#REF!</definedName>
    <definedName name="CGPR0333" localSheetId="10">[17]Tablas!#REF!</definedName>
    <definedName name="CGPR0333" localSheetId="4">[17]Tablas!#REF!</definedName>
    <definedName name="CGPR0333" localSheetId="1">[17]Tablas!#REF!</definedName>
    <definedName name="CGPR0333" localSheetId="2">[17]Tablas!#REF!</definedName>
    <definedName name="CGPR0333">[17]Tablas!#REF!</definedName>
    <definedName name="CGPR041" localSheetId="10">[17]Tablas!#REF!</definedName>
    <definedName name="CGPR041" localSheetId="4">[17]Tablas!#REF!</definedName>
    <definedName name="CGPR041" localSheetId="1">[17]Tablas!#REF!</definedName>
    <definedName name="CGPR041" localSheetId="2">[17]Tablas!#REF!</definedName>
    <definedName name="CGPR041">[17]Tablas!#REF!</definedName>
    <definedName name="CGPR042" localSheetId="10">[17]Tablas!#REF!</definedName>
    <definedName name="CGPR042" localSheetId="4">[17]Tablas!#REF!</definedName>
    <definedName name="CGPR042" localSheetId="1">[17]Tablas!#REF!</definedName>
    <definedName name="CGPR042" localSheetId="2">[17]Tablas!#REF!</definedName>
    <definedName name="CGPR042">[17]Tablas!#REF!</definedName>
    <definedName name="CGPR043" localSheetId="10">[17]Tablas!#REF!</definedName>
    <definedName name="CGPR043" localSheetId="4">[17]Tablas!#REF!</definedName>
    <definedName name="CGPR043" localSheetId="1">[17]Tablas!#REF!</definedName>
    <definedName name="CGPR043" localSheetId="2">[17]Tablas!#REF!</definedName>
    <definedName name="CGPR043">[17]Tablas!#REF!</definedName>
    <definedName name="CGPR051" localSheetId="10">[17]Tablas!#REF!</definedName>
    <definedName name="CGPR051" localSheetId="4">[17]Tablas!#REF!</definedName>
    <definedName name="CGPR051" localSheetId="1">[17]Tablas!#REF!</definedName>
    <definedName name="CGPR051" localSheetId="2">[17]Tablas!#REF!</definedName>
    <definedName name="CGPR051">[17]Tablas!#REF!</definedName>
    <definedName name="CGPR052" localSheetId="10">[17]Tablas!#REF!</definedName>
    <definedName name="CGPR052" localSheetId="4">[17]Tablas!#REF!</definedName>
    <definedName name="CGPR052" localSheetId="1">[17]Tablas!#REF!</definedName>
    <definedName name="CGPR052" localSheetId="2">[17]Tablas!#REF!</definedName>
    <definedName name="CGPR052">[17]Tablas!#REF!</definedName>
    <definedName name="CGPR0531" localSheetId="10">[17]Tablas!#REF!</definedName>
    <definedName name="CGPR0531" localSheetId="4">[17]Tablas!#REF!</definedName>
    <definedName name="CGPR0531" localSheetId="1">[17]Tablas!#REF!</definedName>
    <definedName name="CGPR0531" localSheetId="2">[17]Tablas!#REF!</definedName>
    <definedName name="CGPR0531">[17]Tablas!#REF!</definedName>
    <definedName name="CGPR0532" localSheetId="10">[17]Tablas!#REF!</definedName>
    <definedName name="CGPR0532" localSheetId="4">[17]Tablas!#REF!</definedName>
    <definedName name="CGPR0532" localSheetId="1">[17]Tablas!#REF!</definedName>
    <definedName name="CGPR0532" localSheetId="2">[17]Tablas!#REF!</definedName>
    <definedName name="CGPR0532">[17]Tablas!#REF!</definedName>
    <definedName name="CGPR0533" localSheetId="10">[17]Tablas!#REF!</definedName>
    <definedName name="CGPR0533" localSheetId="4">[17]Tablas!#REF!</definedName>
    <definedName name="CGPR0533" localSheetId="1">[17]Tablas!#REF!</definedName>
    <definedName name="CGPR0533" localSheetId="2">[17]Tablas!#REF!</definedName>
    <definedName name="CGPR0533">[17]Tablas!#REF!</definedName>
    <definedName name="CGPR0534" localSheetId="10">[17]Tablas!#REF!</definedName>
    <definedName name="CGPR0534" localSheetId="4">[17]Tablas!#REF!</definedName>
    <definedName name="CGPR0534" localSheetId="1">[17]Tablas!#REF!</definedName>
    <definedName name="CGPR0534" localSheetId="2">[17]Tablas!#REF!</definedName>
    <definedName name="CGPR0534">[17]Tablas!#REF!</definedName>
    <definedName name="CGPR0541" localSheetId="10">[17]Tablas!#REF!</definedName>
    <definedName name="CGPR0541" localSheetId="4">[17]Tablas!#REF!</definedName>
    <definedName name="CGPR0541" localSheetId="1">[17]Tablas!#REF!</definedName>
    <definedName name="CGPR0541" localSheetId="2">[17]Tablas!#REF!</definedName>
    <definedName name="CGPR0541">[17]Tablas!#REF!</definedName>
    <definedName name="CGPR0542" localSheetId="10">[17]Tablas!#REF!</definedName>
    <definedName name="CGPR0542" localSheetId="4">[17]Tablas!#REF!</definedName>
    <definedName name="CGPR0542" localSheetId="1">[17]Tablas!#REF!</definedName>
    <definedName name="CGPR0542" localSheetId="2">[17]Tablas!#REF!</definedName>
    <definedName name="CGPR0542">[17]Tablas!#REF!</definedName>
    <definedName name="CGPR0543" localSheetId="10">[17]Tablas!#REF!</definedName>
    <definedName name="CGPR0543" localSheetId="4">[17]Tablas!#REF!</definedName>
    <definedName name="CGPR0543" localSheetId="1">[17]Tablas!#REF!</definedName>
    <definedName name="CGPR0543" localSheetId="2">[17]Tablas!#REF!</definedName>
    <definedName name="CGPR0543">[17]Tablas!#REF!</definedName>
    <definedName name="CGPR061" localSheetId="10">[17]Tablas!#REF!</definedName>
    <definedName name="CGPR061" localSheetId="4">[17]Tablas!#REF!</definedName>
    <definedName name="CGPR061" localSheetId="1">[17]Tablas!#REF!</definedName>
    <definedName name="CGPR061" localSheetId="2">[17]Tablas!#REF!</definedName>
    <definedName name="CGPR061">[17]Tablas!#REF!</definedName>
    <definedName name="CGPR062" localSheetId="10">[17]Tablas!#REF!</definedName>
    <definedName name="CGPR062" localSheetId="4">[17]Tablas!#REF!</definedName>
    <definedName name="CGPR062" localSheetId="1">[17]Tablas!#REF!</definedName>
    <definedName name="CGPR062" localSheetId="2">[17]Tablas!#REF!</definedName>
    <definedName name="CGPR062">[17]Tablas!#REF!</definedName>
    <definedName name="CGPR0621" localSheetId="10">[17]Tablas!#REF!</definedName>
    <definedName name="CGPR0621" localSheetId="4">[17]Tablas!#REF!</definedName>
    <definedName name="CGPR0621" localSheetId="1">[17]Tablas!#REF!</definedName>
    <definedName name="CGPR0621" localSheetId="2">[17]Tablas!#REF!</definedName>
    <definedName name="CGPR0621">[17]Tablas!#REF!</definedName>
    <definedName name="CGPR0622" localSheetId="10">[17]Tablas!#REF!</definedName>
    <definedName name="CGPR0622" localSheetId="4">[17]Tablas!#REF!</definedName>
    <definedName name="CGPR0622" localSheetId="1">[17]Tablas!#REF!</definedName>
    <definedName name="CGPR0622" localSheetId="2">[17]Tablas!#REF!</definedName>
    <definedName name="CGPR0622">[17]Tablas!#REF!</definedName>
    <definedName name="CGPR0631" localSheetId="10">[17]Tablas!#REF!</definedName>
    <definedName name="CGPR0631" localSheetId="4">[17]Tablas!#REF!</definedName>
    <definedName name="CGPR0631" localSheetId="1">[17]Tablas!#REF!</definedName>
    <definedName name="CGPR0631" localSheetId="2">[17]Tablas!#REF!</definedName>
    <definedName name="CGPR0631">[17]Tablas!#REF!</definedName>
    <definedName name="CGPR0632" localSheetId="10">[17]Tablas!#REF!</definedName>
    <definedName name="CGPR0632" localSheetId="4">[17]Tablas!#REF!</definedName>
    <definedName name="CGPR0632" localSheetId="1">[17]Tablas!#REF!</definedName>
    <definedName name="CGPR0632" localSheetId="2">[17]Tablas!#REF!</definedName>
    <definedName name="CGPR0632">[17]Tablas!#REF!</definedName>
    <definedName name="CGPR0633" localSheetId="10">[17]Tablas!#REF!</definedName>
    <definedName name="CGPR0633" localSheetId="4">[17]Tablas!#REF!</definedName>
    <definedName name="CGPR0633" localSheetId="1">[17]Tablas!#REF!</definedName>
    <definedName name="CGPR0633" localSheetId="2">[17]Tablas!#REF!</definedName>
    <definedName name="CGPR0633">[17]Tablas!#REF!</definedName>
    <definedName name="CGPR0641" localSheetId="10">[17]Tablas!#REF!</definedName>
    <definedName name="CGPR0641" localSheetId="4">[17]Tablas!#REF!</definedName>
    <definedName name="CGPR0641" localSheetId="1">[17]Tablas!#REF!</definedName>
    <definedName name="CGPR0641" localSheetId="2">[17]Tablas!#REF!</definedName>
    <definedName name="CGPR0641">[17]Tablas!#REF!</definedName>
    <definedName name="CGPR0642" localSheetId="10">[17]Tablas!#REF!</definedName>
    <definedName name="CGPR0642" localSheetId="4">[17]Tablas!#REF!</definedName>
    <definedName name="CGPR0642" localSheetId="1">[17]Tablas!#REF!</definedName>
    <definedName name="CGPR0642" localSheetId="2">[17]Tablas!#REF!</definedName>
    <definedName name="CGPR0642">[17]Tablas!#REF!</definedName>
    <definedName name="CGPR0643" localSheetId="10">[17]Tablas!#REF!</definedName>
    <definedName name="CGPR0643" localSheetId="4">[17]Tablas!#REF!</definedName>
    <definedName name="CGPR0643" localSheetId="1">[17]Tablas!#REF!</definedName>
    <definedName name="CGPR0643" localSheetId="2">[17]Tablas!#REF!</definedName>
    <definedName name="CGPR0643">[17]Tablas!#REF!</definedName>
    <definedName name="CGRF01" localSheetId="10">[17]Tablas!#REF!</definedName>
    <definedName name="CGRF01" localSheetId="4">[17]Tablas!#REF!</definedName>
    <definedName name="CGRF01" localSheetId="1">[17]Tablas!#REF!</definedName>
    <definedName name="CGRF01" localSheetId="2">[17]Tablas!#REF!</definedName>
    <definedName name="CGRF01">[17]Tablas!#REF!</definedName>
    <definedName name="CGRF02" localSheetId="10">[17]Tablas!#REF!</definedName>
    <definedName name="CGRF02" localSheetId="4">[17]Tablas!#REF!</definedName>
    <definedName name="CGRF02" localSheetId="1">[17]Tablas!#REF!</definedName>
    <definedName name="CGRF02" localSheetId="2">[17]Tablas!#REF!</definedName>
    <definedName name="CGRF02">[17]Tablas!#REF!</definedName>
    <definedName name="CGRF031" localSheetId="10">[17]Tablas!#REF!</definedName>
    <definedName name="CGRF031" localSheetId="4">[17]Tablas!#REF!</definedName>
    <definedName name="CGRF031" localSheetId="1">[17]Tablas!#REF!</definedName>
    <definedName name="CGRF031" localSheetId="2">[17]Tablas!#REF!</definedName>
    <definedName name="CGRF031">[17]Tablas!#REF!</definedName>
    <definedName name="CGRF032" localSheetId="10">[17]Tablas!#REF!</definedName>
    <definedName name="CGRF032" localSheetId="4">[17]Tablas!#REF!</definedName>
    <definedName name="CGRF032" localSheetId="1">[17]Tablas!#REF!</definedName>
    <definedName name="CGRF032" localSheetId="2">[17]Tablas!#REF!</definedName>
    <definedName name="CGRF032">[17]Tablas!#REF!</definedName>
    <definedName name="CGRF0331" localSheetId="10">[17]Tablas!#REF!</definedName>
    <definedName name="CGRF0331" localSheetId="4">[17]Tablas!#REF!</definedName>
    <definedName name="CGRF0331" localSheetId="1">[17]Tablas!#REF!</definedName>
    <definedName name="CGRF0331" localSheetId="2">[17]Tablas!#REF!</definedName>
    <definedName name="CGRF0331">[17]Tablas!#REF!</definedName>
    <definedName name="CGRF0332" localSheetId="10">[17]Tablas!#REF!</definedName>
    <definedName name="CGRF0332" localSheetId="4">[17]Tablas!#REF!</definedName>
    <definedName name="CGRF0332" localSheetId="1">[17]Tablas!#REF!</definedName>
    <definedName name="CGRF0332" localSheetId="2">[17]Tablas!#REF!</definedName>
    <definedName name="CGRF0332">[17]Tablas!#REF!</definedName>
    <definedName name="CGRF0333" localSheetId="10">[17]Tablas!#REF!</definedName>
    <definedName name="CGRF0333" localSheetId="4">[17]Tablas!#REF!</definedName>
    <definedName name="CGRF0333" localSheetId="1">[17]Tablas!#REF!</definedName>
    <definedName name="CGRF0333" localSheetId="2">[17]Tablas!#REF!</definedName>
    <definedName name="CGRF0333">[17]Tablas!#REF!</definedName>
    <definedName name="CGRF0334" localSheetId="10">[17]Tablas!#REF!</definedName>
    <definedName name="CGRF0334" localSheetId="4">[17]Tablas!#REF!</definedName>
    <definedName name="CGRF0334" localSheetId="1">[17]Tablas!#REF!</definedName>
    <definedName name="CGRF0334" localSheetId="2">[17]Tablas!#REF!</definedName>
    <definedName name="CGRF0334">[17]Tablas!#REF!</definedName>
    <definedName name="CGRF0335" localSheetId="10">[17]Tablas!#REF!</definedName>
    <definedName name="CGRF0335" localSheetId="4">[17]Tablas!#REF!</definedName>
    <definedName name="CGRF0335" localSheetId="1">[17]Tablas!#REF!</definedName>
    <definedName name="CGRF0335" localSheetId="2">[17]Tablas!#REF!</definedName>
    <definedName name="CGRF0335">[17]Tablas!#REF!</definedName>
    <definedName name="CGRF0336" localSheetId="10">[17]Tablas!#REF!</definedName>
    <definedName name="CGRF0336" localSheetId="4">[17]Tablas!#REF!</definedName>
    <definedName name="CGRF0336" localSheetId="1">[17]Tablas!#REF!</definedName>
    <definedName name="CGRF0336" localSheetId="2">[17]Tablas!#REF!</definedName>
    <definedName name="CGRF0336">[17]Tablas!#REF!</definedName>
    <definedName name="CGRF0337" localSheetId="10">[17]Tablas!#REF!</definedName>
    <definedName name="CGRF0337" localSheetId="4">[17]Tablas!#REF!</definedName>
    <definedName name="CGRF0337" localSheetId="1">[17]Tablas!#REF!</definedName>
    <definedName name="CGRF0337" localSheetId="2">[17]Tablas!#REF!</definedName>
    <definedName name="CGRF0337">[17]Tablas!#REF!</definedName>
    <definedName name="CGRF0338" localSheetId="10">[17]Tablas!#REF!</definedName>
    <definedName name="CGRF0338" localSheetId="4">[17]Tablas!#REF!</definedName>
    <definedName name="CGRF0338" localSheetId="1">[17]Tablas!#REF!</definedName>
    <definedName name="CGRF0338" localSheetId="2">[17]Tablas!#REF!</definedName>
    <definedName name="CGRF0338">[17]Tablas!#REF!</definedName>
    <definedName name="CGRF0341" localSheetId="10">[17]Tablas!#REF!</definedName>
    <definedName name="CGRF0341" localSheetId="4">[17]Tablas!#REF!</definedName>
    <definedName name="CGRF0341" localSheetId="1">[17]Tablas!#REF!</definedName>
    <definedName name="CGRF0341" localSheetId="2">[17]Tablas!#REF!</definedName>
    <definedName name="CGRF0341">[17]Tablas!#REF!</definedName>
    <definedName name="CGRF0342" localSheetId="10">[17]Tablas!#REF!</definedName>
    <definedName name="CGRF0342" localSheetId="4">[17]Tablas!#REF!</definedName>
    <definedName name="CGRF0342" localSheetId="1">[17]Tablas!#REF!</definedName>
    <definedName name="CGRF0342" localSheetId="2">[17]Tablas!#REF!</definedName>
    <definedName name="CGRF0342">[17]Tablas!#REF!</definedName>
    <definedName name="CGRF0343" localSheetId="10">[17]Tablas!#REF!</definedName>
    <definedName name="CGRF0343" localSheetId="4">[17]Tablas!#REF!</definedName>
    <definedName name="CGRF0343" localSheetId="1">[17]Tablas!#REF!</definedName>
    <definedName name="CGRF0343" localSheetId="2">[17]Tablas!#REF!</definedName>
    <definedName name="CGRF0343">[17]Tablas!#REF!</definedName>
    <definedName name="CGRF041" localSheetId="10">[17]Tablas!#REF!</definedName>
    <definedName name="CGRF041" localSheetId="4">[17]Tablas!#REF!</definedName>
    <definedName name="CGRF041" localSheetId="1">[17]Tablas!#REF!</definedName>
    <definedName name="CGRF041" localSheetId="2">[17]Tablas!#REF!</definedName>
    <definedName name="CGRF041">[17]Tablas!#REF!</definedName>
    <definedName name="CGRF042" localSheetId="10">[17]Tablas!#REF!</definedName>
    <definedName name="CGRF042" localSheetId="4">[17]Tablas!#REF!</definedName>
    <definedName name="CGRF042" localSheetId="1">[17]Tablas!#REF!</definedName>
    <definedName name="CGRF042" localSheetId="2">[17]Tablas!#REF!</definedName>
    <definedName name="CGRF042">[17]Tablas!#REF!</definedName>
    <definedName name="CGRF0431" localSheetId="10">[17]Tablas!#REF!</definedName>
    <definedName name="CGRF0431" localSheetId="4">[17]Tablas!#REF!</definedName>
    <definedName name="CGRF0431" localSheetId="1">[17]Tablas!#REF!</definedName>
    <definedName name="CGRF0431" localSheetId="2">[17]Tablas!#REF!</definedName>
    <definedName name="CGRF0431">[17]Tablas!#REF!</definedName>
    <definedName name="CGRF0432" localSheetId="10">[17]Tablas!#REF!</definedName>
    <definedName name="CGRF0432" localSheetId="4">[17]Tablas!#REF!</definedName>
    <definedName name="CGRF0432" localSheetId="1">[17]Tablas!#REF!</definedName>
    <definedName name="CGRF0432" localSheetId="2">[17]Tablas!#REF!</definedName>
    <definedName name="CGRF0432">[17]Tablas!#REF!</definedName>
    <definedName name="CGRF0433" localSheetId="10">[17]Tablas!#REF!</definedName>
    <definedName name="CGRF0433" localSheetId="4">[17]Tablas!#REF!</definedName>
    <definedName name="CGRF0433" localSheetId="1">[17]Tablas!#REF!</definedName>
    <definedName name="CGRF0433" localSheetId="2">[17]Tablas!#REF!</definedName>
    <definedName name="CGRF0433">[17]Tablas!#REF!</definedName>
    <definedName name="CGRF0441" localSheetId="10">[17]Tablas!#REF!</definedName>
    <definedName name="CGRF0441" localSheetId="4">[17]Tablas!#REF!</definedName>
    <definedName name="CGRF0441" localSheetId="1">[17]Tablas!#REF!</definedName>
    <definedName name="CGRF0441" localSheetId="2">[17]Tablas!#REF!</definedName>
    <definedName name="CGRF0441">[17]Tablas!#REF!</definedName>
    <definedName name="CGRF0442" localSheetId="10">[17]Tablas!#REF!</definedName>
    <definedName name="CGRF0442" localSheetId="4">[17]Tablas!#REF!</definedName>
    <definedName name="CGRF0442" localSheetId="1">[17]Tablas!#REF!</definedName>
    <definedName name="CGRF0442" localSheetId="2">[17]Tablas!#REF!</definedName>
    <definedName name="CGRF0442">[17]Tablas!#REF!</definedName>
    <definedName name="CGRF0443" localSheetId="10">[17]Tablas!#REF!</definedName>
    <definedName name="CGRF0443" localSheetId="4">[17]Tablas!#REF!</definedName>
    <definedName name="CGRF0443" localSheetId="1">[17]Tablas!#REF!</definedName>
    <definedName name="CGRF0443" localSheetId="2">[17]Tablas!#REF!</definedName>
    <definedName name="CGRF0443">[17]Tablas!#REF!</definedName>
    <definedName name="CGSM01" localSheetId="10">[17]Tablas!#REF!</definedName>
    <definedName name="CGSM01" localSheetId="4">[17]Tablas!#REF!</definedName>
    <definedName name="CGSM01" localSheetId="1">[17]Tablas!#REF!</definedName>
    <definedName name="CGSM01" localSheetId="2">[17]Tablas!#REF!</definedName>
    <definedName name="CGSM01">[17]Tablas!#REF!</definedName>
    <definedName name="CGSM02" localSheetId="10">[17]Tablas!#REF!</definedName>
    <definedName name="CGSM02" localSheetId="4">[17]Tablas!#REF!</definedName>
    <definedName name="CGSM02" localSheetId="1">[17]Tablas!#REF!</definedName>
    <definedName name="CGSM02" localSheetId="2">[17]Tablas!#REF!</definedName>
    <definedName name="CGSM02">[17]Tablas!#REF!</definedName>
    <definedName name="CGSM03" localSheetId="10">[17]Tablas!#REF!</definedName>
    <definedName name="CGSM03" localSheetId="4">[17]Tablas!#REF!</definedName>
    <definedName name="CGSM03" localSheetId="1">[17]Tablas!#REF!</definedName>
    <definedName name="CGSM03" localSheetId="2">[17]Tablas!#REF!</definedName>
    <definedName name="CGSM03">[17]Tablas!#REF!</definedName>
    <definedName name="CGSM04" localSheetId="10">[17]Tablas!#REF!</definedName>
    <definedName name="CGSM04" localSheetId="4">[17]Tablas!#REF!</definedName>
    <definedName name="CGSM04" localSheetId="1">[17]Tablas!#REF!</definedName>
    <definedName name="CGSM04" localSheetId="2">[17]Tablas!#REF!</definedName>
    <definedName name="CGSM04">[17]Tablas!#REF!</definedName>
    <definedName name="CGSM05" localSheetId="10">[17]Tablas!#REF!</definedName>
    <definedName name="CGSM05" localSheetId="4">[17]Tablas!#REF!</definedName>
    <definedName name="CGSM05" localSheetId="1">[17]Tablas!#REF!</definedName>
    <definedName name="CGSM05" localSheetId="2">[17]Tablas!#REF!</definedName>
    <definedName name="CGSM05">[17]Tablas!#REF!</definedName>
    <definedName name="CGSO011" localSheetId="10">[17]Tablas!#REF!</definedName>
    <definedName name="CGSO011" localSheetId="4">[17]Tablas!#REF!</definedName>
    <definedName name="CGSO011" localSheetId="1">[17]Tablas!#REF!</definedName>
    <definedName name="CGSO011" localSheetId="2">[17]Tablas!#REF!</definedName>
    <definedName name="CGSO011">[17]Tablas!#REF!</definedName>
    <definedName name="CGSO012" localSheetId="10">[17]Tablas!#REF!</definedName>
    <definedName name="CGSO012" localSheetId="4">[17]Tablas!#REF!</definedName>
    <definedName name="CGSO012" localSheetId="1">[17]Tablas!#REF!</definedName>
    <definedName name="CGSO012" localSheetId="2">[17]Tablas!#REF!</definedName>
    <definedName name="CGSO012">[17]Tablas!#REF!</definedName>
    <definedName name="CGSO013" localSheetId="10">[17]Tablas!#REF!</definedName>
    <definedName name="CGSO013" localSheetId="4">[17]Tablas!#REF!</definedName>
    <definedName name="CGSO013" localSheetId="1">[17]Tablas!#REF!</definedName>
    <definedName name="CGSO013" localSheetId="2">[17]Tablas!#REF!</definedName>
    <definedName name="CGSO013">[17]Tablas!#REF!</definedName>
    <definedName name="CGSO014" localSheetId="10">[17]Tablas!#REF!</definedName>
    <definedName name="CGSO014" localSheetId="4">[17]Tablas!#REF!</definedName>
    <definedName name="CGSO014" localSheetId="1">[17]Tablas!#REF!</definedName>
    <definedName name="CGSO014" localSheetId="2">[17]Tablas!#REF!</definedName>
    <definedName name="CGSO014">[17]Tablas!#REF!</definedName>
    <definedName name="CGSO02" localSheetId="10">[17]Tablas!#REF!</definedName>
    <definedName name="CGSO02" localSheetId="4">[17]Tablas!#REF!</definedName>
    <definedName name="CGSO02" localSheetId="1">[17]Tablas!#REF!</definedName>
    <definedName name="CGSO02" localSheetId="2">[17]Tablas!#REF!</definedName>
    <definedName name="CGSO02">[17]Tablas!#REF!</definedName>
    <definedName name="CGSO031" localSheetId="10">[17]Tablas!#REF!</definedName>
    <definedName name="CGSO031" localSheetId="4">[17]Tablas!#REF!</definedName>
    <definedName name="CGSO031" localSheetId="1">[17]Tablas!#REF!</definedName>
    <definedName name="CGSO031" localSheetId="2">[17]Tablas!#REF!</definedName>
    <definedName name="CGSO031">[17]Tablas!#REF!</definedName>
    <definedName name="CGSO032" localSheetId="10">[17]Tablas!#REF!</definedName>
    <definedName name="CGSO032" localSheetId="4">[17]Tablas!#REF!</definedName>
    <definedName name="CGSO032" localSheetId="1">[17]Tablas!#REF!</definedName>
    <definedName name="CGSO032" localSheetId="2">[17]Tablas!#REF!</definedName>
    <definedName name="CGSO032">[17]Tablas!#REF!</definedName>
    <definedName name="CGSO033" localSheetId="10">[17]Tablas!#REF!</definedName>
    <definedName name="CGSO033" localSheetId="4">[17]Tablas!#REF!</definedName>
    <definedName name="CGSO033" localSheetId="1">[17]Tablas!#REF!</definedName>
    <definedName name="CGSO033" localSheetId="2">[17]Tablas!#REF!</definedName>
    <definedName name="CGSO033">[17]Tablas!#REF!</definedName>
    <definedName name="CGSO034" localSheetId="10">[17]Tablas!#REF!</definedName>
    <definedName name="CGSO034" localSheetId="4">[17]Tablas!#REF!</definedName>
    <definedName name="CGSO034" localSheetId="1">[17]Tablas!#REF!</definedName>
    <definedName name="CGSO034" localSheetId="2">[17]Tablas!#REF!</definedName>
    <definedName name="CGSO034">[17]Tablas!#REF!</definedName>
    <definedName name="CGSO041" localSheetId="10">[17]Tablas!#REF!</definedName>
    <definedName name="CGSO041" localSheetId="4">[17]Tablas!#REF!</definedName>
    <definedName name="CGSO041" localSheetId="1">[17]Tablas!#REF!</definedName>
    <definedName name="CGSO041" localSheetId="2">[17]Tablas!#REF!</definedName>
    <definedName name="CGSO041">[17]Tablas!#REF!</definedName>
    <definedName name="CGSO042" localSheetId="10">[17]Tablas!#REF!</definedName>
    <definedName name="CGSO042" localSheetId="4">[17]Tablas!#REF!</definedName>
    <definedName name="CGSO042" localSheetId="1">[17]Tablas!#REF!</definedName>
    <definedName name="CGSO042" localSheetId="2">[17]Tablas!#REF!</definedName>
    <definedName name="CGSO042">[17]Tablas!#REF!</definedName>
    <definedName name="CGSO043" localSheetId="10">[17]Tablas!#REF!</definedName>
    <definedName name="CGSO043" localSheetId="4">[17]Tablas!#REF!</definedName>
    <definedName name="CGSO043" localSheetId="1">[17]Tablas!#REF!</definedName>
    <definedName name="CGSO043" localSheetId="2">[17]Tablas!#REF!</definedName>
    <definedName name="CGSO043">[17]Tablas!#REF!</definedName>
    <definedName name="CGSO044" localSheetId="10">[17]Tablas!#REF!</definedName>
    <definedName name="CGSO044" localSheetId="4">[17]Tablas!#REF!</definedName>
    <definedName name="CGSO044" localSheetId="1">[17]Tablas!#REF!</definedName>
    <definedName name="CGSO044" localSheetId="2">[17]Tablas!#REF!</definedName>
    <definedName name="CGSO044">[17]Tablas!#REF!</definedName>
    <definedName name="CGSO051" localSheetId="10">[17]Tablas!#REF!</definedName>
    <definedName name="CGSO051" localSheetId="4">[17]Tablas!#REF!</definedName>
    <definedName name="CGSO051" localSheetId="1">[17]Tablas!#REF!</definedName>
    <definedName name="CGSO051" localSheetId="2">[17]Tablas!#REF!</definedName>
    <definedName name="CGSO051">[17]Tablas!#REF!</definedName>
    <definedName name="CGSO052" localSheetId="10">[17]Tablas!#REF!</definedName>
    <definedName name="CGSO052" localSheetId="4">[17]Tablas!#REF!</definedName>
    <definedName name="CGSO052" localSheetId="1">[17]Tablas!#REF!</definedName>
    <definedName name="CGSO052" localSheetId="2">[17]Tablas!#REF!</definedName>
    <definedName name="CGSO052">[17]Tablas!#REF!</definedName>
    <definedName name="CGSO053" localSheetId="10">[17]Tablas!#REF!</definedName>
    <definedName name="CGSO053" localSheetId="4">[17]Tablas!#REF!</definedName>
    <definedName name="CGSO053" localSheetId="1">[17]Tablas!#REF!</definedName>
    <definedName name="CGSO053" localSheetId="2">[17]Tablas!#REF!</definedName>
    <definedName name="CGSO053">[17]Tablas!#REF!</definedName>
    <definedName name="CGSO054" localSheetId="10">[17]Tablas!#REF!</definedName>
    <definedName name="CGSO054" localSheetId="4">[17]Tablas!#REF!</definedName>
    <definedName name="CGSO054" localSheetId="1">[17]Tablas!#REF!</definedName>
    <definedName name="CGSO054" localSheetId="2">[17]Tablas!#REF!</definedName>
    <definedName name="CGSO054">[17]Tablas!#REF!</definedName>
    <definedName name="CGSO055" localSheetId="10">[17]Tablas!#REF!</definedName>
    <definedName name="CGSO055" localSheetId="4">[17]Tablas!#REF!</definedName>
    <definedName name="CGSO055" localSheetId="1">[17]Tablas!#REF!</definedName>
    <definedName name="CGSO055" localSheetId="2">[17]Tablas!#REF!</definedName>
    <definedName name="CGSO055">[17]Tablas!#REF!</definedName>
    <definedName name="CGSO061" localSheetId="10">[17]Tablas!#REF!</definedName>
    <definedName name="CGSO061" localSheetId="4">[17]Tablas!#REF!</definedName>
    <definedName name="CGSO061" localSheetId="1">[17]Tablas!#REF!</definedName>
    <definedName name="CGSO061" localSheetId="2">[17]Tablas!#REF!</definedName>
    <definedName name="CGSO061">[17]Tablas!#REF!</definedName>
    <definedName name="CGSO062" localSheetId="10">[17]Tablas!#REF!</definedName>
    <definedName name="CGSO062" localSheetId="4">[17]Tablas!#REF!</definedName>
    <definedName name="CGSO062" localSheetId="1">[17]Tablas!#REF!</definedName>
    <definedName name="CGSO062" localSheetId="2">[17]Tablas!#REF!</definedName>
    <definedName name="CGSO062">[17]Tablas!#REF!</definedName>
    <definedName name="CGSO063" localSheetId="10">[17]Tablas!#REF!</definedName>
    <definedName name="CGSO063" localSheetId="4">[17]Tablas!#REF!</definedName>
    <definedName name="CGSO063" localSheetId="1">[17]Tablas!#REF!</definedName>
    <definedName name="CGSO063" localSheetId="2">[17]Tablas!#REF!</definedName>
    <definedName name="CGSO063">[17]Tablas!#REF!</definedName>
    <definedName name="CGSO064" localSheetId="10">[17]Tablas!#REF!</definedName>
    <definedName name="CGSO064" localSheetId="4">[17]Tablas!#REF!</definedName>
    <definedName name="CGSO064" localSheetId="1">[17]Tablas!#REF!</definedName>
    <definedName name="CGSO064" localSheetId="2">[17]Tablas!#REF!</definedName>
    <definedName name="CGSO064">[17]Tablas!#REF!</definedName>
    <definedName name="CGTR011" localSheetId="10">[17]Tablas!#REF!</definedName>
    <definedName name="CGTR011" localSheetId="4">[17]Tablas!#REF!</definedName>
    <definedName name="CGTR011" localSheetId="1">[17]Tablas!#REF!</definedName>
    <definedName name="CGTR011" localSheetId="2">[17]Tablas!#REF!</definedName>
    <definedName name="CGTR011">[17]Tablas!#REF!</definedName>
    <definedName name="CGTR012" localSheetId="10">[17]Tablas!#REF!</definedName>
    <definedName name="CGTR012" localSheetId="4">[17]Tablas!#REF!</definedName>
    <definedName name="CGTR012" localSheetId="1">[17]Tablas!#REF!</definedName>
    <definedName name="CGTR012" localSheetId="2">[17]Tablas!#REF!</definedName>
    <definedName name="CGTR012">[17]Tablas!#REF!</definedName>
    <definedName name="CGTR021" localSheetId="10">[17]Tablas!#REF!</definedName>
    <definedName name="CGTR021" localSheetId="4">[17]Tablas!#REF!</definedName>
    <definedName name="CGTR021" localSheetId="1">[17]Tablas!#REF!</definedName>
    <definedName name="CGTR021" localSheetId="2">[17]Tablas!#REF!</definedName>
    <definedName name="CGTR021">[17]Tablas!#REF!</definedName>
    <definedName name="CGTR022" localSheetId="10">[17]Tablas!#REF!</definedName>
    <definedName name="CGTR022" localSheetId="4">[17]Tablas!#REF!</definedName>
    <definedName name="CGTR022" localSheetId="1">[17]Tablas!#REF!</definedName>
    <definedName name="CGTR022" localSheetId="2">[17]Tablas!#REF!</definedName>
    <definedName name="CGTR022">[17]Tablas!#REF!</definedName>
    <definedName name="CGTR023" localSheetId="10">[17]Tablas!#REF!</definedName>
    <definedName name="CGTR023" localSheetId="4">[17]Tablas!#REF!</definedName>
    <definedName name="CGTR023" localSheetId="1">[17]Tablas!#REF!</definedName>
    <definedName name="CGTR023" localSheetId="2">[17]Tablas!#REF!</definedName>
    <definedName name="CGTR023">[17]Tablas!#REF!</definedName>
    <definedName name="CGTR031" localSheetId="10">[17]Tablas!#REF!</definedName>
    <definedName name="CGTR031" localSheetId="4">[17]Tablas!#REF!</definedName>
    <definedName name="CGTR031" localSheetId="1">[17]Tablas!#REF!</definedName>
    <definedName name="CGTR031" localSheetId="2">[17]Tablas!#REF!</definedName>
    <definedName name="CGTR031">[17]Tablas!#REF!</definedName>
    <definedName name="CGTR032" localSheetId="10">[17]Tablas!#REF!</definedName>
    <definedName name="CGTR032" localSheetId="4">[17]Tablas!#REF!</definedName>
    <definedName name="CGTR032" localSheetId="1">[17]Tablas!#REF!</definedName>
    <definedName name="CGTR032" localSheetId="2">[17]Tablas!#REF!</definedName>
    <definedName name="CGTR032">[17]Tablas!#REF!</definedName>
    <definedName name="CGTR033" localSheetId="10">[17]Tablas!#REF!</definedName>
    <definedName name="CGTR033" localSheetId="4">[17]Tablas!#REF!</definedName>
    <definedName name="CGTR033" localSheetId="1">[17]Tablas!#REF!</definedName>
    <definedName name="CGTR033" localSheetId="2">[17]Tablas!#REF!</definedName>
    <definedName name="CGTR033">[17]Tablas!#REF!</definedName>
    <definedName name="CGTR034" localSheetId="10">[17]Tablas!#REF!</definedName>
    <definedName name="CGTR034" localSheetId="4">[17]Tablas!#REF!</definedName>
    <definedName name="CGTR034" localSheetId="1">[17]Tablas!#REF!</definedName>
    <definedName name="CGTR034" localSheetId="2">[17]Tablas!#REF!</definedName>
    <definedName name="CGTR034">[17]Tablas!#REF!</definedName>
    <definedName name="CGTR035" localSheetId="10">[17]Tablas!#REF!</definedName>
    <definedName name="CGTR035" localSheetId="4">[17]Tablas!#REF!</definedName>
    <definedName name="CGTR035" localSheetId="1">[17]Tablas!#REF!</definedName>
    <definedName name="CGTR035" localSheetId="2">[17]Tablas!#REF!</definedName>
    <definedName name="CGTR035">[17]Tablas!#REF!</definedName>
    <definedName name="CGTR036" localSheetId="10">[17]Tablas!#REF!</definedName>
    <definedName name="CGTR036" localSheetId="4">[17]Tablas!#REF!</definedName>
    <definedName name="CGTR036" localSheetId="1">[17]Tablas!#REF!</definedName>
    <definedName name="CGTR036" localSheetId="2">[17]Tablas!#REF!</definedName>
    <definedName name="CGTR036">[17]Tablas!#REF!</definedName>
    <definedName name="CGTR037" localSheetId="10">[17]Tablas!#REF!</definedName>
    <definedName name="CGTR037" localSheetId="4">[17]Tablas!#REF!</definedName>
    <definedName name="CGTR037" localSheetId="1">[17]Tablas!#REF!</definedName>
    <definedName name="CGTR037" localSheetId="2">[17]Tablas!#REF!</definedName>
    <definedName name="CGTR037">[17]Tablas!#REF!</definedName>
    <definedName name="CGTR038" localSheetId="10">[17]Tablas!#REF!</definedName>
    <definedName name="CGTR038" localSheetId="4">[17]Tablas!#REF!</definedName>
    <definedName name="CGTR038" localSheetId="1">[17]Tablas!#REF!</definedName>
    <definedName name="CGTR038" localSheetId="2">[17]Tablas!#REF!</definedName>
    <definedName name="CGTR038">[17]Tablas!#REF!</definedName>
    <definedName name="CGTR039" localSheetId="10">[17]Tablas!#REF!</definedName>
    <definedName name="CGTR039" localSheetId="4">[17]Tablas!#REF!</definedName>
    <definedName name="CGTR039" localSheetId="1">[17]Tablas!#REF!</definedName>
    <definedName name="CGTR039" localSheetId="2">[17]Tablas!#REF!</definedName>
    <definedName name="CGTR039">[17]Tablas!#REF!</definedName>
    <definedName name="CGTR041" localSheetId="10">[17]Tablas!#REF!</definedName>
    <definedName name="CGTR041" localSheetId="4">[17]Tablas!#REF!</definedName>
    <definedName name="CGTR041" localSheetId="1">[17]Tablas!#REF!</definedName>
    <definedName name="CGTR041" localSheetId="2">[17]Tablas!#REF!</definedName>
    <definedName name="CGTR041">[17]Tablas!#REF!</definedName>
    <definedName name="CGTR042" localSheetId="10">[17]Tablas!#REF!</definedName>
    <definedName name="CGTR042" localSheetId="4">[17]Tablas!#REF!</definedName>
    <definedName name="CGTR042" localSheetId="1">[17]Tablas!#REF!</definedName>
    <definedName name="CGTR042" localSheetId="2">[17]Tablas!#REF!</definedName>
    <definedName name="CGTR042">[17]Tablas!#REF!</definedName>
    <definedName name="CGTR043" localSheetId="10">[17]Tablas!#REF!</definedName>
    <definedName name="CGTR043" localSheetId="4">[17]Tablas!#REF!</definedName>
    <definedName name="CGTR043" localSheetId="1">[17]Tablas!#REF!</definedName>
    <definedName name="CGTR043" localSheetId="2">[17]Tablas!#REF!</definedName>
    <definedName name="CGTR043">[17]Tablas!#REF!</definedName>
    <definedName name="CGTR044" localSheetId="10">[17]Tablas!#REF!</definedName>
    <definedName name="CGTR044" localSheetId="4">[17]Tablas!#REF!</definedName>
    <definedName name="CGTR044" localSheetId="1">[17]Tablas!#REF!</definedName>
    <definedName name="CGTR044" localSheetId="2">[17]Tablas!#REF!</definedName>
    <definedName name="CGTR044">[17]Tablas!#REF!</definedName>
    <definedName name="CGTR051" localSheetId="10">[17]Tablas!#REF!</definedName>
    <definedName name="CGTR051" localSheetId="4">[17]Tablas!#REF!</definedName>
    <definedName name="CGTR051" localSheetId="1">[17]Tablas!#REF!</definedName>
    <definedName name="CGTR051" localSheetId="2">[17]Tablas!#REF!</definedName>
    <definedName name="CGTR051">[17]Tablas!#REF!</definedName>
    <definedName name="Ch" localSheetId="10">#REF!</definedName>
    <definedName name="Ch" localSheetId="4">#REF!</definedName>
    <definedName name="Ch" localSheetId="1">#REF!</definedName>
    <definedName name="Ch" localSheetId="2">#REF!</definedName>
    <definedName name="Ch">#REF!</definedName>
    <definedName name="CHK_PU" localSheetId="10">'[4]7422CW00'!#REF!</definedName>
    <definedName name="CHK_PU" localSheetId="4">'[4]7422CW00'!#REF!</definedName>
    <definedName name="CHK_PU" localSheetId="1">'[4]7422CW00'!#REF!</definedName>
    <definedName name="CHK_PU" localSheetId="2">'[4]7422CW00'!#REF!</definedName>
    <definedName name="CHK_PU">'[4]7422CW00'!#REF!</definedName>
    <definedName name="CHP" localSheetId="10">#REF!</definedName>
    <definedName name="CHP" localSheetId="4">#REF!</definedName>
    <definedName name="CHP" localSheetId="1">#REF!</definedName>
    <definedName name="CHP" localSheetId="2">#REF!</definedName>
    <definedName name="CHP">#REF!</definedName>
    <definedName name="ciencia">'[82]Indicadores de Ciencia'!$B$2:$B$27</definedName>
    <definedName name="CintaAislante" localSheetId="10">#REF!</definedName>
    <definedName name="CintaAislante" localSheetId="4">#REF!</definedName>
    <definedName name="CintaAislante" localSheetId="1">#REF!</definedName>
    <definedName name="CintaAislante" localSheetId="2">#REF!</definedName>
    <definedName name="CintaAislante">#REF!</definedName>
    <definedName name="CIRCUITOS">[83]Circuitos!$C$2:$C$891</definedName>
    <definedName name="CIRCUNVALAR" localSheetId="10">#REF!</definedName>
    <definedName name="CIRCUNVALAR" localSheetId="4">#REF!</definedName>
    <definedName name="CIRCUNVALAR" localSheetId="1">#REF!</definedName>
    <definedName name="CIRCUNVALAR" localSheetId="2">#REF!</definedName>
    <definedName name="CIRCUNVALAR">#REF!</definedName>
    <definedName name="CISNEROS" localSheetId="10">#REF!</definedName>
    <definedName name="CISNEROS" localSheetId="4">#REF!</definedName>
    <definedName name="CISNEROS" localSheetId="1">#REF!</definedName>
    <definedName name="CISNEROS" localSheetId="2">#REF!</definedName>
    <definedName name="CISNEROS">#REF!</definedName>
    <definedName name="cjsa" localSheetId="10" hidden="1">#REF!</definedName>
    <definedName name="cjsa" localSheetId="4" hidden="1">#REF!</definedName>
    <definedName name="cjsa" localSheetId="1" hidden="1">#REF!</definedName>
    <definedName name="cjsa" localSheetId="2" hidden="1">#REF!</definedName>
    <definedName name="cjsa" hidden="1">#REF!</definedName>
    <definedName name="CL" localSheetId="10">#REF!</definedName>
    <definedName name="CL" localSheetId="3">'[65]CIRCUITOS CODENSA'!#REF!</definedName>
    <definedName name="CL" localSheetId="4">'[65]CIRCUITOS CODENSA'!#REF!</definedName>
    <definedName name="CL" localSheetId="1">#REF!</definedName>
    <definedName name="CL" localSheetId="2">#REF!</definedName>
    <definedName name="CL">#REF!</definedName>
    <definedName name="clara" localSheetId="10">#REF!</definedName>
    <definedName name="clara" localSheetId="4">#REF!</definedName>
    <definedName name="clara" localSheetId="1">#REF!</definedName>
    <definedName name="clara" localSheetId="2">#REF!</definedName>
    <definedName name="clara">#REF!</definedName>
    <definedName name="CMAacDef" localSheetId="10">#REF!</definedName>
    <definedName name="CMAacDef" localSheetId="4">#REF!</definedName>
    <definedName name="CMAacDef" localSheetId="1">#REF!</definedName>
    <definedName name="CMAacDef" localSheetId="2">#REF!</definedName>
    <definedName name="CMAacDef">#REF!</definedName>
    <definedName name="CMAalDef" localSheetId="10">#REF!</definedName>
    <definedName name="CMAalDef" localSheetId="4">#REF!</definedName>
    <definedName name="CMAalDef" localSheetId="1">#REF!</definedName>
    <definedName name="CMAalDef" localSheetId="2">#REF!</definedName>
    <definedName name="CMAalDef">#REF!</definedName>
    <definedName name="cmf">[84]Hoja1!$C$27</definedName>
    <definedName name="CMIacDef" localSheetId="10">#REF!</definedName>
    <definedName name="CMIacDef" localSheetId="4">#REF!</definedName>
    <definedName name="CMIacDef" localSheetId="1">#REF!</definedName>
    <definedName name="CMIacDef" localSheetId="2">#REF!</definedName>
    <definedName name="CMIacDef">#REF!</definedName>
    <definedName name="CMIalDef" localSheetId="10">#REF!</definedName>
    <definedName name="CMIalDef" localSheetId="4">#REF!</definedName>
    <definedName name="CMIalDef" localSheetId="1">#REF!</definedName>
    <definedName name="CMIalDef" localSheetId="2">#REF!</definedName>
    <definedName name="CMIalDef">#REF!</definedName>
    <definedName name="CMIBLE" localSheetId="10">#REF!</definedName>
    <definedName name="CMIBLE" localSheetId="4">#REF!</definedName>
    <definedName name="CMIBLE" localSheetId="1">#REF!</definedName>
    <definedName name="CMIBLE" localSheetId="2">#REF!</definedName>
    <definedName name="CMIBLE">#REF!</definedName>
    <definedName name="CMIBLE1" localSheetId="10">#REF!</definedName>
    <definedName name="CMIBLE1" localSheetId="4">#REF!</definedName>
    <definedName name="CMIBLE1" localSheetId="1">#REF!</definedName>
    <definedName name="CMIBLE1" localSheetId="2">#REF!</definedName>
    <definedName name="CMIBLE1">#REF!</definedName>
    <definedName name="CMOacDef" localSheetId="10">#REF!</definedName>
    <definedName name="CMOacDef" localSheetId="4">#REF!</definedName>
    <definedName name="CMOacDef" localSheetId="1">#REF!</definedName>
    <definedName name="CMOacDef" localSheetId="2">#REF!</definedName>
    <definedName name="CMOacDef">#REF!</definedName>
    <definedName name="CMOalDef" localSheetId="10">#REF!</definedName>
    <definedName name="CMOalDef" localSheetId="4">#REF!</definedName>
    <definedName name="CMOalDef" localSheetId="1">#REF!</definedName>
    <definedName name="CMOalDef" localSheetId="2">#REF!</definedName>
    <definedName name="CMOalDef">#REF!</definedName>
    <definedName name="CMTacDef" localSheetId="10">#REF!</definedName>
    <definedName name="CMTacDef" localSheetId="4">#REF!</definedName>
    <definedName name="CMTacDef" localSheetId="1">#REF!</definedName>
    <definedName name="CMTacDef" localSheetId="2">#REF!</definedName>
    <definedName name="CMTacDef">#REF!</definedName>
    <definedName name="CMTalDef" localSheetId="10">#REF!</definedName>
    <definedName name="CMTalDef" localSheetId="4">#REF!</definedName>
    <definedName name="CMTalDef" localSheetId="1">#REF!</definedName>
    <definedName name="CMTalDef" localSheetId="2">#REF!</definedName>
    <definedName name="CMTalDef">#REF!</definedName>
    <definedName name="Cod" localSheetId="10">#REF!</definedName>
    <definedName name="Cod" localSheetId="4">#REF!</definedName>
    <definedName name="Cod" localSheetId="1">#REF!</definedName>
    <definedName name="Cod" localSheetId="2">#REF!</definedName>
    <definedName name="Cod">#REF!</definedName>
    <definedName name="CodActEco">[16]EMPRESA!$F$10</definedName>
    <definedName name="codigo" localSheetId="10">#REF!,#REF!</definedName>
    <definedName name="codigo" localSheetId="4">#REF!,#REF!</definedName>
    <definedName name="codigo" localSheetId="1">#REF!,#REF!</definedName>
    <definedName name="codigo" localSheetId="2">#REF!,#REF!</definedName>
    <definedName name="codigo">#REF!,#REF!</definedName>
    <definedName name="CodigoInversion" localSheetId="10">#REF!</definedName>
    <definedName name="CodigoInversion" localSheetId="4">#REF!</definedName>
    <definedName name="CodigoInversion" localSheetId="1">#REF!</definedName>
    <definedName name="CodigoInversion" localSheetId="2">#REF!</definedName>
    <definedName name="CodigoInversion">#REF!</definedName>
    <definedName name="CodigoProyecto" localSheetId="10">#REF!</definedName>
    <definedName name="CodigoProyecto" localSheetId="4">#REF!</definedName>
    <definedName name="CodigoProyecto" localSheetId="1">#REF!</definedName>
    <definedName name="CodigoProyecto" localSheetId="2">#REF!</definedName>
    <definedName name="CodigoProyecto">#REF!</definedName>
    <definedName name="Codigos" localSheetId="10">#REF!</definedName>
    <definedName name="codigos" localSheetId="3">[85]Banderas!$A:$A</definedName>
    <definedName name="codigos" localSheetId="4">[85]Banderas!$A:$A</definedName>
    <definedName name="Codigos" localSheetId="1">#REF!</definedName>
    <definedName name="Codigos" localSheetId="2">#REF!</definedName>
    <definedName name="Codigos">#REF!</definedName>
    <definedName name="Codo4plg" localSheetId="10">#REF!</definedName>
    <definedName name="Codo4plg" localSheetId="4">#REF!</definedName>
    <definedName name="Codo4plg" localSheetId="1">#REF!</definedName>
    <definedName name="Codo4plg" localSheetId="2">#REF!</definedName>
    <definedName name="Codo4plg">#REF!</definedName>
    <definedName name="Codo90" localSheetId="10">#REF!</definedName>
    <definedName name="Codo90" localSheetId="4">#REF!</definedName>
    <definedName name="Codo90" localSheetId="1">#REF!</definedName>
    <definedName name="Codo90" localSheetId="2">#REF!</definedName>
    <definedName name="Codo90">#REF!</definedName>
    <definedName name="CODOS" localSheetId="10">#REF!</definedName>
    <definedName name="CODOS" localSheetId="4">#REF!</definedName>
    <definedName name="CODOS" localSheetId="1">#REF!</definedName>
    <definedName name="CODOS" localSheetId="2">#REF!</definedName>
    <definedName name="CODOS">#REF!</definedName>
    <definedName name="cogvsiruj" localSheetId="10">[56]COMPARATIVO!#REF!</definedName>
    <definedName name="cogvsiruj" localSheetId="4">[56]COMPARATIVO!#REF!</definedName>
    <definedName name="cogvsiruj" localSheetId="1">[56]COMPARATIVO!#REF!</definedName>
    <definedName name="cogvsiruj" localSheetId="2">[56]COMPARATIVO!#REF!</definedName>
    <definedName name="cogvsiruj">[56]COMPARATIVO!#REF!</definedName>
    <definedName name="COLON" localSheetId="10">#REF!</definedName>
    <definedName name="COLON" localSheetId="4">#REF!</definedName>
    <definedName name="COLON" localSheetId="1">#REF!</definedName>
    <definedName name="COLON" localSheetId="2">#REF!</definedName>
    <definedName name="COLON">#REF!</definedName>
    <definedName name="ColTap">'[27]Coloc. e Interc. Tapones'!$E$1:$E$65536</definedName>
    <definedName name="Com">'[66]LIQUIDA-NOMINA'!$AL$4</definedName>
    <definedName name="COMIDA" localSheetId="10">#REF!</definedName>
    <definedName name="COMIDA" localSheetId="4">#REF!</definedName>
    <definedName name="COMIDA" localSheetId="1">#REF!</definedName>
    <definedName name="COMIDA" localSheetId="2">#REF!</definedName>
    <definedName name="COMIDA">#REF!</definedName>
    <definedName name="componentes">[40]Listado!$U$2:$U$9</definedName>
    <definedName name="Compresores" localSheetId="10">#REF!</definedName>
    <definedName name="Compresores" localSheetId="4">#REF!</definedName>
    <definedName name="Compresores" localSheetId="1">#REF!</definedName>
    <definedName name="Compresores" localSheetId="2">#REF!</definedName>
    <definedName name="Compresores">#REF!</definedName>
    <definedName name="CON">[35]materiales!$A$7:$A$1317</definedName>
    <definedName name="CONC">[35]otros!$A$6:$A$1235</definedName>
    <definedName name="conceptos">[40]Listado!$AG$2:$AG$4</definedName>
    <definedName name="Concreto123" localSheetId="10">#REF!</definedName>
    <definedName name="Concreto123" localSheetId="4">#REF!</definedName>
    <definedName name="Concreto123" localSheetId="1">#REF!</definedName>
    <definedName name="Concreto123" localSheetId="2">#REF!</definedName>
    <definedName name="Concreto123">#REF!</definedName>
    <definedName name="Concreto133" localSheetId="10">#REF!</definedName>
    <definedName name="Concreto133" localSheetId="4">#REF!</definedName>
    <definedName name="Concreto133" localSheetId="1">#REF!</definedName>
    <definedName name="Concreto133" localSheetId="2">#REF!</definedName>
    <definedName name="Concreto133">#REF!</definedName>
    <definedName name="CONDI1" localSheetId="10">#REF!</definedName>
    <definedName name="CONDI1" localSheetId="4">#REF!</definedName>
    <definedName name="CONDI1" localSheetId="1">#REF!</definedName>
    <definedName name="CONDI1" localSheetId="2">#REF!</definedName>
    <definedName name="CONDI1">#REF!</definedName>
    <definedName name="ConseqCat">0</definedName>
    <definedName name="ConseqForMitRisk">3</definedName>
    <definedName name="Consultor">[86]Datos!$B$3</definedName>
    <definedName name="CONT">'[87]DATOS CONTRATO'!$G$13</definedName>
    <definedName name="Contratante">'[16]DATOS CONTRATO'!$E$6</definedName>
    <definedName name="Contrato" localSheetId="3">[86]Datos!$B$2</definedName>
    <definedName name="Contrato" localSheetId="4">[86]Datos!$B$2</definedName>
    <definedName name="CONTRATO">[66]CONTRATO!$E$8</definedName>
    <definedName name="Coordinador">[86]Datos!$B$6</definedName>
    <definedName name="COPIA" localSheetId="5">'INDICAR CÓDIGO DEL ITEM DE PAGO'!ERR</definedName>
    <definedName name="COPIA">[0]!ERR</definedName>
    <definedName name="COPIA1" localSheetId="10">#REF!</definedName>
    <definedName name="COPIA1" localSheetId="4">#REF!</definedName>
    <definedName name="COPIA1" localSheetId="1">#REF!</definedName>
    <definedName name="COPIA1" localSheetId="2">#REF!</definedName>
    <definedName name="COPIA1">#REF!</definedName>
    <definedName name="COPIA2" localSheetId="10">#REF!</definedName>
    <definedName name="COPIA2" localSheetId="4">#REF!</definedName>
    <definedName name="COPIA2" localSheetId="1">#REF!</definedName>
    <definedName name="COPIA2" localSheetId="2">#REF!</definedName>
    <definedName name="COPIA2">#REF!</definedName>
    <definedName name="copiao4" localSheetId="5">'INDICAR CÓDIGO DEL ITEM DE PAGO'!ERR</definedName>
    <definedName name="copiao4">[0]!ERR</definedName>
    <definedName name="corri" localSheetId="5">'INDICAR CÓDIGO DEL ITEM DE PAGO'!ERR</definedName>
    <definedName name="corri">[0]!ERR</definedName>
    <definedName name="COSTO_FRENTE">[88]BITACORA!$E$1:$E$65536</definedName>
    <definedName name="costo2" localSheetId="10" hidden="1">#REF!</definedName>
    <definedName name="costo2" localSheetId="4" hidden="1">#REF!</definedName>
    <definedName name="costo2" localSheetId="1" hidden="1">#REF!</definedName>
    <definedName name="costo2" localSheetId="2" hidden="1">#REF!</definedName>
    <definedName name="costo2" hidden="1">#REF!</definedName>
    <definedName name="COSTODIRECTO" localSheetId="10">#REF!</definedName>
    <definedName name="COSTODIRECTO" localSheetId="4">#REF!</definedName>
    <definedName name="COSTODIRECTO" localSheetId="5">#REF!</definedName>
    <definedName name="COSTODIRECTO" localSheetId="1">#REF!</definedName>
    <definedName name="COSTODIRECTO" localSheetId="2">#REF!</definedName>
    <definedName name="COSTODIRECTO">#REF!</definedName>
    <definedName name="Costopérdidas" localSheetId="10">[89]Modelo!#REF!</definedName>
    <definedName name="Costopérdidas" localSheetId="4">[89]Modelo!#REF!</definedName>
    <definedName name="Costopérdidas" localSheetId="1">[89]Modelo!#REF!</definedName>
    <definedName name="Costopérdidas" localSheetId="2">[89]Modelo!#REF!</definedName>
    <definedName name="Costopérdidas">[89]Modelo!#REF!</definedName>
    <definedName name="COSTOS">[90]TARIFAS!$A$1:$F$52</definedName>
    <definedName name="CRIT" localSheetId="10">#REF!</definedName>
    <definedName name="CRIT" localSheetId="4">#REF!</definedName>
    <definedName name="CRIT" localSheetId="1">#REF!</definedName>
    <definedName name="CRIT" localSheetId="2">#REF!</definedName>
    <definedName name="CRIT">#REF!</definedName>
    <definedName name="CRIT_APIAY" localSheetId="10">#REF!</definedName>
    <definedName name="CRIT_APIAY" localSheetId="4">#REF!</definedName>
    <definedName name="CRIT_APIAY" localSheetId="1">#REF!</definedName>
    <definedName name="CRIT_APIAY" localSheetId="2">#REF!</definedName>
    <definedName name="CRIT_APIAY">#REF!</definedName>
    <definedName name="CRIT_CHICHI" localSheetId="10">#REF!</definedName>
    <definedName name="CRIT_CHICHI" localSheetId="4">#REF!</definedName>
    <definedName name="CRIT_CHICHI" localSheetId="1">#REF!</definedName>
    <definedName name="CRIT_CHICHI" localSheetId="2">#REF!</definedName>
    <definedName name="CRIT_CHICHI">#REF!</definedName>
    <definedName name="CRIT_CHICHI1" localSheetId="10">#REF!</definedName>
    <definedName name="CRIT_CHICHI1" localSheetId="4">#REF!</definedName>
    <definedName name="CRIT_CHICHI1" localSheetId="1">#REF!</definedName>
    <definedName name="CRIT_CHICHI1" localSheetId="2">#REF!</definedName>
    <definedName name="CRIT_CHICHI1">#REF!</definedName>
    <definedName name="CRIT_DOL" localSheetId="10">#REF!</definedName>
    <definedName name="CRIT_DOL" localSheetId="4">#REF!</definedName>
    <definedName name="CRIT_DOL" localSheetId="1">#REF!</definedName>
    <definedName name="CRIT_DOL" localSheetId="2">#REF!</definedName>
    <definedName name="CRIT_DOL">#REF!</definedName>
    <definedName name="CRIT_DOL1" localSheetId="10">#REF!</definedName>
    <definedName name="CRIT_DOL1" localSheetId="4">#REF!</definedName>
    <definedName name="CRIT_DOL1" localSheetId="1">#REF!</definedName>
    <definedName name="CRIT_DOL1" localSheetId="2">#REF!</definedName>
    <definedName name="CRIT_DOL1">#REF!</definedName>
    <definedName name="CRIT1" localSheetId="10">#REF!</definedName>
    <definedName name="CRIT1" localSheetId="4">#REF!</definedName>
    <definedName name="CRIT1" localSheetId="1">#REF!</definedName>
    <definedName name="CRIT1" localSheetId="2">#REF!</definedName>
    <definedName name="CRIT1">#REF!</definedName>
    <definedName name="Criteria" localSheetId="10">#REF!</definedName>
    <definedName name="Criteria" localSheetId="4">#REF!</definedName>
    <definedName name="Criteria" localSheetId="1">#REF!</definedName>
    <definedName name="Criteria" localSheetId="2">#REF!</definedName>
    <definedName name="Criteria">#REF!</definedName>
    <definedName name="Criteria_MI">[91]civ_roma!$C$803:$G$804</definedName>
    <definedName name="_xlnm.Criteria" localSheetId="10">#REF!</definedName>
    <definedName name="_xlnm.Criteria" localSheetId="4">#REF!</definedName>
    <definedName name="_xlnm.Criteria" localSheetId="1">#REF!</definedName>
    <definedName name="_xlnm.Criteria" localSheetId="2">#REF!</definedName>
    <definedName name="_xlnm.Criteria">#REF!</definedName>
    <definedName name="Criterios_IM" localSheetId="10">'[4]7422CW00'!#REF!</definedName>
    <definedName name="Criterios_IM" localSheetId="4">'[4]7422CW00'!#REF!</definedName>
    <definedName name="Criterios_IM" localSheetId="1">'[4]7422CW00'!#REF!</definedName>
    <definedName name="Criterios_IM" localSheetId="2">'[4]7422CW00'!#REF!</definedName>
    <definedName name="Criterios_IM">'[4]7422CW00'!#REF!</definedName>
    <definedName name="Criticidad">[92]Tabla!$A$1:$A$5</definedName>
    <definedName name="cs" localSheetId="10">#REF!</definedName>
    <definedName name="cs" localSheetId="4">#REF!</definedName>
    <definedName name="cs" localSheetId="1">#REF!</definedName>
    <definedName name="cs" localSheetId="2">#REF!</definedName>
    <definedName name="cs">#REF!</definedName>
    <definedName name="CS_AVG_SIZE" localSheetId="10">#REF!</definedName>
    <definedName name="CS_AVG_SIZE" localSheetId="4">#REF!</definedName>
    <definedName name="CS_AVG_SIZE" localSheetId="1">#REF!</definedName>
    <definedName name="CS_AVG_SIZE" localSheetId="2">#REF!</definedName>
    <definedName name="CS_AVG_SIZE">#REF!</definedName>
    <definedName name="CS_WELDING" localSheetId="10">#REF!</definedName>
    <definedName name="CS_WELDING" localSheetId="4">#REF!</definedName>
    <definedName name="CS_WELDING" localSheetId="1">#REF!</definedName>
    <definedName name="CS_WELDING" localSheetId="2">#REF!</definedName>
    <definedName name="CS_WELDING">#REF!</definedName>
    <definedName name="CT" localSheetId="10">'[65]CIRCUITOS CODENSA'!#REF!</definedName>
    <definedName name="CT" localSheetId="4">'[65]CIRCUITOS CODENSA'!#REF!</definedName>
    <definedName name="CT" localSheetId="1">'[65]CIRCUITOS CODENSA'!#REF!</definedName>
    <definedName name="CT" localSheetId="2">'[65]CIRCUITOS CODENSA'!#REF!</definedName>
    <definedName name="CT">'[65]CIRCUITOS CODENSA'!#REF!</definedName>
    <definedName name="CTA" localSheetId="10">#REF!</definedName>
    <definedName name="CTA" localSheetId="4">#REF!</definedName>
    <definedName name="CTA" localSheetId="5">#REF!</definedName>
    <definedName name="CTA" localSheetId="1">#REF!</definedName>
    <definedName name="CTA" localSheetId="2">#REF!</definedName>
    <definedName name="CTA">#REF!</definedName>
    <definedName name="CTE" localSheetId="10">#REF!</definedName>
    <definedName name="CTE" localSheetId="4">#REF!</definedName>
    <definedName name="CTE" localSheetId="1">#REF!</definedName>
    <definedName name="CTE" localSheetId="2">#REF!</definedName>
    <definedName name="CTE">#REF!</definedName>
    <definedName name="CTR" localSheetId="10">'[4]7422CW00'!#REF!</definedName>
    <definedName name="CTR" localSheetId="4">'[4]7422CW00'!#REF!</definedName>
    <definedName name="CTR" localSheetId="1">'[4]7422CW00'!#REF!</definedName>
    <definedName name="CTR" localSheetId="2">'[4]7422CW00'!#REF!</definedName>
    <definedName name="CTR">'[4]7422CW00'!#REF!</definedName>
    <definedName name="CTRPAG" localSheetId="10">'[4]7422CW00'!#REF!</definedName>
    <definedName name="CTRPAG" localSheetId="4">'[4]7422CW00'!#REF!</definedName>
    <definedName name="CTRPAG" localSheetId="1">'[4]7422CW00'!#REF!</definedName>
    <definedName name="CTRPAG" localSheetId="2">'[4]7422CW00'!#REF!</definedName>
    <definedName name="CTRPAG">'[4]7422CW00'!#REF!</definedName>
    <definedName name="CU" localSheetId="10">'[65]CIRCUITOS CODENSA'!#REF!</definedName>
    <definedName name="CU" localSheetId="4">'[65]CIRCUITOS CODENSA'!#REF!</definedName>
    <definedName name="CU" localSheetId="1">'[65]CIRCUITOS CODENSA'!#REF!</definedName>
    <definedName name="CU" localSheetId="2">'[65]CIRCUITOS CODENSA'!#REF!</definedName>
    <definedName name="CU">'[65]CIRCUITOS CODENSA'!#REF!</definedName>
    <definedName name="cuad1" localSheetId="10">#REF!</definedName>
    <definedName name="cuad1" localSheetId="4">#REF!</definedName>
    <definedName name="cuad1" localSheetId="1">#REF!</definedName>
    <definedName name="cuad1" localSheetId="2">#REF!</definedName>
    <definedName name="cuad1">#REF!</definedName>
    <definedName name="cuad2" localSheetId="10">#REF!</definedName>
    <definedName name="cuad2" localSheetId="4">#REF!</definedName>
    <definedName name="cuad2" localSheetId="1">#REF!</definedName>
    <definedName name="cuad2" localSheetId="2">#REF!</definedName>
    <definedName name="cuad2">#REF!</definedName>
    <definedName name="cuad3" localSheetId="10">#REF!</definedName>
    <definedName name="cuad3" localSheetId="4">#REF!</definedName>
    <definedName name="cuad3" localSheetId="1">#REF!</definedName>
    <definedName name="cuad3" localSheetId="2">#REF!</definedName>
    <definedName name="cuad3">#REF!</definedName>
    <definedName name="cuad4" localSheetId="10">#REF!</definedName>
    <definedName name="cuad4" localSheetId="4">#REF!</definedName>
    <definedName name="cuad4" localSheetId="1">#REF!</definedName>
    <definedName name="cuad4" localSheetId="2">#REF!</definedName>
    <definedName name="cuad4">#REF!</definedName>
    <definedName name="CUAD5" localSheetId="10">#REF!</definedName>
    <definedName name="CUAD5" localSheetId="4">#REF!</definedName>
    <definedName name="CUAD5" localSheetId="1">#REF!</definedName>
    <definedName name="CUAD5" localSheetId="2">#REF!</definedName>
    <definedName name="CUAD5">#REF!</definedName>
    <definedName name="cuado" localSheetId="10">#REF!</definedName>
    <definedName name="cuado" localSheetId="4">#REF!</definedName>
    <definedName name="cuado" localSheetId="1">#REF!</definedName>
    <definedName name="cuado" localSheetId="2">#REF!</definedName>
    <definedName name="cuado">#REF!</definedName>
    <definedName name="cuadrilla">[51]Cuadrillas!$C$13:$F$43</definedName>
    <definedName name="CuadroEconomico" localSheetId="10">#REF!</definedName>
    <definedName name="CuadroEconomico" localSheetId="4">#REF!</definedName>
    <definedName name="CuadroEconomico" localSheetId="1">#REF!</definedName>
    <definedName name="CuadroEconomico" localSheetId="2">#REF!</definedName>
    <definedName name="CuadroEconomico">#REF!</definedName>
    <definedName name="CUAL" localSheetId="5">'INDICAR CÓDIGO DEL ITEM DE PAGO'!ERR</definedName>
    <definedName name="CUAL">[0]!ERR</definedName>
    <definedName name="CUBS" localSheetId="10">#REF!</definedName>
    <definedName name="CUBS" localSheetId="4">#REF!</definedName>
    <definedName name="CUBS" localSheetId="5">#REF!</definedName>
    <definedName name="CUBS" localSheetId="1">#REF!</definedName>
    <definedName name="CUBS" localSheetId="2">#REF!</definedName>
    <definedName name="CUBS">#REF!</definedName>
    <definedName name="CUMPL" localSheetId="10">'[29]ACTA 01'!#REF!</definedName>
    <definedName name="CUMPL" localSheetId="4">'[29]ACTA 01'!#REF!</definedName>
    <definedName name="CUMPL" localSheetId="1">'[29]ACTA 01'!#REF!</definedName>
    <definedName name="CUMPL" localSheetId="2">'[29]ACTA 01'!#REF!</definedName>
    <definedName name="CUMPL">'[29]ACTA 01'!#REF!</definedName>
    <definedName name="cumplimiento">[93]Viabilidad!$H$2:$H$4</definedName>
    <definedName name="CUNET" localSheetId="5" hidden="1">{"via1",#N/A,TRUE,"general";"via2",#N/A,TRUE,"general";"via3",#N/A,TRUE,"general"}</definedName>
    <definedName name="CUNET" hidden="1">{"via1",#N/A,TRUE,"general";"via2",#N/A,TRUE,"general";"via3",#N/A,TRUE,"general"}</definedName>
    <definedName name="CurvaCond" localSheetId="10">#REF!</definedName>
    <definedName name="CurvaCond" localSheetId="4">#REF!</definedName>
    <definedName name="CurvaCond" localSheetId="1">#REF!</definedName>
    <definedName name="CurvaCond" localSheetId="2">#REF!</definedName>
    <definedName name="CurvaCond">#REF!</definedName>
    <definedName name="Customize" localSheetId="10">[76]!Customize</definedName>
    <definedName name="Customize" localSheetId="4">[76]!Customize</definedName>
    <definedName name="Customize" localSheetId="1">[76]!Customize</definedName>
    <definedName name="Customize" localSheetId="2">[76]!Customize</definedName>
    <definedName name="Customize">[76]!Customize</definedName>
    <definedName name="cv" localSheetId="10">#REF!</definedName>
    <definedName name="cv" localSheetId="3">#REF!</definedName>
    <definedName name="cv" localSheetId="4">#REF!</definedName>
    <definedName name="cv" localSheetId="5">#REF!</definedName>
    <definedName name="cv" localSheetId="1">#REF!</definedName>
    <definedName name="cv" localSheetId="2">#REF!</definedName>
    <definedName name="cv">#REF!</definedName>
    <definedName name="CVa">'[27]Cambio de Valv.'!$E$1:$E$65536</definedName>
    <definedName name="cvbcvbf" hidden="1">{#N/A,#N/A,TRUE,"INGENIERIA";#N/A,#N/A,TRUE,"COMPRAS";#N/A,#N/A,TRUE,"DIRECCION";#N/A,#N/A,TRUE,"RESUMEN"}</definedName>
    <definedName name="cvfvd" localSheetId="5"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5" hidden="1">{"via1",#N/A,TRUE,"general";"via2",#N/A,TRUE,"general";"via3",#N/A,TRUE,"general"}</definedName>
    <definedName name="CVXC" hidden="1">{"via1",#N/A,TRUE,"general";"via2",#N/A,TRUE,"general";"via3",#N/A,TRUE,"general"}</definedName>
    <definedName name="cxz" localSheetId="10">#REF!</definedName>
    <definedName name="cxz" localSheetId="4">#REF!</definedName>
    <definedName name="cxz" localSheetId="1">#REF!</definedName>
    <definedName name="cxz" localSheetId="2">#REF!</definedName>
    <definedName name="cxz">#REF!</definedName>
    <definedName name="D" localSheetId="3">#REF!</definedName>
    <definedName name="D" localSheetId="4">#REF!</definedName>
    <definedName name="d" localSheetId="5" hidden="1">{"TAB1",#N/A,TRUE,"GENERAL";"TAB2",#N/A,TRUE,"GENERAL";"TAB3",#N/A,TRUE,"GENERAL";"TAB4",#N/A,TRUE,"GENERAL";"TAB5",#N/A,TRUE,"GENERAL"}</definedName>
    <definedName name="d" hidden="1">{"TAB1",#N/A,TRUE,"GENERAL";"TAB2",#N/A,TRUE,"GENERAL";"TAB3",#N/A,TRUE,"GENERAL";"TAB4",#N/A,TRUE,"GENERAL";"TAB5",#N/A,TRUE,"GENERAL"}</definedName>
    <definedName name="D_1" localSheetId="10">#REF!</definedName>
    <definedName name="D_1" localSheetId="4">#REF!</definedName>
    <definedName name="D_1" localSheetId="1">#REF!</definedName>
    <definedName name="D_1" localSheetId="2">#REF!</definedName>
    <definedName name="D_1">#REF!</definedName>
    <definedName name="DAFT" localSheetId="10">#REF!</definedName>
    <definedName name="DAFT" localSheetId="4">#REF!</definedName>
    <definedName name="DAFT" localSheetId="1">#REF!</definedName>
    <definedName name="DAFT" localSheetId="2">#REF!</definedName>
    <definedName name="DAFT">#REF!</definedName>
    <definedName name="DANODO" localSheetId="10">#REF!</definedName>
    <definedName name="DANODO" localSheetId="4">#REF!</definedName>
    <definedName name="DANODO" localSheetId="1">#REF!</definedName>
    <definedName name="DANODO" localSheetId="2">#REF!</definedName>
    <definedName name="DANODO">#REF!</definedName>
    <definedName name="DANODOF" localSheetId="10">#REF!</definedName>
    <definedName name="DANODOF" localSheetId="4">#REF!</definedName>
    <definedName name="DANODOF" localSheetId="1">#REF!</definedName>
    <definedName name="DANODOF" localSheetId="2">#REF!</definedName>
    <definedName name="DANODOF">#REF!</definedName>
    <definedName name="DANODOFT" localSheetId="10">#REF!</definedName>
    <definedName name="DANODOFT" localSheetId="4">#REF!</definedName>
    <definedName name="DANODOFT" localSheetId="1">#REF!</definedName>
    <definedName name="DANODOFT" localSheetId="2">#REF!</definedName>
    <definedName name="DANODOFT">#REF!</definedName>
    <definedName name="dario" localSheetId="10">'[33]GPI 526'!#REF!</definedName>
    <definedName name="dario" localSheetId="4">'[33]GPI 526'!#REF!</definedName>
    <definedName name="dario" localSheetId="5">'[33]GPI 526'!#REF!</definedName>
    <definedName name="dario" localSheetId="1">'[33]GPI 526'!#REF!</definedName>
    <definedName name="dario" localSheetId="2">'[33]GPI 526'!#REF!</definedName>
    <definedName name="dario">'[33]GPI 526'!#REF!</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ata" localSheetId="10">#REF!</definedName>
    <definedName name="Data" localSheetId="4">#REF!</definedName>
    <definedName name="Data" localSheetId="1">#REF!</definedName>
    <definedName name="Data" localSheetId="2">#REF!</definedName>
    <definedName name="Data">#REF!</definedName>
    <definedName name="data1" localSheetId="10">#REF!</definedName>
    <definedName name="data1" localSheetId="4">#REF!</definedName>
    <definedName name="data1" localSheetId="1">#REF!</definedName>
    <definedName name="data1" localSheetId="2">#REF!</definedName>
    <definedName name="data1">#REF!</definedName>
    <definedName name="data10" localSheetId="10">#REF!</definedName>
    <definedName name="data10" localSheetId="4">#REF!</definedName>
    <definedName name="data10" localSheetId="1">#REF!</definedName>
    <definedName name="data10" localSheetId="2">#REF!</definedName>
    <definedName name="data10">#REF!</definedName>
    <definedName name="data11" localSheetId="10">#REF!</definedName>
    <definedName name="data11" localSheetId="4">#REF!</definedName>
    <definedName name="data11" localSheetId="1">#REF!</definedName>
    <definedName name="data11" localSheetId="2">#REF!</definedName>
    <definedName name="data11">#REF!</definedName>
    <definedName name="data12" localSheetId="10">#REF!</definedName>
    <definedName name="data12" localSheetId="4">#REF!</definedName>
    <definedName name="data12" localSheetId="1">#REF!</definedName>
    <definedName name="data12" localSheetId="2">#REF!</definedName>
    <definedName name="data12">#REF!</definedName>
    <definedName name="data13" localSheetId="10">#REF!</definedName>
    <definedName name="data13" localSheetId="4">#REF!</definedName>
    <definedName name="data13" localSheetId="1">#REF!</definedName>
    <definedName name="data13" localSheetId="2">#REF!</definedName>
    <definedName name="data13">#REF!</definedName>
    <definedName name="data14" localSheetId="10">#REF!</definedName>
    <definedName name="data14" localSheetId="4">#REF!</definedName>
    <definedName name="data14" localSheetId="1">#REF!</definedName>
    <definedName name="data14" localSheetId="2">#REF!</definedName>
    <definedName name="data14">#REF!</definedName>
    <definedName name="data15" localSheetId="10">#REF!</definedName>
    <definedName name="data15" localSheetId="4">#REF!</definedName>
    <definedName name="data15" localSheetId="1">#REF!</definedName>
    <definedName name="data15" localSheetId="2">#REF!</definedName>
    <definedName name="data15">#REF!</definedName>
    <definedName name="data16" localSheetId="10">#REF!</definedName>
    <definedName name="data16" localSheetId="4">#REF!</definedName>
    <definedName name="data16" localSheetId="1">#REF!</definedName>
    <definedName name="data16" localSheetId="2">#REF!</definedName>
    <definedName name="data16">#REF!</definedName>
    <definedName name="data17" localSheetId="10">#REF!</definedName>
    <definedName name="data17" localSheetId="4">#REF!</definedName>
    <definedName name="data17" localSheetId="1">#REF!</definedName>
    <definedName name="data17" localSheetId="2">#REF!</definedName>
    <definedName name="data17">#REF!</definedName>
    <definedName name="data18" localSheetId="10">#REF!</definedName>
    <definedName name="data18" localSheetId="4">#REF!</definedName>
    <definedName name="data18" localSheetId="1">#REF!</definedName>
    <definedName name="data18" localSheetId="2">#REF!</definedName>
    <definedName name="data18">#REF!</definedName>
    <definedName name="data19" localSheetId="10">#REF!</definedName>
    <definedName name="data19" localSheetId="4">#REF!</definedName>
    <definedName name="data19" localSheetId="1">#REF!</definedName>
    <definedName name="data19" localSheetId="2">#REF!</definedName>
    <definedName name="data19">#REF!</definedName>
    <definedName name="data2" localSheetId="10">#REF!</definedName>
    <definedName name="data2" localSheetId="4">#REF!</definedName>
    <definedName name="data2" localSheetId="1">#REF!</definedName>
    <definedName name="data2" localSheetId="2">#REF!</definedName>
    <definedName name="data2">#REF!</definedName>
    <definedName name="data20" localSheetId="10">#REF!</definedName>
    <definedName name="data20" localSheetId="4">#REF!</definedName>
    <definedName name="data20" localSheetId="1">#REF!</definedName>
    <definedName name="data20" localSheetId="2">#REF!</definedName>
    <definedName name="data20">#REF!</definedName>
    <definedName name="data21" localSheetId="10">#REF!</definedName>
    <definedName name="data21" localSheetId="4">#REF!</definedName>
    <definedName name="data21" localSheetId="1">#REF!</definedName>
    <definedName name="data21" localSheetId="2">#REF!</definedName>
    <definedName name="data21">#REF!</definedName>
    <definedName name="data22" localSheetId="10">#REF!</definedName>
    <definedName name="data22" localSheetId="4">#REF!</definedName>
    <definedName name="data22" localSheetId="1">#REF!</definedName>
    <definedName name="data22" localSheetId="2">#REF!</definedName>
    <definedName name="data22">#REF!</definedName>
    <definedName name="data23" localSheetId="10">#REF!</definedName>
    <definedName name="data23" localSheetId="4">#REF!</definedName>
    <definedName name="data23" localSheetId="1">#REF!</definedName>
    <definedName name="data23" localSheetId="2">#REF!</definedName>
    <definedName name="data23">#REF!</definedName>
    <definedName name="data24" localSheetId="10">#REF!</definedName>
    <definedName name="data24" localSheetId="4">#REF!</definedName>
    <definedName name="data24" localSheetId="1">#REF!</definedName>
    <definedName name="data24" localSheetId="2">#REF!</definedName>
    <definedName name="data24">#REF!</definedName>
    <definedName name="data25" localSheetId="10">#REF!</definedName>
    <definedName name="data25" localSheetId="4">#REF!</definedName>
    <definedName name="data25" localSheetId="1">#REF!</definedName>
    <definedName name="data25" localSheetId="2">#REF!</definedName>
    <definedName name="data25">#REF!</definedName>
    <definedName name="data26" localSheetId="10">#REF!</definedName>
    <definedName name="data26" localSheetId="4">#REF!</definedName>
    <definedName name="data26" localSheetId="1">#REF!</definedName>
    <definedName name="data26" localSheetId="2">#REF!</definedName>
    <definedName name="data26">#REF!</definedName>
    <definedName name="data27" localSheetId="10">#REF!</definedName>
    <definedName name="data27" localSheetId="4">#REF!</definedName>
    <definedName name="data27" localSheetId="1">#REF!</definedName>
    <definedName name="data27" localSheetId="2">#REF!</definedName>
    <definedName name="data27">#REF!</definedName>
    <definedName name="data28" localSheetId="10">#REF!</definedName>
    <definedName name="data28" localSheetId="4">#REF!</definedName>
    <definedName name="data28" localSheetId="1">#REF!</definedName>
    <definedName name="data28" localSheetId="2">#REF!</definedName>
    <definedName name="data28">#REF!</definedName>
    <definedName name="data29" localSheetId="10">#REF!</definedName>
    <definedName name="data29" localSheetId="4">#REF!</definedName>
    <definedName name="data29" localSheetId="1">#REF!</definedName>
    <definedName name="data29" localSheetId="2">#REF!</definedName>
    <definedName name="data29">#REF!</definedName>
    <definedName name="data3" localSheetId="10">#REF!</definedName>
    <definedName name="data3" localSheetId="4">#REF!</definedName>
    <definedName name="data3" localSheetId="1">#REF!</definedName>
    <definedName name="data3" localSheetId="2">#REF!</definedName>
    <definedName name="data3">#REF!</definedName>
    <definedName name="data30" localSheetId="10">#REF!</definedName>
    <definedName name="data30" localSheetId="4">#REF!</definedName>
    <definedName name="data30" localSheetId="1">#REF!</definedName>
    <definedName name="data30" localSheetId="2">#REF!</definedName>
    <definedName name="data30">#REF!</definedName>
    <definedName name="data31" localSheetId="10">#REF!</definedName>
    <definedName name="data31" localSheetId="4">#REF!</definedName>
    <definedName name="data31" localSheetId="1">#REF!</definedName>
    <definedName name="data31" localSheetId="2">#REF!</definedName>
    <definedName name="data31">#REF!</definedName>
    <definedName name="data32" localSheetId="10">#REF!</definedName>
    <definedName name="data32" localSheetId="4">#REF!</definedName>
    <definedName name="data32" localSheetId="1">#REF!</definedName>
    <definedName name="data32" localSheetId="2">#REF!</definedName>
    <definedName name="data32">#REF!</definedName>
    <definedName name="data33" localSheetId="10">#REF!</definedName>
    <definedName name="data33" localSheetId="4">#REF!</definedName>
    <definedName name="data33" localSheetId="1">#REF!</definedName>
    <definedName name="data33" localSheetId="2">#REF!</definedName>
    <definedName name="data33">#REF!</definedName>
    <definedName name="data34" localSheetId="10">#REF!</definedName>
    <definedName name="data34" localSheetId="4">#REF!</definedName>
    <definedName name="data34" localSheetId="1">#REF!</definedName>
    <definedName name="data34" localSheetId="2">#REF!</definedName>
    <definedName name="data34">#REF!</definedName>
    <definedName name="data35" localSheetId="10">#REF!</definedName>
    <definedName name="data35" localSheetId="4">#REF!</definedName>
    <definedName name="data35" localSheetId="1">#REF!</definedName>
    <definedName name="data35" localSheetId="2">#REF!</definedName>
    <definedName name="data35">#REF!</definedName>
    <definedName name="data36" localSheetId="10">#REF!</definedName>
    <definedName name="data36" localSheetId="4">#REF!</definedName>
    <definedName name="data36" localSheetId="1">#REF!</definedName>
    <definedName name="data36" localSheetId="2">#REF!</definedName>
    <definedName name="data36">#REF!</definedName>
    <definedName name="data37" localSheetId="10">#REF!</definedName>
    <definedName name="data37" localSheetId="4">#REF!</definedName>
    <definedName name="data37" localSheetId="1">#REF!</definedName>
    <definedName name="data37" localSheetId="2">#REF!</definedName>
    <definedName name="data37">#REF!</definedName>
    <definedName name="data38" localSheetId="10">#REF!</definedName>
    <definedName name="data38" localSheetId="4">#REF!</definedName>
    <definedName name="data38" localSheetId="1">#REF!</definedName>
    <definedName name="data38" localSheetId="2">#REF!</definedName>
    <definedName name="data38">#REF!</definedName>
    <definedName name="data39" localSheetId="10">#REF!</definedName>
    <definedName name="data39" localSheetId="4">#REF!</definedName>
    <definedName name="data39" localSheetId="1">#REF!</definedName>
    <definedName name="data39" localSheetId="2">#REF!</definedName>
    <definedName name="data39">#REF!</definedName>
    <definedName name="data4" localSheetId="10">#REF!</definedName>
    <definedName name="data4" localSheetId="4">#REF!</definedName>
    <definedName name="data4" localSheetId="1">#REF!</definedName>
    <definedName name="data4" localSheetId="2">#REF!</definedName>
    <definedName name="data4">#REF!</definedName>
    <definedName name="data40" localSheetId="10">#REF!</definedName>
    <definedName name="data40" localSheetId="4">#REF!</definedName>
    <definedName name="data40" localSheetId="1">#REF!</definedName>
    <definedName name="data40" localSheetId="2">#REF!</definedName>
    <definedName name="data40">#REF!</definedName>
    <definedName name="data41" localSheetId="10">#REF!</definedName>
    <definedName name="data41" localSheetId="4">#REF!</definedName>
    <definedName name="data41" localSheetId="1">#REF!</definedName>
    <definedName name="data41" localSheetId="2">#REF!</definedName>
    <definedName name="data41">#REF!</definedName>
    <definedName name="data42" localSheetId="10">#REF!</definedName>
    <definedName name="data42" localSheetId="4">#REF!</definedName>
    <definedName name="data42" localSheetId="1">#REF!</definedName>
    <definedName name="data42" localSheetId="2">#REF!</definedName>
    <definedName name="data42">#REF!</definedName>
    <definedName name="data43" localSheetId="10">#REF!</definedName>
    <definedName name="data43" localSheetId="4">#REF!</definedName>
    <definedName name="data43" localSheetId="1">#REF!</definedName>
    <definedName name="data43" localSheetId="2">#REF!</definedName>
    <definedName name="data43">#REF!</definedName>
    <definedName name="data44" localSheetId="10">#REF!</definedName>
    <definedName name="data44" localSheetId="4">#REF!</definedName>
    <definedName name="data44" localSheetId="1">#REF!</definedName>
    <definedName name="data44" localSheetId="2">#REF!</definedName>
    <definedName name="data44">#REF!</definedName>
    <definedName name="data45" localSheetId="10">#REF!</definedName>
    <definedName name="data45" localSheetId="4">#REF!</definedName>
    <definedName name="data45" localSheetId="1">#REF!</definedName>
    <definedName name="data45" localSheetId="2">#REF!</definedName>
    <definedName name="data45">#REF!</definedName>
    <definedName name="data46" localSheetId="10">#REF!</definedName>
    <definedName name="data46" localSheetId="4">#REF!</definedName>
    <definedName name="data46" localSheetId="1">#REF!</definedName>
    <definedName name="data46" localSheetId="2">#REF!</definedName>
    <definedName name="data46">#REF!</definedName>
    <definedName name="data47" localSheetId="10">#REF!</definedName>
    <definedName name="data47" localSheetId="4">#REF!</definedName>
    <definedName name="data47" localSheetId="1">#REF!</definedName>
    <definedName name="data47" localSheetId="2">#REF!</definedName>
    <definedName name="data47">#REF!</definedName>
    <definedName name="data48" localSheetId="10">#REF!</definedName>
    <definedName name="data48" localSheetId="4">#REF!</definedName>
    <definedName name="data48" localSheetId="1">#REF!</definedName>
    <definedName name="data48" localSheetId="2">#REF!</definedName>
    <definedName name="data48">#REF!</definedName>
    <definedName name="data49" localSheetId="10">#REF!</definedName>
    <definedName name="data49" localSheetId="4">#REF!</definedName>
    <definedName name="data49" localSheetId="1">#REF!</definedName>
    <definedName name="data49" localSheetId="2">#REF!</definedName>
    <definedName name="data49">#REF!</definedName>
    <definedName name="data5" localSheetId="10">#REF!</definedName>
    <definedName name="data5" localSheetId="4">#REF!</definedName>
    <definedName name="data5" localSheetId="1">#REF!</definedName>
    <definedName name="data5" localSheetId="2">#REF!</definedName>
    <definedName name="data5">#REF!</definedName>
    <definedName name="data50" localSheetId="10">#REF!</definedName>
    <definedName name="data50" localSheetId="4">#REF!</definedName>
    <definedName name="data50" localSheetId="1">#REF!</definedName>
    <definedName name="data50" localSheetId="2">#REF!</definedName>
    <definedName name="data50">#REF!</definedName>
    <definedName name="data51" localSheetId="10">#REF!</definedName>
    <definedName name="data51" localSheetId="4">#REF!</definedName>
    <definedName name="data51" localSheetId="1">#REF!</definedName>
    <definedName name="data51" localSheetId="2">#REF!</definedName>
    <definedName name="data51">#REF!</definedName>
    <definedName name="data52" localSheetId="10">#REF!</definedName>
    <definedName name="data52" localSheetId="4">#REF!</definedName>
    <definedName name="data52" localSheetId="1">#REF!</definedName>
    <definedName name="data52" localSheetId="2">#REF!</definedName>
    <definedName name="data52">#REF!</definedName>
    <definedName name="data53" localSheetId="10">#REF!</definedName>
    <definedName name="data53" localSheetId="4">#REF!</definedName>
    <definedName name="data53" localSheetId="1">#REF!</definedName>
    <definedName name="data53" localSheetId="2">#REF!</definedName>
    <definedName name="data53">#REF!</definedName>
    <definedName name="data54" localSheetId="10">#REF!</definedName>
    <definedName name="data54" localSheetId="4">#REF!</definedName>
    <definedName name="data54" localSheetId="1">#REF!</definedName>
    <definedName name="data54" localSheetId="2">#REF!</definedName>
    <definedName name="data54">#REF!</definedName>
    <definedName name="data55" localSheetId="10">#REF!</definedName>
    <definedName name="data55" localSheetId="4">#REF!</definedName>
    <definedName name="data55" localSheetId="1">#REF!</definedName>
    <definedName name="data55" localSheetId="2">#REF!</definedName>
    <definedName name="data55">#REF!</definedName>
    <definedName name="data56" localSheetId="10">#REF!</definedName>
    <definedName name="data56" localSheetId="4">#REF!</definedName>
    <definedName name="data56" localSheetId="1">#REF!</definedName>
    <definedName name="data56" localSheetId="2">#REF!</definedName>
    <definedName name="data56">#REF!</definedName>
    <definedName name="data57" localSheetId="10">#REF!</definedName>
    <definedName name="data57" localSheetId="4">#REF!</definedName>
    <definedName name="data57" localSheetId="1">#REF!</definedName>
    <definedName name="data57" localSheetId="2">#REF!</definedName>
    <definedName name="data57">#REF!</definedName>
    <definedName name="data58" localSheetId="10">#REF!</definedName>
    <definedName name="data58" localSheetId="4">#REF!</definedName>
    <definedName name="data58" localSheetId="1">#REF!</definedName>
    <definedName name="data58" localSheetId="2">#REF!</definedName>
    <definedName name="data58">#REF!</definedName>
    <definedName name="data59" localSheetId="10">#REF!</definedName>
    <definedName name="data59" localSheetId="4">#REF!</definedName>
    <definedName name="data59" localSheetId="1">#REF!</definedName>
    <definedName name="data59" localSheetId="2">#REF!</definedName>
    <definedName name="data59">#REF!</definedName>
    <definedName name="data6" localSheetId="10">#REF!</definedName>
    <definedName name="data6" localSheetId="4">#REF!</definedName>
    <definedName name="data6" localSheetId="1">#REF!</definedName>
    <definedName name="data6" localSheetId="2">#REF!</definedName>
    <definedName name="data6">#REF!</definedName>
    <definedName name="data60" localSheetId="10">#REF!</definedName>
    <definedName name="data60" localSheetId="4">#REF!</definedName>
    <definedName name="data60" localSheetId="1">#REF!</definedName>
    <definedName name="data60" localSheetId="2">#REF!</definedName>
    <definedName name="data60">#REF!</definedName>
    <definedName name="data61" localSheetId="10">#REF!</definedName>
    <definedName name="data61" localSheetId="4">#REF!</definedName>
    <definedName name="data61" localSheetId="1">#REF!</definedName>
    <definedName name="data61" localSheetId="2">#REF!</definedName>
    <definedName name="data61">#REF!</definedName>
    <definedName name="data62" localSheetId="10">#REF!</definedName>
    <definedName name="data62" localSheetId="4">#REF!</definedName>
    <definedName name="data62" localSheetId="1">#REF!</definedName>
    <definedName name="data62" localSheetId="2">#REF!</definedName>
    <definedName name="data62">#REF!</definedName>
    <definedName name="data63" localSheetId="10">#REF!</definedName>
    <definedName name="data63" localSheetId="4">#REF!</definedName>
    <definedName name="data63" localSheetId="1">#REF!</definedName>
    <definedName name="data63" localSheetId="2">#REF!</definedName>
    <definedName name="data63">#REF!</definedName>
    <definedName name="data64" localSheetId="10">#REF!</definedName>
    <definedName name="data64" localSheetId="4">#REF!</definedName>
    <definedName name="data64" localSheetId="1">#REF!</definedName>
    <definedName name="data64" localSheetId="2">#REF!</definedName>
    <definedName name="data64">#REF!</definedName>
    <definedName name="data65" localSheetId="10">#REF!</definedName>
    <definedName name="data65" localSheetId="4">#REF!</definedName>
    <definedName name="data65" localSheetId="1">#REF!</definedName>
    <definedName name="data65" localSheetId="2">#REF!</definedName>
    <definedName name="data65">#REF!</definedName>
    <definedName name="data66" localSheetId="10">#REF!</definedName>
    <definedName name="data66" localSheetId="4">#REF!</definedName>
    <definedName name="data66" localSheetId="1">#REF!</definedName>
    <definedName name="data66" localSheetId="2">#REF!</definedName>
    <definedName name="data66">#REF!</definedName>
    <definedName name="data67" localSheetId="10">#REF!</definedName>
    <definedName name="data67" localSheetId="4">#REF!</definedName>
    <definedName name="data67" localSheetId="1">#REF!</definedName>
    <definedName name="data67" localSheetId="2">#REF!</definedName>
    <definedName name="data67">#REF!</definedName>
    <definedName name="data68" localSheetId="10">#REF!</definedName>
    <definedName name="data68" localSheetId="4">#REF!</definedName>
    <definedName name="data68" localSheetId="1">#REF!</definedName>
    <definedName name="data68" localSheetId="2">#REF!</definedName>
    <definedName name="data68">#REF!</definedName>
    <definedName name="data69" localSheetId="10">#REF!</definedName>
    <definedName name="data69" localSheetId="4">#REF!</definedName>
    <definedName name="data69" localSheetId="1">#REF!</definedName>
    <definedName name="data69" localSheetId="2">#REF!</definedName>
    <definedName name="data69">#REF!</definedName>
    <definedName name="data7" localSheetId="10">#REF!</definedName>
    <definedName name="data7" localSheetId="4">#REF!</definedName>
    <definedName name="data7" localSheetId="1">#REF!</definedName>
    <definedName name="data7" localSheetId="2">#REF!</definedName>
    <definedName name="data7">#REF!</definedName>
    <definedName name="data70" localSheetId="10">#REF!</definedName>
    <definedName name="data70" localSheetId="4">#REF!</definedName>
    <definedName name="data70" localSheetId="1">#REF!</definedName>
    <definedName name="data70" localSheetId="2">#REF!</definedName>
    <definedName name="data70">#REF!</definedName>
    <definedName name="data8" localSheetId="10">#REF!</definedName>
    <definedName name="data8" localSheetId="4">#REF!</definedName>
    <definedName name="data8" localSheetId="1">#REF!</definedName>
    <definedName name="data8" localSheetId="2">#REF!</definedName>
    <definedName name="data8">#REF!</definedName>
    <definedName name="data9" localSheetId="10">#REF!</definedName>
    <definedName name="data9" localSheetId="4">#REF!</definedName>
    <definedName name="data9" localSheetId="1">#REF!</definedName>
    <definedName name="data9" localSheetId="2">#REF!</definedName>
    <definedName name="data9">#REF!</definedName>
    <definedName name="Database" localSheetId="10">#REF!</definedName>
    <definedName name="Database" localSheetId="4">#REF!</definedName>
    <definedName name="Database" localSheetId="1">#REF!</definedName>
    <definedName name="Database" localSheetId="2">#REF!</definedName>
    <definedName name="Database">#REF!</definedName>
    <definedName name="Database_MI">[91]civ_roma!$C$9:$G$799</definedName>
    <definedName name="DATO1">'[94]46'!$D$3:$CK$429</definedName>
    <definedName name="datos" localSheetId="10">#REF!</definedName>
    <definedName name="Datos" localSheetId="3">#REF!</definedName>
    <definedName name="Datos" localSheetId="4">#REF!</definedName>
    <definedName name="DATOS" localSheetId="5">#REF!</definedName>
    <definedName name="datos" localSheetId="1">#REF!</definedName>
    <definedName name="datos" localSheetId="2">#REF!</definedName>
    <definedName name="datos">#REF!</definedName>
    <definedName name="DBASE1" localSheetId="10">#REF!</definedName>
    <definedName name="DBASE1" localSheetId="4">#REF!</definedName>
    <definedName name="DBASE1" localSheetId="1">#REF!</definedName>
    <definedName name="DBASE1" localSheetId="2">#REF!</definedName>
    <definedName name="DBASE1">#REF!</definedName>
    <definedName name="DBASE2" localSheetId="10">#REF!</definedName>
    <definedName name="DBASE2" localSheetId="4">#REF!</definedName>
    <definedName name="DBASE2" localSheetId="1">#REF!</definedName>
    <definedName name="DBASE2" localSheetId="2">#REF!</definedName>
    <definedName name="DBASE2">#REF!</definedName>
    <definedName name="DBASE3" localSheetId="10">#REF!</definedName>
    <definedName name="DBASE3" localSheetId="4">#REF!</definedName>
    <definedName name="DBASE3" localSheetId="1">#REF!</definedName>
    <definedName name="DBASE3" localSheetId="2">#REF!</definedName>
    <definedName name="DBASE3">#REF!</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bgcm" localSheetId="10">#REF!</definedName>
    <definedName name="Dbgcm" localSheetId="4">#REF!</definedName>
    <definedName name="Dbgcm" localSheetId="5">#REF!</definedName>
    <definedName name="Dbgcm" localSheetId="1">#REF!</definedName>
    <definedName name="Dbgcm" localSheetId="2">#REF!</definedName>
    <definedName name="Dbgcm">#REF!</definedName>
    <definedName name="dc" localSheetId="10">#REF!</definedName>
    <definedName name="dc" localSheetId="4">#REF!</definedName>
    <definedName name="dc" localSheetId="1">#REF!</definedName>
    <definedName name="dc" localSheetId="2">#REF!</definedName>
    <definedName name="dc">#REF!</definedName>
    <definedName name="Dcacm" localSheetId="10">#REF!</definedName>
    <definedName name="Dcacm" localSheetId="4">#REF!</definedName>
    <definedName name="Dcacm" localSheetId="5">#REF!</definedName>
    <definedName name="Dcacm" localSheetId="1">#REF!</definedName>
    <definedName name="Dcacm" localSheetId="2">#REF!</definedName>
    <definedName name="Dcacm">#REF!</definedName>
    <definedName name="DCI" localSheetId="10">[19]Tablas!#REF!</definedName>
    <definedName name="DCI" localSheetId="4">[19]Tablas!#REF!</definedName>
    <definedName name="DCI" localSheetId="1">[19]Tablas!#REF!</definedName>
    <definedName name="DCI" localSheetId="2">[19]Tablas!#REF!</definedName>
    <definedName name="DCI">[19]Tablas!#REF!</definedName>
    <definedName name="DCI1_1" localSheetId="10">[19]Tablas!#REF!</definedName>
    <definedName name="DCI1_1" localSheetId="4">[19]Tablas!#REF!</definedName>
    <definedName name="DCI1_1" localSheetId="1">[19]Tablas!#REF!</definedName>
    <definedName name="DCI1_1" localSheetId="2">[19]Tablas!#REF!</definedName>
    <definedName name="DCI1_1">[19]Tablas!#REF!</definedName>
    <definedName name="DCI1_1_1" localSheetId="10">[19]Tablas!#REF!</definedName>
    <definedName name="DCI1_1_1" localSheetId="4">[19]Tablas!#REF!</definedName>
    <definedName name="DCI1_1_1" localSheetId="1">[19]Tablas!#REF!</definedName>
    <definedName name="DCI1_1_1" localSheetId="2">[19]Tablas!#REF!</definedName>
    <definedName name="DCI1_1_1">[19]Tablas!#REF!</definedName>
    <definedName name="DCI1_1_2" localSheetId="10">[19]Tablas!#REF!</definedName>
    <definedName name="DCI1_1_2" localSheetId="4">[19]Tablas!#REF!</definedName>
    <definedName name="DCI1_1_2" localSheetId="1">[19]Tablas!#REF!</definedName>
    <definedName name="DCI1_1_2" localSheetId="2">[19]Tablas!#REF!</definedName>
    <definedName name="DCI1_1_2">[19]Tablas!#REF!</definedName>
    <definedName name="DCI1_1_3" localSheetId="10">[19]Tablas!#REF!</definedName>
    <definedName name="DCI1_1_3" localSheetId="4">[19]Tablas!#REF!</definedName>
    <definedName name="DCI1_1_3" localSheetId="1">[19]Tablas!#REF!</definedName>
    <definedName name="DCI1_1_3" localSheetId="2">[19]Tablas!#REF!</definedName>
    <definedName name="DCI1_1_3">[19]Tablas!#REF!</definedName>
    <definedName name="DCI1_1_4" localSheetId="10">[19]Tablas!#REF!</definedName>
    <definedName name="DCI1_1_4" localSheetId="4">[19]Tablas!#REF!</definedName>
    <definedName name="DCI1_1_4" localSheetId="1">[19]Tablas!#REF!</definedName>
    <definedName name="DCI1_1_4" localSheetId="2">[19]Tablas!#REF!</definedName>
    <definedName name="DCI1_1_4">[19]Tablas!#REF!</definedName>
    <definedName name="DCI1_2" localSheetId="10">[19]Tablas!#REF!</definedName>
    <definedName name="DCI1_2" localSheetId="4">[19]Tablas!#REF!</definedName>
    <definedName name="DCI1_2" localSheetId="1">[19]Tablas!#REF!</definedName>
    <definedName name="DCI1_2" localSheetId="2">[19]Tablas!#REF!</definedName>
    <definedName name="DCI1_2">[19]Tablas!#REF!</definedName>
    <definedName name="DCI1_3" localSheetId="10">[19]Tablas!#REF!</definedName>
    <definedName name="DCI1_3" localSheetId="4">[19]Tablas!#REF!</definedName>
    <definedName name="DCI1_3" localSheetId="1">[19]Tablas!#REF!</definedName>
    <definedName name="DCI1_3" localSheetId="2">[19]Tablas!#REF!</definedName>
    <definedName name="DCI1_3">[19]Tablas!#REF!</definedName>
    <definedName name="DCI1_4" localSheetId="10">[19]Tablas!#REF!</definedName>
    <definedName name="DCI1_4" localSheetId="4">[19]Tablas!#REF!</definedName>
    <definedName name="DCI1_4" localSheetId="1">[19]Tablas!#REF!</definedName>
    <definedName name="DCI1_4" localSheetId="2">[19]Tablas!#REF!</definedName>
    <definedName name="DCI1_4">[19]Tablas!#REF!</definedName>
    <definedName name="DCorriente" localSheetId="10">#REF!</definedName>
    <definedName name="DCorriente" localSheetId="4">#REF!</definedName>
    <definedName name="DCorriente" localSheetId="1">#REF!</definedName>
    <definedName name="DCorriente" localSheetId="2">#REF!</definedName>
    <definedName name="DCorriente">#REF!</definedName>
    <definedName name="Dcorriente1" localSheetId="10">'[95]Pta a tierra'!#REF!</definedName>
    <definedName name="Dcorriente1" localSheetId="4">'[95]Pta a tierra'!#REF!</definedName>
    <definedName name="Dcorriente1" localSheetId="1">'[95]Pta a tierra'!#REF!</definedName>
    <definedName name="Dcorriente1" localSheetId="2">'[95]Pta a tierra'!#REF!</definedName>
    <definedName name="Dcorriente1">'[95]Pta a tierra'!#REF!</definedName>
    <definedName name="DCSDCTV" localSheetId="5" hidden="1">{"via1",#N/A,TRUE,"general";"via2",#N/A,TRUE,"general";"via3",#N/A,TRUE,"general"}</definedName>
    <definedName name="DCSDCTV" hidden="1">{"via1",#N/A,TRUE,"general";"via2",#N/A,TRUE,"general";"via3",#N/A,TRUE,"general"}</definedName>
    <definedName name="dd" localSheetId="10">#REF!</definedName>
    <definedName name="DD" localSheetId="3">[96]presupuesto!$B$15:$K$150</definedName>
    <definedName name="DD" localSheetId="4">[96]presupuesto!$B$15:$K$150</definedName>
    <definedName name="dd" localSheetId="5">#REF!</definedName>
    <definedName name="dd" localSheetId="1">#REF!</definedName>
    <definedName name="dd" localSheetId="2">#REF!</definedName>
    <definedName name="dd">#REF!</definedName>
    <definedName name="ddd" localSheetId="3">#REF!</definedName>
    <definedName name="ddd" localSheetId="4">#REF!</definedName>
    <definedName name="ddd" localSheetId="5"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5" hidden="1">{"via1",#N/A,TRUE,"general";"via2",#N/A,TRUE,"general";"via3",#N/A,TRUE,"general"}</definedName>
    <definedName name="ddddt" hidden="1">{"via1",#N/A,TRUE,"general";"via2",#N/A,TRUE,"general";"via3",#N/A,TRUE,"general"}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DS" localSheetId="10">[19]Tablas!#REF!</definedName>
    <definedName name="DDS" localSheetId="4">[19]Tablas!#REF!</definedName>
    <definedName name="DDS" localSheetId="1">[19]Tablas!#REF!</definedName>
    <definedName name="DDS" localSheetId="2">[19]Tablas!#REF!</definedName>
    <definedName name="DDS">[19]Tablas!#REF!</definedName>
    <definedName name="DDS1_1" localSheetId="10">[19]Tablas!#REF!</definedName>
    <definedName name="DDS1_1" localSheetId="4">[19]Tablas!#REF!</definedName>
    <definedName name="DDS1_1" localSheetId="1">[19]Tablas!#REF!</definedName>
    <definedName name="DDS1_1" localSheetId="2">[19]Tablas!#REF!</definedName>
    <definedName name="DDS1_1">[19]Tablas!#REF!</definedName>
    <definedName name="DDS1_1_1" localSheetId="10">[19]Tablas!#REF!</definedName>
    <definedName name="DDS1_1_1" localSheetId="4">[19]Tablas!#REF!</definedName>
    <definedName name="DDS1_1_1" localSheetId="1">[19]Tablas!#REF!</definedName>
    <definedName name="DDS1_1_1" localSheetId="2">[19]Tablas!#REF!</definedName>
    <definedName name="DDS1_1_1">[19]Tablas!#REF!</definedName>
    <definedName name="decision">[93]Viabilidad!$I$2:$I$3</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d" localSheetId="5" hidden="1">{"via1",#N/A,TRUE,"general";"via2",#N/A,TRUE,"general";"via3",#N/A,TRUE,"general"}</definedName>
    <definedName name="defd" hidden="1">{"via1",#N/A,TRUE,"general";"via2",#N/A,TRUE,"general";"via3",#N/A,TRUE,"general"}</definedName>
    <definedName name="demanto" localSheetId="10">#REF!</definedName>
    <definedName name="demanto" localSheetId="3">#REF!</definedName>
    <definedName name="demanto" localSheetId="4">#REF!</definedName>
    <definedName name="demanto" localSheetId="5">#REF!</definedName>
    <definedName name="demanto" localSheetId="1">#REF!</definedName>
    <definedName name="demanto" localSheetId="2">#REF!</definedName>
    <definedName name="demanto">#REF!</definedName>
    <definedName name="DEMOLICIÓN">'[97]BASE-LISTAS'!$B$24:$B$29</definedName>
    <definedName name="DEP_VPR_GRM" localSheetId="10">#REF!</definedName>
    <definedName name="DEP_VPR_GRM" localSheetId="4">#REF!</definedName>
    <definedName name="DEP_VPR_GRM" localSheetId="1">#REF!</definedName>
    <definedName name="DEP_VPR_GRM" localSheetId="2">#REF!</definedName>
    <definedName name="DEP_VPR_GRM">#REF!</definedName>
    <definedName name="DEP_VPR_GRN" localSheetId="10">#REF!</definedName>
    <definedName name="DEP_VPR_GRN" localSheetId="4">#REF!</definedName>
    <definedName name="DEP_VPR_GRN" localSheetId="1">#REF!</definedName>
    <definedName name="DEP_VPR_GRN" localSheetId="2">#REF!</definedName>
    <definedName name="DEP_VPR_GRN">#REF!</definedName>
    <definedName name="DEP_VPR_GRS" localSheetId="10">#REF!</definedName>
    <definedName name="DEP_VPR_GRS" localSheetId="4">#REF!</definedName>
    <definedName name="DEP_VPR_GRS" localSheetId="1">#REF!</definedName>
    <definedName name="DEP_VPR_GRS" localSheetId="2">#REF!</definedName>
    <definedName name="DEP_VPR_GRS">#REF!</definedName>
    <definedName name="DEP_VPR_GTP" localSheetId="10">#REF!</definedName>
    <definedName name="DEP_VPR_GTP" localSheetId="4">#REF!</definedName>
    <definedName name="DEP_VPR_GTP" localSheetId="1">#REF!</definedName>
    <definedName name="DEP_VPR_GTP" localSheetId="2">#REF!</definedName>
    <definedName name="DEP_VPR_GTP">#REF!</definedName>
    <definedName name="DEP_VPR_NA" localSheetId="10">#REF!</definedName>
    <definedName name="DEP_VPR_NA" localSheetId="4">#REF!</definedName>
    <definedName name="DEP_VPR_NA" localSheetId="1">#REF!</definedName>
    <definedName name="DEP_VPR_NA" localSheetId="2">#REF!</definedName>
    <definedName name="DEP_VPR_NA">#REF!</definedName>
    <definedName name="DEPARTAMENTO" localSheetId="10">#REF!</definedName>
    <definedName name="DEPARTAMENTO" localSheetId="4">#REF!</definedName>
    <definedName name="DEPARTAMENTO" localSheetId="1">#REF!</definedName>
    <definedName name="DEPARTAMENTO" localSheetId="2">#REF!</definedName>
    <definedName name="DEPARTAMENTO">#REF!</definedName>
    <definedName name="DEPEND">[92]Tabla!$B$1:$B$397</definedName>
    <definedName name="DEPENDENCIA">[92]Tabla!$B$1:$B$397</definedName>
    <definedName name="DEPENDENCIAS">[92]Tabla!$B$1:$B$397</definedName>
    <definedName name="DERFE" localSheetId="10">#REF!</definedName>
    <definedName name="DERFE" localSheetId="4">#REF!</definedName>
    <definedName name="DERFE" localSheetId="1">#REF!</definedName>
    <definedName name="DERFE" localSheetId="2">#REF!</definedName>
    <definedName name="DERFE">#REF!</definedName>
    <definedName name="desarrolladas">'[42]Reservas de Petróleo'!$A$2,'[42]Reservas de Petróleo'!$A$1,'[42]Reservas de Petróleo'!$D$4,'[42]Reservas de Petróleo'!$F$1:$F$65536</definedName>
    <definedName name="desc_rps">[98]des_rps!$A$1:$A$364</definedName>
    <definedName name="DESC1">[99]ITEMS!$B$2</definedName>
    <definedName name="DESC521">[100]ITEMS!$B$522</definedName>
    <definedName name="DESCRP1">[50]DATOS!$D$2</definedName>
    <definedName name="DESCRP2">[50]DATOS!$D$3</definedName>
    <definedName name="DESCUNMI" localSheetId="10">#REF!</definedName>
    <definedName name="DESCUNMI" localSheetId="4">#REF!</definedName>
    <definedName name="DESCUNMI" localSheetId="1">#REF!</definedName>
    <definedName name="DESCUNMI" localSheetId="2">#REF!</definedName>
    <definedName name="DESCUNMI">#REF!</definedName>
    <definedName name="DEST_ART" localSheetId="10">[71]steel!#REF!</definedName>
    <definedName name="DEST_ART" localSheetId="4">[71]steel!#REF!</definedName>
    <definedName name="DEST_ART" localSheetId="1">[71]steel!#REF!</definedName>
    <definedName name="DEST_ART" localSheetId="2">[71]steel!#REF!</definedName>
    <definedName name="DEST_ART">[71]steel!#REF!</definedName>
    <definedName name="DESTCOD" localSheetId="10">'[4]7422CW00'!#REF!</definedName>
    <definedName name="DESTCOD" localSheetId="4">'[4]7422CW00'!#REF!</definedName>
    <definedName name="DESTCOD" localSheetId="1">'[4]7422CW00'!#REF!</definedName>
    <definedName name="DESTCOD" localSheetId="2">'[4]7422CW00'!#REF!</definedName>
    <definedName name="DESTCOD">'[4]7422CW00'!#REF!</definedName>
    <definedName name="DESTFG" localSheetId="10">'[4]7422CW00'!#REF!</definedName>
    <definedName name="DESTFG" localSheetId="4">'[4]7422CW00'!#REF!</definedName>
    <definedName name="DESTFG" localSheetId="1">'[4]7422CW00'!#REF!</definedName>
    <definedName name="DESTFG" localSheetId="2">'[4]7422CW00'!#REF!</definedName>
    <definedName name="DESTFG">'[4]7422CW00'!#REF!</definedName>
    <definedName name="DESTQTY" localSheetId="10">'[4]7422CW00'!#REF!</definedName>
    <definedName name="DESTQTY" localSheetId="4">'[4]7422CW00'!#REF!</definedName>
    <definedName name="DESTQTY" localSheetId="1">'[4]7422CW00'!#REF!</definedName>
    <definedName name="DESTQTY" localSheetId="2">'[4]7422CW00'!#REF!</definedName>
    <definedName name="DESTQTY">'[4]7422CW00'!#REF!</definedName>
    <definedName name="DETAIL" localSheetId="10">#REF!</definedName>
    <definedName name="DETAIL" localSheetId="4">#REF!</definedName>
    <definedName name="DETAIL" localSheetId="1">#REF!</definedName>
    <definedName name="DETAIL" localSheetId="2">#REF!</definedName>
    <definedName name="DETAIL">#REF!</definedName>
    <definedName name="Detalle_Reserva" localSheetId="10">#REF!</definedName>
    <definedName name="Detalle_Reserva" localSheetId="4">#REF!</definedName>
    <definedName name="Detalle_Reserva" localSheetId="1">#REF!</definedName>
    <definedName name="Detalle_Reserva" localSheetId="2">#REF!</definedName>
    <definedName name="Detalle_Reserva">#REF!</definedName>
    <definedName name="DEX" localSheetId="10">#REF!</definedName>
    <definedName name="DEX" localSheetId="4">#REF!</definedName>
    <definedName name="DEX" localSheetId="5">#REF!</definedName>
    <definedName name="DEX" localSheetId="1">#REF!</definedName>
    <definedName name="DEX" localSheetId="2">#REF!</definedName>
    <definedName name="DEX">#REF!</definedName>
    <definedName name="DF" localSheetId="10">[101]Cronograma!#REF!</definedName>
    <definedName name="DF" localSheetId="4">[101]Cronograma!#REF!</definedName>
    <definedName name="DF" localSheetId="1">[101]Cronograma!#REF!</definedName>
    <definedName name="DF" localSheetId="2">[101]Cronograma!#REF!</definedName>
    <definedName name="DF">[101]Cronograma!#REF!</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BNJ" localSheetId="5" hidden="1">{"via1",#N/A,TRUE,"general";"via2",#N/A,TRUE,"general";"via3",#N/A,TRUE,"general"}</definedName>
    <definedName name="DFBNJ" hidden="1">{"via1",#N/A,TRUE,"general";"via2",#N/A,TRUE,"general";"via3",#N/A,TRUE,"general"}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hidden="1">{"via1",#N/A,TRUE,"general";"via2",#N/A,TRUE,"general";"via3",#N/A,TRUE,"general"}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3">#REF!</definedName>
    <definedName name="dfg" localSheetId="4">#REF!</definedName>
    <definedName name="DFG" localSheetId="5"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lt1">[76]Personalizar!$E$22</definedName>
    <definedName name="dflt2">[76]Personalizar!$E$23</definedName>
    <definedName name="dflt3">[76]Personalizar!$D$24</definedName>
    <definedName name="dflt4">[76]Personalizar!$E$26</definedName>
    <definedName name="dflt5">[76]Personalizar!$E$27</definedName>
    <definedName name="dflt6">[76]Personalizar!$D$28</definedName>
    <definedName name="dflt7">[76]Personalizar!$G$27</definedName>
    <definedName name="DFRFRF" localSheetId="5" hidden="1">{"via1",#N/A,TRUE,"general";"via2",#N/A,TRUE,"general";"via3",#N/A,TRUE,"general"}</definedName>
    <definedName name="DFRFRF" hidden="1">{"via1",#N/A,TRUE,"general";"via2",#N/A,TRUE,"general";"via3",#N/A,TRUE,"general"}</definedName>
    <definedName name="DFVUI" localSheetId="5"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 localSheetId="10">[102]PAJ825!#REF!</definedName>
    <definedName name="dgd" localSheetId="4">[102]PAJ825!#REF!</definedName>
    <definedName name="dgd" localSheetId="1">[102]PAJ825!#REF!</definedName>
    <definedName name="dgd" localSheetId="2">[102]PAJ825!#REF!</definedName>
    <definedName name="dgd">[102]PAJ825!#REF!</definedName>
    <definedName name="dgdgr" localSheetId="5"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O" localSheetId="10">[19]Tablas!#REF!</definedName>
    <definedName name="DGO" localSheetId="4">[19]Tablas!#REF!</definedName>
    <definedName name="DGO" localSheetId="1">[19]Tablas!#REF!</definedName>
    <definedName name="DGO" localSheetId="2">[19]Tablas!#REF!</definedName>
    <definedName name="DGO">[19]Tablas!#REF!</definedName>
    <definedName name="DGO1_1" localSheetId="10">[19]Tablas!#REF!</definedName>
    <definedName name="DGO1_1" localSheetId="4">[19]Tablas!#REF!</definedName>
    <definedName name="DGO1_1" localSheetId="1">[19]Tablas!#REF!</definedName>
    <definedName name="DGO1_1" localSheetId="2">[19]Tablas!#REF!</definedName>
    <definedName name="DGO1_1">[19]Tablas!#REF!</definedName>
    <definedName name="DGO1_1_1" localSheetId="10">[19]Tablas!#REF!</definedName>
    <definedName name="DGO1_1_1" localSheetId="4">[19]Tablas!#REF!</definedName>
    <definedName name="DGO1_1_1" localSheetId="1">[19]Tablas!#REF!</definedName>
    <definedName name="DGO1_1_1" localSheetId="2">[19]Tablas!#REF!</definedName>
    <definedName name="DGO1_1_1">[19]Tablas!#REF!</definedName>
    <definedName name="DGP" localSheetId="10">[19]Tablas!#REF!</definedName>
    <definedName name="DGP" localSheetId="4">[19]Tablas!#REF!</definedName>
    <definedName name="DGP" localSheetId="1">[19]Tablas!#REF!</definedName>
    <definedName name="DGP" localSheetId="2">[19]Tablas!#REF!</definedName>
    <definedName name="DGP">[19]Tablas!#REF!</definedName>
    <definedName name="DGP1_1" localSheetId="10">[19]Tablas!#REF!</definedName>
    <definedName name="DGP1_1" localSheetId="4">[19]Tablas!#REF!</definedName>
    <definedName name="DGP1_1" localSheetId="1">[19]Tablas!#REF!</definedName>
    <definedName name="DGP1_1" localSheetId="2">[19]Tablas!#REF!</definedName>
    <definedName name="DGP1_1">[19]Tablas!#REF!</definedName>
    <definedName name="DGP1_1_1" localSheetId="10">[19]Tablas!#REF!</definedName>
    <definedName name="DGP1_1_1" localSheetId="4">[19]Tablas!#REF!</definedName>
    <definedName name="DGP1_1_1" localSheetId="1">[19]Tablas!#REF!</definedName>
    <definedName name="DGP1_1_1" localSheetId="2">[19]Tablas!#REF!</definedName>
    <definedName name="DGP1_1_1">[19]Tablas!#REF!</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hidden="1">{"via1",#N/A,TRUE,"general";"via2",#N/A,TRUE,"general";"via3",#N/A,TRUE,"general"}</definedName>
    <definedName name="DIA">[36]PRESUPUESTO!$B$13</definedName>
    <definedName name="Diámetro" localSheetId="10">#REF!</definedName>
    <definedName name="Diámetro" localSheetId="4">#REF!</definedName>
    <definedName name="Diámetro" localSheetId="1">#REF!</definedName>
    <definedName name="Diámetro" localSheetId="2">#REF!</definedName>
    <definedName name="Diámetro">#REF!</definedName>
    <definedName name="diámetroft" localSheetId="10">#REF!</definedName>
    <definedName name="diámetroft" localSheetId="4">#REF!</definedName>
    <definedName name="diámetroft" localSheetId="1">#REF!</definedName>
    <definedName name="diámetroft" localSheetId="2">#REF!</definedName>
    <definedName name="diámetroft">#REF!</definedName>
    <definedName name="diametros" localSheetId="10">#REF!</definedName>
    <definedName name="diametros" localSheetId="4">#REF!</definedName>
    <definedName name="diametros" localSheetId="1">#REF!</definedName>
    <definedName name="diametros" localSheetId="2">#REF!</definedName>
    <definedName name="diametros">#REF!</definedName>
    <definedName name="DIAS_DE_INCAPACIDAD" localSheetId="10">#REF!</definedName>
    <definedName name="DIAS_DE_INCAPACIDAD" localSheetId="4">#REF!</definedName>
    <definedName name="DIAS_DE_INCAPACIDAD" localSheetId="1">#REF!</definedName>
    <definedName name="DIAS_DE_INCAPACIDAD" localSheetId="2">#REF!</definedName>
    <definedName name="DIAS_DE_INCAPACIDAD">#REF!</definedName>
    <definedName name="DIC" localSheetId="10">#REF!</definedName>
    <definedName name="DIC" localSheetId="4">#REF!</definedName>
    <definedName name="DIC" localSheetId="1">#REF!</definedName>
    <definedName name="DIC" localSheetId="2">#REF!</definedName>
    <definedName name="DIC">#REF!</definedName>
    <definedName name="diferencia" localSheetId="10">'[103]MEDIA GEOMETRICA'!$J$8,'[103]MEDIA GEOMETRICA'!$N$8,'[103]MEDIA GEOMETRICA'!$R$8,'[103]MEDIA GEOMETRICA'!$V$8,'[103]MEDIA GEOMETRICA'!$Z$8,'[103]MEDIA GEOMETRICA'!$AD$8,'[103]MEDIA GEOMETRICA'!$AH$8,'[103]MEDIA GEOMETRICA'!$AL$8,'[103]MEDIA GEOMETRICA'!#REF!,'[103]MEDIA GEOMETRICA'!#REF!</definedName>
    <definedName name="diferencia" localSheetId="4">'[103]MEDIA GEOMETRICA'!$J$8,'[103]MEDIA GEOMETRICA'!$N$8,'[103]MEDIA GEOMETRICA'!$R$8,'[103]MEDIA GEOMETRICA'!$V$8,'[103]MEDIA GEOMETRICA'!$Z$8,'[103]MEDIA GEOMETRICA'!$AD$8,'[103]MEDIA GEOMETRICA'!$AH$8,'[103]MEDIA GEOMETRICA'!$AL$8,'[103]MEDIA GEOMETRICA'!#REF!,'[103]MEDIA GEOMETRICA'!#REF!</definedName>
    <definedName name="diferencia" localSheetId="1">'[103]MEDIA GEOMETRICA'!$J$8,'[103]MEDIA GEOMETRICA'!$N$8,'[103]MEDIA GEOMETRICA'!$R$8,'[103]MEDIA GEOMETRICA'!$V$8,'[103]MEDIA GEOMETRICA'!$Z$8,'[103]MEDIA GEOMETRICA'!$AD$8,'[103]MEDIA GEOMETRICA'!$AH$8,'[103]MEDIA GEOMETRICA'!$AL$8,'[103]MEDIA GEOMETRICA'!#REF!,'[103]MEDIA GEOMETRICA'!#REF!</definedName>
    <definedName name="diferencia" localSheetId="2">'[103]MEDIA GEOMETRICA'!$J$8,'[103]MEDIA GEOMETRICA'!$N$8,'[103]MEDIA GEOMETRICA'!$R$8,'[103]MEDIA GEOMETRICA'!$V$8,'[103]MEDIA GEOMETRICA'!$Z$8,'[103]MEDIA GEOMETRICA'!$AD$8,'[103]MEDIA GEOMETRICA'!$AH$8,'[103]MEDIA GEOMETRICA'!$AL$8,'[103]MEDIA GEOMETRICA'!#REF!,'[103]MEDIA GEOMETRICA'!#REF!</definedName>
    <definedName name="diferencia">'[103]MEDIA GEOMETRICA'!$J$8,'[103]MEDIA GEOMETRICA'!$N$8,'[103]MEDIA GEOMETRICA'!$R$8,'[103]MEDIA GEOMETRICA'!$V$8,'[103]MEDIA GEOMETRICA'!$Z$8,'[103]MEDIA GEOMETRICA'!$AD$8,'[103]MEDIA GEOMETRICA'!$AH$8,'[103]MEDIA GEOMETRICA'!$AL$8,'[103]MEDIA GEOMETRICA'!#REF!,'[103]MEDIA GEOMETRICA'!#REF!</definedName>
    <definedName name="DIJ" localSheetId="10">[19]Tablas!#REF!</definedName>
    <definedName name="DIJ" localSheetId="4">[19]Tablas!#REF!</definedName>
    <definedName name="DIJ" localSheetId="1">[19]Tablas!#REF!</definedName>
    <definedName name="DIJ" localSheetId="2">[19]Tablas!#REF!</definedName>
    <definedName name="DIJ">[19]Tablas!#REF!</definedName>
    <definedName name="DIJ1_1" localSheetId="10">[19]Tablas!#REF!</definedName>
    <definedName name="DIJ1_1" localSheetId="4">[19]Tablas!#REF!</definedName>
    <definedName name="DIJ1_1" localSheetId="1">[19]Tablas!#REF!</definedName>
    <definedName name="DIJ1_1" localSheetId="2">[19]Tablas!#REF!</definedName>
    <definedName name="DIJ1_1">[19]Tablas!#REF!</definedName>
    <definedName name="DIJ1_1_1" localSheetId="10">[19]Tablas!#REF!</definedName>
    <definedName name="DIJ1_1_1" localSheetId="4">[19]Tablas!#REF!</definedName>
    <definedName name="DIJ1_1_1" localSheetId="1">[19]Tablas!#REF!</definedName>
    <definedName name="DIJ1_1_1" localSheetId="2">[19]Tablas!#REF!</definedName>
    <definedName name="DIJ1_1_1">[19]Tablas!#REF!</definedName>
    <definedName name="DIJ1_1_2" localSheetId="10">[19]Tablas!#REF!</definedName>
    <definedName name="DIJ1_1_2" localSheetId="4">[19]Tablas!#REF!</definedName>
    <definedName name="DIJ1_1_2" localSheetId="1">[19]Tablas!#REF!</definedName>
    <definedName name="DIJ1_1_2" localSheetId="2">[19]Tablas!#REF!</definedName>
    <definedName name="DIJ1_1_2">[19]Tablas!#REF!</definedName>
    <definedName name="DIJ1_1_3" localSheetId="10">[19]Tablas!#REF!</definedName>
    <definedName name="DIJ1_1_3" localSheetId="4">[19]Tablas!#REF!</definedName>
    <definedName name="DIJ1_1_3" localSheetId="1">[19]Tablas!#REF!</definedName>
    <definedName name="DIJ1_1_3" localSheetId="2">[19]Tablas!#REF!</definedName>
    <definedName name="DIJ1_1_3">[19]Tablas!#REF!</definedName>
    <definedName name="DIJ1_1_4" localSheetId="10">[19]Tablas!#REF!</definedName>
    <definedName name="DIJ1_1_4" localSheetId="4">[19]Tablas!#REF!</definedName>
    <definedName name="DIJ1_1_4" localSheetId="1">[19]Tablas!#REF!</definedName>
    <definedName name="DIJ1_1_4" localSheetId="2">[19]Tablas!#REF!</definedName>
    <definedName name="DIJ1_1_4">[19]Tablas!#REF!</definedName>
    <definedName name="DIJ1_1_5" localSheetId="10">[19]Tablas!#REF!</definedName>
    <definedName name="DIJ1_1_5" localSheetId="4">[19]Tablas!#REF!</definedName>
    <definedName name="DIJ1_1_5" localSheetId="1">[19]Tablas!#REF!</definedName>
    <definedName name="DIJ1_1_5" localSheetId="2">[19]Tablas!#REF!</definedName>
    <definedName name="DIJ1_1_5">[19]Tablas!#REF!</definedName>
    <definedName name="DIJ1_2" localSheetId="10">[19]Tablas!#REF!</definedName>
    <definedName name="DIJ1_2" localSheetId="4">[19]Tablas!#REF!</definedName>
    <definedName name="DIJ1_2" localSheetId="1">[19]Tablas!#REF!</definedName>
    <definedName name="DIJ1_2" localSheetId="2">[19]Tablas!#REF!</definedName>
    <definedName name="DIJ1_2">[19]Tablas!#REF!</definedName>
    <definedName name="DIJ1_3" localSheetId="10">[19]Tablas!#REF!</definedName>
    <definedName name="DIJ1_3" localSheetId="4">[19]Tablas!#REF!</definedName>
    <definedName name="DIJ1_3" localSheetId="1">[19]Tablas!#REF!</definedName>
    <definedName name="DIJ1_3" localSheetId="2">[19]Tablas!#REF!</definedName>
    <definedName name="DIJ1_3">[19]Tablas!#REF!</definedName>
    <definedName name="DIJ1_4" localSheetId="10">[19]Tablas!#REF!</definedName>
    <definedName name="DIJ1_4" localSheetId="4">[19]Tablas!#REF!</definedName>
    <definedName name="DIJ1_4" localSheetId="1">[19]Tablas!#REF!</definedName>
    <definedName name="DIJ1_4" localSheetId="2">[19]Tablas!#REF!</definedName>
    <definedName name="DIJ1_4">[19]Tablas!#REF!</definedName>
    <definedName name="DIJ1_5" localSheetId="10">[19]Tablas!#REF!</definedName>
    <definedName name="DIJ1_5" localSheetId="4">[19]Tablas!#REF!</definedName>
    <definedName name="DIJ1_5" localSheetId="1">[19]Tablas!#REF!</definedName>
    <definedName name="DIJ1_5" localSheetId="2">[19]Tablas!#REF!</definedName>
    <definedName name="DIJ1_5">[19]Tablas!#REF!</definedName>
    <definedName name="Direccion">[66]EMPRESA!$F$14</definedName>
    <definedName name="DIRECTO1">[104]APU!$U$132</definedName>
    <definedName name="DIRECTO10">[104]APU!$U$681</definedName>
    <definedName name="DIRECTO100">[104]APU!$U$6171</definedName>
    <definedName name="DIRECTO101">[104]APU!$U$6232</definedName>
    <definedName name="DIRECTO102">[104]APU!$U$6293</definedName>
    <definedName name="DIRECTO103">[104]APU!$U$6354</definedName>
    <definedName name="DIRECTO104">[104]APU!$U$6415</definedName>
    <definedName name="DIRECTO105">[104]APU!$U$6476</definedName>
    <definedName name="DIRECTO11">[104]APU!$U$742</definedName>
    <definedName name="DIRECTO12">[104]APU!$U$803</definedName>
    <definedName name="DIRECTO124">[104]APU!$U$7635</definedName>
    <definedName name="DIRECTO125">[104]APU!$U$7696</definedName>
    <definedName name="DIRECTO126">[104]APU!$U$7757</definedName>
    <definedName name="DIRECTO127">[104]APU!$U$7818</definedName>
    <definedName name="DIRECTO128">[104]APU!$U$7879</definedName>
    <definedName name="DIRECTO129">[104]APU!$U$7940</definedName>
    <definedName name="DIRECTO13">[104]APU!$U$864</definedName>
    <definedName name="DIRECTO130">[104]APU!$U$8001</definedName>
    <definedName name="DIRECTO131">[104]APU!$U$8062</definedName>
    <definedName name="DIRECTO132">[104]APU!$U$8123</definedName>
    <definedName name="DIRECTO133">[104]APU!$U$8184</definedName>
    <definedName name="DIRECTO134">[104]APU!$U$8245</definedName>
    <definedName name="DIRECTO14">[104]APU!$U$925</definedName>
    <definedName name="DIRECTO15">[104]APU!$U$986</definedName>
    <definedName name="DIRECTO16">[104]APU!$U$1047</definedName>
    <definedName name="DIRECTO17">[104]APU!$U$1108</definedName>
    <definedName name="DIRECTO18">[104]APU!$U$1169</definedName>
    <definedName name="DIRECTO2">[104]APU!$U$193</definedName>
    <definedName name="DIRECTO2.10">[104]APU!$U$14889</definedName>
    <definedName name="DIRECTO2.11">[104]APU!$U$14950</definedName>
    <definedName name="DIRECTO2.12">[104]APU!$U$15011</definedName>
    <definedName name="DIRECTO2.9">[104]APU!$U$11839</definedName>
    <definedName name="DIRECTO21">[104]APU!$U$1352</definedName>
    <definedName name="DIRECTO22">[104]APU!$U$1413</definedName>
    <definedName name="DIRECTO23">[104]APU!$U$1474</definedName>
    <definedName name="DIRECTO24">[104]APU!$U$1535</definedName>
    <definedName name="DIRECTO25">[104]APU!$U$1596</definedName>
    <definedName name="DIRECTO26">[104]APU!$U$1657</definedName>
    <definedName name="DIRECTO27">[104]APU!$U$1718</definedName>
    <definedName name="DIRECTO28">[104]APU!$U$1779</definedName>
    <definedName name="DIRECTO29">[104]APU!$U$1840</definedName>
    <definedName name="DIRECTO3">[104]APU!$U$254</definedName>
    <definedName name="DIRECTO3.15">[104]APU!$U$8667</definedName>
    <definedName name="DIRECTO3.16">[104]APU!$U$8728</definedName>
    <definedName name="DIRECTO3.17">[104]APU!$U$8789</definedName>
    <definedName name="DIRECTO3.18">[104]APU!$U$8850</definedName>
    <definedName name="DIRECTO3.19">[104]APU!$U$8911</definedName>
    <definedName name="DIRECTO3.20">[104]APU!$U$8972</definedName>
    <definedName name="DIRECTO3.21">[104]APU!$U$11961</definedName>
    <definedName name="DIRECTO3.22">[104]APU!$U$14523</definedName>
    <definedName name="DIRECTO3.23">[104]APU!$U$15133</definedName>
    <definedName name="DIRECTO3.24">[104]APU!$U$16292</definedName>
    <definedName name="DIRECTO3.25">[104]APU!$U$16353</definedName>
    <definedName name="DIRECTO3.26">[104]APU!$U$16414</definedName>
    <definedName name="DIRECTO3.27">[104]APU!$U$16475</definedName>
    <definedName name="DIRECTO3.28">[104]APU!$U$16536</definedName>
    <definedName name="DIRECTO30">[104]APU!$U$1901</definedName>
    <definedName name="DIRECTO31">[104]APU!$U$1962</definedName>
    <definedName name="DIRECTO32">[104]APU!$U$2023</definedName>
    <definedName name="DIRECTO33">[104]APU!$U$2084</definedName>
    <definedName name="DIRECTO34">[104]APU!$U$2145</definedName>
    <definedName name="DIRECTO35">[104]APU!$U$2206</definedName>
    <definedName name="DIRECTO36">[104]APU!$U$2267</definedName>
    <definedName name="DIRECTO37">[104]APU!$U$2328</definedName>
    <definedName name="DIRECTO38">[104]APU!$U$2389</definedName>
    <definedName name="DIRECTO39">[104]APU!$U$2450</definedName>
    <definedName name="DIRECTO4">[104]APU!$U$315</definedName>
    <definedName name="DIRECTO4.20">[104]APU!$U$9216</definedName>
    <definedName name="DIRECTO4.21">[104]APU!$U$9277</definedName>
    <definedName name="DIRECTO4.22">[104]APU!$U$9338</definedName>
    <definedName name="DIRECTO4.23">[104]APU!$U$9399</definedName>
    <definedName name="DIRECTO4.24">[104]APU!$U$9460</definedName>
    <definedName name="DIRECTO4.25">[104]APU!$U$9521</definedName>
    <definedName name="DIRECTO4.26">[104]APU!$U$9582</definedName>
    <definedName name="DIRECTO4.27">[104]APU!$U$9643</definedName>
    <definedName name="DIRECTO4.28">[104]APU!$U$9704</definedName>
    <definedName name="DIRECTO4.29">[104]APU!$U$9765</definedName>
    <definedName name="DIRECTO4.30">[104]APU!$U$9826</definedName>
    <definedName name="DIRECTO4.31">[104]APU!$U$9887</definedName>
    <definedName name="DIRECTO4.32">[104]APU!$U$9948</definedName>
    <definedName name="DIRECTO4.33">[104]APU!$U$10009</definedName>
    <definedName name="DIRECTO4.34">[104]APU!$U$10070</definedName>
    <definedName name="DIRECTO4.35">[104]APU!$U$11595</definedName>
    <definedName name="DIRECTO4.36">[104]APU!$U$11656</definedName>
    <definedName name="DIRECTO4.37">[104]APU!$U$15987</definedName>
    <definedName name="DIRECTO4.38">[104]APU!$U$15194</definedName>
    <definedName name="DIRECTO4.39">[104]APU!$U$14279</definedName>
    <definedName name="DIRECTO4.40">[104]APU!$U$14340</definedName>
    <definedName name="DIRECTO4.41">[104]APU!$U$14401</definedName>
    <definedName name="DIRECTO4.42">[104]APU!$U$14462</definedName>
    <definedName name="DIRECTO4.43">[104]APU!$U$14584</definedName>
    <definedName name="DIRECTO4.44">[104]APU!$U$16048</definedName>
    <definedName name="DIRECTO4.45">[104]APU!$U$16109</definedName>
    <definedName name="DIRECTO4.46">[104]APU!$U$14706</definedName>
    <definedName name="DIRECTO4.47">[104]APU!$U$15926</definedName>
    <definedName name="DIRECTO4.48">[104]APU!$U$16170</definedName>
    <definedName name="DIRECTO4.49">[104]APU!$U$16231</definedName>
    <definedName name="DIRECTO4.50">[104]APU!$U$16902</definedName>
    <definedName name="DIRECTO4.51">[104]APU!$U$17634</definedName>
    <definedName name="DIRECTO4.52">[104]APU!$U$17695</definedName>
    <definedName name="DIRECTO40">[104]APU!$U$2511</definedName>
    <definedName name="DIRECTO41">[104]APU!$U$2572</definedName>
    <definedName name="DIRECTO42">[104]APU!$U$2633</definedName>
    <definedName name="DIRECTO43">[104]APU!$U$2694</definedName>
    <definedName name="DIRECTO44">[104]APU!$U$2755</definedName>
    <definedName name="DIRECTO45">[104]APU!$U$2816</definedName>
    <definedName name="DIRECTO46">[104]APU!$U$2877</definedName>
    <definedName name="DIRECTO47">[104]APU!$U$2938</definedName>
    <definedName name="DIRECTO48">[104]APU!$U$2999</definedName>
    <definedName name="DIRECTO49">[104]APU!$U$3060</definedName>
    <definedName name="DIRECTO5">[104]APU!$U$376</definedName>
    <definedName name="DIRECTO5.100">[104]APU!$U$12449</definedName>
    <definedName name="DIRECTO5.101">[104]APU!$U$12510</definedName>
    <definedName name="DIRECTO5.104">[104]APU!$U$12571</definedName>
    <definedName name="DIRECTO5.105">[104]APU!$U$12632</definedName>
    <definedName name="DIRECTO5.106">[104]APU!$U$12693</definedName>
    <definedName name="DIRECTO5.107">[104]APU!$U$12754</definedName>
    <definedName name="DIRECTO5.108">[104]APU!$U$12815</definedName>
    <definedName name="DIRECTO5.109">[104]APU!$U$12876</definedName>
    <definedName name="DIRECTO5.111">[104]APU!$U$12937</definedName>
    <definedName name="DIRECTO5.112">[104]APU!$U$12998</definedName>
    <definedName name="DIRECTO5.113">[104]APU!$U$14767</definedName>
    <definedName name="DIRECTO5.114">[104]APU!$U$14828</definedName>
    <definedName name="DIRECTO5.115">[104]APU!$U$15072</definedName>
    <definedName name="DIRECTO5.53">[104]APU!$U$10131</definedName>
    <definedName name="DIRECTO5.54">[104]APU!$U$10192</definedName>
    <definedName name="DIRECTO5.55">[104]APU!$U$10253</definedName>
    <definedName name="DIRECTO5.56">[104]APU!$U$10314</definedName>
    <definedName name="DIRECTO5.57">[104]APU!$U$10375</definedName>
    <definedName name="DIRECTO5.58">[104]APU!$U$10436</definedName>
    <definedName name="DIRECTO5.59">[104]APU!$U$10497</definedName>
    <definedName name="DIRECTO5.60">[104]APU!$U$10558</definedName>
    <definedName name="DIRECTO5.61">[104]APU!$U$10619</definedName>
    <definedName name="DIRECTO5.62">[104]APU!$U$10680</definedName>
    <definedName name="DIRECTO5.63">[104]APU!$U$10741</definedName>
    <definedName name="DIRECTO5.64">[104]APU!$U$10802</definedName>
    <definedName name="DIRECTO5.65">[104]APU!$U$10863</definedName>
    <definedName name="DIRECTO5.66">[104]APU!$U$10924</definedName>
    <definedName name="DIRECTO5.67">[104]APU!$U$10985</definedName>
    <definedName name="DIRECTO5.68">[104]APU!$U$11046</definedName>
    <definedName name="DIRECTO5.69">[104]APU!$U$11107</definedName>
    <definedName name="DIRECTO5.70">[104]APU!$U$11168</definedName>
    <definedName name="DIRECTO5.71">[104]APU!$U$11229</definedName>
    <definedName name="DIRECTO5.72">[104]APU!$U$12022</definedName>
    <definedName name="DIRECTO5.73">[104]APU!$U$12083</definedName>
    <definedName name="DIRECTO5.74">[104]APU!$U$12144</definedName>
    <definedName name="DIRECTO5.77">[104]APU!$U$12205</definedName>
    <definedName name="DIRECTO5.78">[104]APU!$U$12327</definedName>
    <definedName name="DIRECTO5.79">[104]APU!$U$12388</definedName>
    <definedName name="DIRECTO5.80">[104]APU!$U$12266</definedName>
    <definedName name="DIRECTO5.82">[104]APU!$U$14035</definedName>
    <definedName name="DIRECTO5.83">[104]APU!$U$14096</definedName>
    <definedName name="DIRECTO5.84">[104]APU!$U$13364</definedName>
    <definedName name="DIRECTO5.85">[104]APU!$U$13425</definedName>
    <definedName name="DIRECTO5.86">[104]APU!$U$13486</definedName>
    <definedName name="DIRECTO5.87">[104]APU!$U$13547</definedName>
    <definedName name="DIRECTO5.88">[104]APU!$U$13608</definedName>
    <definedName name="DIRECTO5.89">[104]APU!$U$13669</definedName>
    <definedName name="DIRECTO5.90">[104]APU!$U$13730</definedName>
    <definedName name="DIRECTO5.91">[104]APU!$U$13791</definedName>
    <definedName name="DIRECTO5.92">[104]APU!$U$13852</definedName>
    <definedName name="DIRECTO5.93">[104]APU!$U$13913</definedName>
    <definedName name="DIRECTO5.94">[104]APU!$U$13974</definedName>
    <definedName name="DIRECTO5.95">[104]APU!$U$13059</definedName>
    <definedName name="DIRECTO5.96">[104]APU!$U$13120</definedName>
    <definedName name="DIRECTO5.97">[104]APU!$U$13181</definedName>
    <definedName name="DIRECTO5.98">[104]APU!$U$13242</definedName>
    <definedName name="DIRECTO5.99">[104]APU!$U$13303</definedName>
    <definedName name="DIRECTO50">[104]APU!$U$3121</definedName>
    <definedName name="DIRECTO51">[104]APU!$U$3182</definedName>
    <definedName name="DIRECTO52">[104]APU!$U$3243</definedName>
    <definedName name="DIRECTO53">[104]APU!$U$3304</definedName>
    <definedName name="DIRECTO54">[104]APU!$U$3365</definedName>
    <definedName name="DIRECTO55">[104]APU!$U$3426</definedName>
    <definedName name="DIRECTO56">[104]APU!$U$3487</definedName>
    <definedName name="DIRECTO57">[104]APU!$U$3548</definedName>
    <definedName name="DIRECTO58">[104]APU!$U$3609</definedName>
    <definedName name="DIRECTO59">[104]APU!$U$3670</definedName>
    <definedName name="DIRECTO6">[104]APU!$U$437</definedName>
    <definedName name="DIRECTO60">[104]APU!$U$3731</definedName>
    <definedName name="DIRECTO61">[104]APU!$U$3792</definedName>
    <definedName name="DIRECTO62">[104]APU!$U$3853</definedName>
    <definedName name="DIRECTO63">[104]APU!$U$3914</definedName>
    <definedName name="DIRECTO64">[104]APU!$U$3975</definedName>
    <definedName name="DIRECTO65">[104]APU!$U$4036</definedName>
    <definedName name="DIRECTO66">[104]APU!$U$4097</definedName>
    <definedName name="DIRECTO67">[104]APU!$U$4158</definedName>
    <definedName name="DIRECTO68">[104]APU!$U$4219</definedName>
    <definedName name="DIRECTO69">[104]APU!$U$4280</definedName>
    <definedName name="DIRECTO7">[104]APU!$U$498</definedName>
    <definedName name="DIRECTO7.12">[104]APU!$U$8305</definedName>
    <definedName name="DIRECTO7.13">[104]APU!$U$8366</definedName>
    <definedName name="DIRECTO7.14">[104]APU!$U$8427</definedName>
    <definedName name="DIRECTO7.15">[104]APU!$U$8488</definedName>
    <definedName name="DIRECTO7.16">[104]APU!$U$8606</definedName>
    <definedName name="DIRECTO7.17">[104]APU!$U$11290</definedName>
    <definedName name="DIRECTO7.18">[104]APU!$U$11351</definedName>
    <definedName name="DIRECTO7.19">[104]APU!$U$11412</definedName>
    <definedName name="DIRECTO7.20">[104]APU!$U$11473</definedName>
    <definedName name="DIRECTO7.21">[104]APU!$U$11534</definedName>
    <definedName name="DIRECTO7.22">[104]APU!$U$11717</definedName>
    <definedName name="DIRECTO7.23">[104]APU!$U$11778</definedName>
    <definedName name="DIRECTO7.24">[104]APU!$U$14645</definedName>
    <definedName name="DIRECTO7.25">[104]APU!$U$15255</definedName>
    <definedName name="DIRECTO7.26">[104]APU!$U$15316</definedName>
    <definedName name="DIRECTO7.27">[104]APU!$U$15377</definedName>
    <definedName name="DIRECTO7.28">[104]APU!$U$15438</definedName>
    <definedName name="DIRECTO7.29">[104]APU!$U$15499</definedName>
    <definedName name="DIRECTO7.30">[104]APU!$U$15560</definedName>
    <definedName name="DIRECTO7.31">[104]APU!$U$15621</definedName>
    <definedName name="DIRECTO7.32">[104]APU!$U$15682</definedName>
    <definedName name="DIRECTO7.33">[104]APU!$U$15743</definedName>
    <definedName name="DIRECTO7.34">[104]APU!$U$15804</definedName>
    <definedName name="DIRECTO7.35">[104]APU!$U$15865</definedName>
    <definedName name="DIRECTO7.36">[104]APU!$U$17085</definedName>
    <definedName name="DIRECTO7.37">[104]APU!$U$17268</definedName>
    <definedName name="DIRECTO7.38">[104]APU!$U$17207</definedName>
    <definedName name="DIRECTO7.39">[104]APU!$U$17390</definedName>
    <definedName name="DIRECTO7.40">[104]APU!$U$17451</definedName>
    <definedName name="DIRECTO7.41">[104]APU!$U$17512</definedName>
    <definedName name="DIRECTO7.42">[104]APU!$U$17146</definedName>
    <definedName name="DIRECTO7.43">[104]APU!$U$17573</definedName>
    <definedName name="DIRECTO7.44">[104]APU!$U$17329</definedName>
    <definedName name="DIRECTO70">[104]APU!$U$4341</definedName>
    <definedName name="DIRECTO71">[104]APU!$U$4402</definedName>
    <definedName name="DIRECTO72">[104]APU!$U$4463</definedName>
    <definedName name="DIRECTO73">[104]APU!$U$4524</definedName>
    <definedName name="DIRECTO74">[104]APU!$U$4585</definedName>
    <definedName name="DIRECTO75">[104]APU!$U$4646</definedName>
    <definedName name="DIRECTO76">[104]APU!$U$4707</definedName>
    <definedName name="DIRECTO77">[104]APU!$U$4768</definedName>
    <definedName name="DIRECTO78">[104]APU!$U$4829</definedName>
    <definedName name="DIRECTO79">[104]APU!$U$4890</definedName>
    <definedName name="DIRECTO8">[104]APU!$U$559</definedName>
    <definedName name="DIRECTO80">[104]APU!$U$4951</definedName>
    <definedName name="DIRECTO81">[104]APU!$U$5012</definedName>
    <definedName name="DIRECTO82">[104]APU!$U$5073</definedName>
    <definedName name="DIRECTO83">[104]APU!$U$5134</definedName>
    <definedName name="DIRECTO84">[104]APU!$U$5195</definedName>
    <definedName name="DIRECTO85">[104]APU!$U$5256</definedName>
    <definedName name="DIRECTO86">[104]APU!$U$5317</definedName>
    <definedName name="DIRECTO87">[104]APU!$U$5378</definedName>
    <definedName name="DIRECTO88">[104]APU!$U$5439</definedName>
    <definedName name="DIRECTO89">[104]APU!$U$5500</definedName>
    <definedName name="DIRECTO9">[104]APU!$U$620</definedName>
    <definedName name="DIRECTO9.1">[104]APU!$U$16597</definedName>
    <definedName name="DIRECTO9.2">[104]APU!$U$16658</definedName>
    <definedName name="DIRECTO9.3">[104]APU!$U$16719</definedName>
    <definedName name="DIRECTO9.4">[104]APU!$U$16780</definedName>
    <definedName name="DIRECTO9.5">[104]APU!$U$16841</definedName>
    <definedName name="DIRECTO90">[104]APU!$U$5561</definedName>
    <definedName name="DIRECTO91">[104]APU!$U$5622</definedName>
    <definedName name="DIRECTO92">[104]APU!$U$5683</definedName>
    <definedName name="DIRECTO93">[104]APU!$U$5744</definedName>
    <definedName name="DIRECTO94">[104]APU!$U$5805</definedName>
    <definedName name="DIRECTO95">[104]APU!$U$5866</definedName>
    <definedName name="DIRECTO96">[104]APU!$U$5927</definedName>
    <definedName name="DIRECTO97">[104]APU!$U$5988</definedName>
    <definedName name="DIRECTO98">[104]APU!$U$6049</definedName>
    <definedName name="DIRECTO99">[104]APU!$U$6110</definedName>
    <definedName name="display_area_2" localSheetId="10">#REF!</definedName>
    <definedName name="display_area_2" localSheetId="4">#REF!</definedName>
    <definedName name="display_area_2" localSheetId="1">#REF!</definedName>
    <definedName name="display_area_2" localSheetId="2">#REF!</definedName>
    <definedName name="display_area_2">#REF!</definedName>
    <definedName name="DISTANCIA">[30]MEM!$E$39</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MxUS" localSheetId="10">#REF!</definedName>
    <definedName name="DMxUS" localSheetId="4">#REF!</definedName>
    <definedName name="DMxUS" localSheetId="1">#REF!</definedName>
    <definedName name="DMxUS" localSheetId="2">#REF!</definedName>
    <definedName name="DMxUS">#REF!</definedName>
    <definedName name="do" localSheetId="10">#REF!</definedName>
    <definedName name="do" localSheetId="4">#REF!</definedName>
    <definedName name="do" localSheetId="1">#REF!</definedName>
    <definedName name="do" localSheetId="2">#REF!</definedName>
    <definedName name="do">#REF!</definedName>
    <definedName name="dolar" localSheetId="10">#REF!</definedName>
    <definedName name="dolar" localSheetId="4">#REF!</definedName>
    <definedName name="dolar" localSheetId="1">#REF!</definedName>
    <definedName name="dolar" localSheetId="2">#REF!</definedName>
    <definedName name="dolar">#REF!</definedName>
    <definedName name="DOLLAR">[105]CÁLCULOS!$H$34</definedName>
    <definedName name="DOMAC">[30]MEM!$N$45</definedName>
    <definedName name="DOMALC">[30]MEM!$N$46</definedName>
    <definedName name="DOTACIÓN" localSheetId="10">#REF!</definedName>
    <definedName name="DOTACIÓN" localSheetId="4">#REF!</definedName>
    <definedName name="DOTACIÓN" localSheetId="1">#REF!</definedName>
    <definedName name="DOTACIÓN" localSheetId="2">#REF!</definedName>
    <definedName name="DOTACIÓN">#REF!</definedName>
    <definedName name="DPI" localSheetId="10">[19]Tablas!#REF!</definedName>
    <definedName name="DPI" localSheetId="4">[19]Tablas!#REF!</definedName>
    <definedName name="DPI" localSheetId="1">[19]Tablas!#REF!</definedName>
    <definedName name="DPI" localSheetId="2">[19]Tablas!#REF!</definedName>
    <definedName name="DPI">[19]Tablas!#REF!</definedName>
    <definedName name="DPI1_1" localSheetId="10">[19]Tablas!#REF!</definedName>
    <definedName name="DPI1_1" localSheetId="4">[19]Tablas!#REF!</definedName>
    <definedName name="DPI1_1" localSheetId="1">[19]Tablas!#REF!</definedName>
    <definedName name="DPI1_1" localSheetId="2">[19]Tablas!#REF!</definedName>
    <definedName name="DPI1_1">[19]Tablas!#REF!</definedName>
    <definedName name="DPI1_1_1" localSheetId="10">[19]Tablas!#REF!</definedName>
    <definedName name="DPI1_1_1" localSheetId="4">[19]Tablas!#REF!</definedName>
    <definedName name="DPI1_1_1" localSheetId="1">[19]Tablas!#REF!</definedName>
    <definedName name="DPI1_1_1" localSheetId="2">[19]Tablas!#REF!</definedName>
    <definedName name="DPI1_1_1">[19]Tablas!#REF!</definedName>
    <definedName name="DPY" localSheetId="10">[19]Tablas!#REF!</definedName>
    <definedName name="DPY" localSheetId="4">[19]Tablas!#REF!</definedName>
    <definedName name="DPY" localSheetId="1">[19]Tablas!#REF!</definedName>
    <definedName name="DPY" localSheetId="2">[19]Tablas!#REF!</definedName>
    <definedName name="DPY">[19]Tablas!#REF!</definedName>
    <definedName name="DPY1_1" localSheetId="10">[19]Tablas!#REF!</definedName>
    <definedName name="DPY1_1" localSheetId="4">[19]Tablas!#REF!</definedName>
    <definedName name="DPY1_1" localSheetId="1">[19]Tablas!#REF!</definedName>
    <definedName name="DPY1_1" localSheetId="2">[19]Tablas!#REF!</definedName>
    <definedName name="DPY1_1">[19]Tablas!#REF!</definedName>
    <definedName name="DPY1_1_1" localSheetId="10">[19]Tablas!#REF!</definedName>
    <definedName name="DPY1_1_1" localSheetId="4">[19]Tablas!#REF!</definedName>
    <definedName name="DPY1_1_1" localSheetId="1">[19]Tablas!#REF!</definedName>
    <definedName name="DPY1_1_1" localSheetId="2">[19]Tablas!#REF!</definedName>
    <definedName name="DPY1_1_1">[19]Tablas!#REF!</definedName>
    <definedName name="DRI" localSheetId="10">[19]Tablas!#REF!</definedName>
    <definedName name="DRI" localSheetId="4">[19]Tablas!#REF!</definedName>
    <definedName name="DRI" localSheetId="1">[19]Tablas!#REF!</definedName>
    <definedName name="DRI" localSheetId="2">[19]Tablas!#REF!</definedName>
    <definedName name="DRI">[19]Tablas!#REF!</definedName>
    <definedName name="DRI1_1" localSheetId="10">[19]Tablas!#REF!</definedName>
    <definedName name="DRI1_1" localSheetId="4">[19]Tablas!#REF!</definedName>
    <definedName name="DRI1_1" localSheetId="1">[19]Tablas!#REF!</definedName>
    <definedName name="DRI1_1" localSheetId="2">[19]Tablas!#REF!</definedName>
    <definedName name="DRI1_1">[19]Tablas!#REF!</definedName>
    <definedName name="DRI1_1_1" localSheetId="10">[19]Tablas!#REF!</definedName>
    <definedName name="DRI1_1_1" localSheetId="4">[19]Tablas!#REF!</definedName>
    <definedName name="DRI1_1_1" localSheetId="1">[19]Tablas!#REF!</definedName>
    <definedName name="DRI1_1_1" localSheetId="2">[19]Tablas!#REF!</definedName>
    <definedName name="DRI1_1_1">[19]Tablas!#REF!</definedName>
    <definedName name="DRI1_1_2" localSheetId="10">[19]Tablas!#REF!</definedName>
    <definedName name="DRI1_1_2" localSheetId="4">[19]Tablas!#REF!</definedName>
    <definedName name="DRI1_1_2" localSheetId="1">[19]Tablas!#REF!</definedName>
    <definedName name="DRI1_1_2" localSheetId="2">[19]Tablas!#REF!</definedName>
    <definedName name="DRI1_1_2">[19]Tablas!#REF!</definedName>
    <definedName name="DRI1_1_3" localSheetId="10">[19]Tablas!#REF!</definedName>
    <definedName name="DRI1_1_3" localSheetId="4">[19]Tablas!#REF!</definedName>
    <definedName name="DRI1_1_3" localSheetId="1">[19]Tablas!#REF!</definedName>
    <definedName name="DRI1_1_3" localSheetId="2">[19]Tablas!#REF!</definedName>
    <definedName name="DRI1_1_3">[19]Tablas!#REF!</definedName>
    <definedName name="DRI1_1_4" localSheetId="10">[19]Tablas!#REF!</definedName>
    <definedName name="DRI1_1_4" localSheetId="4">[19]Tablas!#REF!</definedName>
    <definedName name="DRI1_1_4" localSheetId="1">[19]Tablas!#REF!</definedName>
    <definedName name="DRI1_1_4" localSheetId="2">[19]Tablas!#REF!</definedName>
    <definedName name="DRI1_1_4">[19]Tablas!#REF!</definedName>
    <definedName name="DRI1_2" localSheetId="10">[19]Tablas!#REF!</definedName>
    <definedName name="DRI1_2" localSheetId="4">[19]Tablas!#REF!</definedName>
    <definedName name="DRI1_2" localSheetId="1">[19]Tablas!#REF!</definedName>
    <definedName name="DRI1_2" localSheetId="2">[19]Tablas!#REF!</definedName>
    <definedName name="DRI1_2">[19]Tablas!#REF!</definedName>
    <definedName name="DRI1_3" localSheetId="10">[19]Tablas!#REF!</definedName>
    <definedName name="DRI1_3" localSheetId="4">[19]Tablas!#REF!</definedName>
    <definedName name="DRI1_3" localSheetId="1">[19]Tablas!#REF!</definedName>
    <definedName name="DRI1_3" localSheetId="2">[19]Tablas!#REF!</definedName>
    <definedName name="DRI1_3">[19]Tablas!#REF!</definedName>
    <definedName name="DRI1_4" localSheetId="10">[19]Tablas!#REF!</definedName>
    <definedName name="DRI1_4" localSheetId="4">[19]Tablas!#REF!</definedName>
    <definedName name="DRI1_4" localSheetId="1">[19]Tablas!#REF!</definedName>
    <definedName name="DRI1_4" localSheetId="2">[19]Tablas!#REF!</definedName>
    <definedName name="DRI1_4">[19]Tablas!#REF!</definedName>
    <definedName name="DRL" localSheetId="10">[19]Tablas!#REF!</definedName>
    <definedName name="DRL" localSheetId="4">[19]Tablas!#REF!</definedName>
    <definedName name="DRL" localSheetId="1">[19]Tablas!#REF!</definedName>
    <definedName name="DRL" localSheetId="2">[19]Tablas!#REF!</definedName>
    <definedName name="DRL">[19]Tablas!#REF!</definedName>
    <definedName name="DRL1_1" localSheetId="10">[19]Tablas!#REF!</definedName>
    <definedName name="DRL1_1" localSheetId="4">[19]Tablas!#REF!</definedName>
    <definedName name="DRL1_1" localSheetId="1">[19]Tablas!#REF!</definedName>
    <definedName name="DRL1_1" localSheetId="2">[19]Tablas!#REF!</definedName>
    <definedName name="DRL1_1">[19]Tablas!#REF!</definedName>
    <definedName name="DRL1_1_1" localSheetId="10">[19]Tablas!#REF!</definedName>
    <definedName name="DRL1_1_1" localSheetId="4">[19]Tablas!#REF!</definedName>
    <definedName name="DRL1_1_1" localSheetId="1">[19]Tablas!#REF!</definedName>
    <definedName name="DRL1_1_1" localSheetId="2">[19]Tablas!#REF!</definedName>
    <definedName name="DRL1_1_1">[19]Tablas!#REF!</definedName>
    <definedName name="DRL1_1_2" localSheetId="10">[19]Tablas!#REF!</definedName>
    <definedName name="DRL1_1_2" localSheetId="4">[19]Tablas!#REF!</definedName>
    <definedName name="DRL1_1_2" localSheetId="1">[19]Tablas!#REF!</definedName>
    <definedName name="DRL1_1_2" localSheetId="2">[19]Tablas!#REF!</definedName>
    <definedName name="DRL1_1_2">[19]Tablas!#REF!</definedName>
    <definedName name="DRL1_1_3" localSheetId="10">[19]Tablas!#REF!</definedName>
    <definedName name="DRL1_1_3" localSheetId="4">[19]Tablas!#REF!</definedName>
    <definedName name="DRL1_1_3" localSheetId="1">[19]Tablas!#REF!</definedName>
    <definedName name="DRL1_1_3" localSheetId="2">[19]Tablas!#REF!</definedName>
    <definedName name="DRL1_1_3">[19]Tablas!#REF!</definedName>
    <definedName name="DRL1_1_4" localSheetId="10">[19]Tablas!#REF!</definedName>
    <definedName name="DRL1_1_4" localSheetId="4">[19]Tablas!#REF!</definedName>
    <definedName name="DRL1_1_4" localSheetId="1">[19]Tablas!#REF!</definedName>
    <definedName name="DRL1_1_4" localSheetId="2">[19]Tablas!#REF!</definedName>
    <definedName name="DRL1_1_4">[19]Tablas!#REF!</definedName>
    <definedName name="DRL1_2" localSheetId="10">[19]Tablas!#REF!</definedName>
    <definedName name="DRL1_2" localSheetId="4">[19]Tablas!#REF!</definedName>
    <definedName name="DRL1_2" localSheetId="1">[19]Tablas!#REF!</definedName>
    <definedName name="DRL1_2" localSheetId="2">[19]Tablas!#REF!</definedName>
    <definedName name="DRL1_2">[19]Tablas!#REF!</definedName>
    <definedName name="DRL1_3" localSheetId="10">[19]Tablas!#REF!</definedName>
    <definedName name="DRL1_3" localSheetId="4">[19]Tablas!#REF!</definedName>
    <definedName name="DRL1_3" localSheetId="1">[19]Tablas!#REF!</definedName>
    <definedName name="DRL1_3" localSheetId="2">[19]Tablas!#REF!</definedName>
    <definedName name="DRL1_3">[19]Tablas!#REF!</definedName>
    <definedName name="DRL1_4" localSheetId="10">[19]Tablas!#REF!</definedName>
    <definedName name="DRL1_4" localSheetId="4">[19]Tablas!#REF!</definedName>
    <definedName name="DRL1_4" localSheetId="1">[19]Tablas!#REF!</definedName>
    <definedName name="DRL1_4" localSheetId="2">[19]Tablas!#REF!</definedName>
    <definedName name="DRL1_4">[19]Tablas!#REF!</definedName>
    <definedName name="dry" localSheetId="5" hidden="1">{"via1",#N/A,TRUE,"general";"via2",#N/A,TRUE,"general";"via3",#N/A,TRUE,"general"}</definedName>
    <definedName name="dry" hidden="1">{"via1",#N/A,TRUE,"general";"via2",#N/A,TRUE,"general";"via3",#N/A,TRUE,"general"}</definedName>
    <definedName name="DS" localSheetId="10">[101]Cronograma!#REF!</definedName>
    <definedName name="DS" localSheetId="4">[101]Cronograma!#REF!</definedName>
    <definedName name="DS" localSheetId="1">[101]Cronograma!#REF!</definedName>
    <definedName name="DS" localSheetId="2">[101]Cronograma!#REF!</definedName>
    <definedName name="DS">[101]Cronograma!#REF!</definedName>
    <definedName name="DSAD" localSheetId="5"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bcm" localSheetId="10">#REF!</definedName>
    <definedName name="Dsbcm" localSheetId="4">#REF!</definedName>
    <definedName name="Dsbcm" localSheetId="5">#REF!</definedName>
    <definedName name="Dsbcm" localSheetId="1">#REF!</definedName>
    <definedName name="Dsbcm" localSheetId="2">#REF!</definedName>
    <definedName name="Dsbcm">#REF!</definedName>
    <definedName name="DsctoFondo">[106]EMPRESA!$I$25</definedName>
    <definedName name="DsctoPension">[106]EMPRESA!$I$23</definedName>
    <definedName name="DsctoSalud">[106]EMPRESA!$I$24</definedName>
    <definedName name="DSD" localSheetId="5" hidden="1">{"via1",#N/A,TRUE,"general";"via2",#N/A,TRUE,"general";"via3",#N/A,TRUE,"general"}</definedName>
    <definedName name="DSD" hidden="1">{"via1",#N/A,TRUE,"general";"via2",#N/A,TRUE,"general";"via3",#N/A,TRUE,"general"}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e" localSheetId="10">#REF!</definedName>
    <definedName name="dse" localSheetId="4">#REF!</definedName>
    <definedName name="dse" localSheetId="1">#REF!</definedName>
    <definedName name="dse" localSheetId="2">#REF!</definedName>
    <definedName name="dse">#REF!</definedName>
    <definedName name="DSF" localSheetId="5" hidden="1">{"via1",#N/A,TRUE,"general";"via2",#N/A,TRUE,"general";"via3",#N/A,TRUE,"general"}</definedName>
    <definedName name="DSF" hidden="1">{"via1",#N/A,TRUE,"general";"via2",#N/A,TRUE,"general";"via3",#N/A,TRUE,"general"}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g" localSheetId="5"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hidden="1">{"via1",#N/A,TRUE,"general";"via2",#N/A,TRUE,"general";"via3",#N/A,TRUE,"general"}</definedName>
    <definedName name="DSP" localSheetId="10">[19]Tablas!#REF!</definedName>
    <definedName name="DSP" localSheetId="4">[19]Tablas!#REF!</definedName>
    <definedName name="DSP" localSheetId="1">[19]Tablas!#REF!</definedName>
    <definedName name="DSP" localSheetId="2">[19]Tablas!#REF!</definedName>
    <definedName name="DSP">[19]Tablas!#REF!</definedName>
    <definedName name="DSP1_1" localSheetId="10">[19]Tablas!#REF!</definedName>
    <definedName name="DSP1_1" localSheetId="4">[19]Tablas!#REF!</definedName>
    <definedName name="DSP1_1" localSheetId="1">[19]Tablas!#REF!</definedName>
    <definedName name="DSP1_1" localSheetId="2">[19]Tablas!#REF!</definedName>
    <definedName name="DSP1_1">[19]Tablas!#REF!</definedName>
    <definedName name="DSP1_1_1" localSheetId="10">[19]Tablas!#REF!</definedName>
    <definedName name="DSP1_1_1" localSheetId="4">[19]Tablas!#REF!</definedName>
    <definedName name="DSP1_1_1" localSheetId="1">[19]Tablas!#REF!</definedName>
    <definedName name="DSP1_1_1" localSheetId="2">[19]Tablas!#REF!</definedName>
    <definedName name="DSP1_1_1">[19]Tablas!#REF!</definedName>
    <definedName name="dt" localSheetId="10">#REF!</definedName>
    <definedName name="dt" localSheetId="4">#REF!</definedName>
    <definedName name="dt" localSheetId="1">#REF!</definedName>
    <definedName name="dt" localSheetId="2">#REF!</definedName>
    <definedName name="dt">#REF!</definedName>
    <definedName name="dtrhj" localSheetId="5" hidden="1">{"via1",#N/A,TRUE,"general";"via2",#N/A,TRUE,"general";"via3",#N/A,TRUE,"general"}</definedName>
    <definedName name="dtrhj" hidden="1">{"via1",#N/A,TRUE,"general";"via2",#N/A,TRUE,"general";"via3",#N/A,TRUE,"general"}</definedName>
    <definedName name="dxfgg" localSheetId="5" hidden="1">{"via1",#N/A,TRUE,"general";"via2",#N/A,TRUE,"general";"via3",#N/A,TRUE,"general"}</definedName>
    <definedName name="dxfgg" hidden="1">{"via1",#N/A,TRUE,"general";"via2",#N/A,TRUE,"general";"via3",#N/A,TRUE,"general"}</definedName>
    <definedName name="E" localSheetId="10">#REF!</definedName>
    <definedName name="e" localSheetId="3">#REF!</definedName>
    <definedName name="e" localSheetId="4">#REF!</definedName>
    <definedName name="E" localSheetId="1">#REF!</definedName>
    <definedName name="E" localSheetId="2">#REF!</definedName>
    <definedName name="E">#REF!</definedName>
    <definedName name="E.P." localSheetId="10">#REF!</definedName>
    <definedName name="E.P." localSheetId="4">#REF!</definedName>
    <definedName name="E.P." localSheetId="1">#REF!</definedName>
    <definedName name="E.P." localSheetId="2">#REF!</definedName>
    <definedName name="E.P.">#REF!</definedName>
    <definedName name="e3e33" localSheetId="5" hidden="1">{"via1",#N/A,TRUE,"general";"via2",#N/A,TRUE,"general";"via3",#N/A,TRUE,"general"}</definedName>
    <definedName name="e3e33" hidden="1">{"via1",#N/A,TRUE,"general";"via2",#N/A,TRUE,"general";"via3",#N/A,TRUE,"general"}</definedName>
    <definedName name="ECP" localSheetId="10">[19]Tablas!#REF!</definedName>
    <definedName name="ECP" localSheetId="4">[19]Tablas!#REF!</definedName>
    <definedName name="ECP" localSheetId="1">[19]Tablas!#REF!</definedName>
    <definedName name="ECP" localSheetId="2">[19]Tablas!#REF!</definedName>
    <definedName name="ECP">[19]Tablas!#REF!</definedName>
    <definedName name="ECP1_1" localSheetId="10">[19]Tablas!#REF!</definedName>
    <definedName name="ECP1_1" localSheetId="4">[19]Tablas!#REF!</definedName>
    <definedName name="ECP1_1" localSheetId="1">[19]Tablas!#REF!</definedName>
    <definedName name="ECP1_1" localSheetId="2">[19]Tablas!#REF!</definedName>
    <definedName name="ECP1_1">[19]Tablas!#REF!</definedName>
    <definedName name="ECP1_1_1" localSheetId="10">[19]Tablas!#REF!</definedName>
    <definedName name="ECP1_1_1" localSheetId="4">[19]Tablas!#REF!</definedName>
    <definedName name="ECP1_1_1" localSheetId="1">[19]Tablas!#REF!</definedName>
    <definedName name="ECP1_1_1" localSheetId="2">[19]Tablas!#REF!</definedName>
    <definedName name="ECP1_1_1">[19]Tablas!#REF!</definedName>
    <definedName name="EDC" localSheetId="10">#REF!</definedName>
    <definedName name="EDC" localSheetId="4">#REF!</definedName>
    <definedName name="EDC" localSheetId="1">#REF!</definedName>
    <definedName name="EDC" localSheetId="2">#REF!</definedName>
    <definedName name="EDC">#REF!</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5" hidden="1">{"via1",#N/A,TRUE,"general";"via2",#N/A,TRUE,"general";"via3",#N/A,TRUE,"general"}</definedName>
    <definedName name="edgfhmn" hidden="1">{"via1",#N/A,TRUE,"general";"via2",#N/A,TRUE,"general";"via3",#N/A,TRUE,"general"}</definedName>
    <definedName name="EE" localSheetId="5">'INDICAR CÓDIGO DEL ITEM DE PAGO'!ERR</definedName>
    <definedName name="EE">[0]!ERR</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hidden="1">{"via1",#N/A,TRUE,"general";"via2",#N/A,TRUE,"general";"via3",#N/A,TRUE,"general"}</definedName>
    <definedName name="EF" localSheetId="10">#REF!</definedName>
    <definedName name="EF" localSheetId="3">[107]AIU!$A$1:$IU$4</definedName>
    <definedName name="EF" localSheetId="4">[107]AIU!$A$1:$IU$4</definedName>
    <definedName name="EF" localSheetId="1">#REF!</definedName>
    <definedName name="EF" localSheetId="2">#REF!</definedName>
    <definedName name="EF">#REF!</definedName>
    <definedName name="EFA" localSheetId="10">#REF!</definedName>
    <definedName name="EFA" localSheetId="4">#REF!</definedName>
    <definedName name="EFA" localSheetId="1">#REF!</definedName>
    <definedName name="EFA" localSheetId="2">#REF!</definedName>
    <definedName name="EFA">#REF!</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hidden="1">{"via1",#N/A,TRUE,"general";"via2",#N/A,TRUE,"general";"via3",#N/A,TRUE,"general"}</definedName>
    <definedName name="eficiencia">'[108]Indicadores de Eficiencia'!$B$2</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JEC">[36]PRESUPUESTO!$E$7</definedName>
    <definedName name="Ejecutivo">'[109]Info Ejec'!$A$1:$AV$153</definedName>
    <definedName name="ELIMINACIONPROYC" localSheetId="10">#REF!</definedName>
    <definedName name="ELIMINACIONPROYC" localSheetId="4">#REF!</definedName>
    <definedName name="ELIMINACIONPROYC" localSheetId="1">#REF!</definedName>
    <definedName name="ELIMINACIONPROYC" localSheetId="2">#REF!</definedName>
    <definedName name="ELIMINACIONPROYC">#REF!</definedName>
    <definedName name="emanto" localSheetId="10">#REF!</definedName>
    <definedName name="emanto" localSheetId="3">#REF!</definedName>
    <definedName name="emanto" localSheetId="4">#REF!</definedName>
    <definedName name="emanto" localSheetId="5">#REF!</definedName>
    <definedName name="emanto" localSheetId="1">#REF!</definedName>
    <definedName name="emanto" localSheetId="2">#REF!</definedName>
    <definedName name="emanto">#REF!</definedName>
    <definedName name="eme" localSheetId="5">'INDICAR CÓDIGO DEL ITEM DE PAGO'!ERR</definedName>
    <definedName name="eme">[0]!ERR</definedName>
    <definedName name="EMPLEADO" localSheetId="10">#REF!</definedName>
    <definedName name="EMPLEADO" localSheetId="4">#REF!</definedName>
    <definedName name="EMPLEADO" localSheetId="1">#REF!</definedName>
    <definedName name="EMPLEADO" localSheetId="2">#REF!</definedName>
    <definedName name="EMPLEADO">#REF!</definedName>
    <definedName name="empleo">'[82]Indicadores de Empleo'!$B$2:$B$15</definedName>
    <definedName name="Empresa">[66]EMPRESA!$F$6</definedName>
    <definedName name="EMTUB">[30]MEM!$M$66</definedName>
    <definedName name="EMULSION" localSheetId="10">#REF!</definedName>
    <definedName name="EMULSION" localSheetId="4">#REF!</definedName>
    <definedName name="EMULSION" localSheetId="1">#REF!</definedName>
    <definedName name="EMULSION" localSheetId="2">#REF!</definedName>
    <definedName name="EMULSION">#REF!</definedName>
    <definedName name="End_Bal" localSheetId="10">#REF!</definedName>
    <definedName name="End_Bal" localSheetId="4">#REF!</definedName>
    <definedName name="End_Bal" localSheetId="1">#REF!</definedName>
    <definedName name="End_Bal" localSheetId="2">#REF!</definedName>
    <definedName name="End_Bal">#REF!</definedName>
    <definedName name="ene" localSheetId="10">#REF!</definedName>
    <definedName name="ENE" localSheetId="3">#REF!</definedName>
    <definedName name="ENE" localSheetId="4">#REF!</definedName>
    <definedName name="ene" localSheetId="1">#REF!</definedName>
    <definedName name="ene" localSheetId="2">#REF!</definedName>
    <definedName name="ene">#REF!</definedName>
    <definedName name="Ensayos" localSheetId="10">#REF!</definedName>
    <definedName name="Ensayos" localSheetId="4">#REF!</definedName>
    <definedName name="Ensayos" localSheetId="1">#REF!</definedName>
    <definedName name="Ensayos" localSheetId="2">#REF!</definedName>
    <definedName name="Ensayos">#REF!</definedName>
    <definedName name="ent_financiadoras">'[40]Entidades Financiadoras'!$A$1:$A$1414</definedName>
    <definedName name="ENTRADASP" localSheetId="10">#REF!</definedName>
    <definedName name="ENTRADASP" localSheetId="4">#REF!</definedName>
    <definedName name="ENTRADASP" localSheetId="5">#REF!</definedName>
    <definedName name="ENTRADASP" localSheetId="1">#REF!</definedName>
    <definedName name="ENTRADASP" localSheetId="2">#REF!</definedName>
    <definedName name="ENTRADASP">#REF!</definedName>
    <definedName name="EPECIALIDAD_SIDOE" localSheetId="10">[19]Tablas!#REF!</definedName>
    <definedName name="EPECIALIDAD_SIDOE" localSheetId="4">[19]Tablas!#REF!</definedName>
    <definedName name="EPECIALIDAD_SIDOE" localSheetId="1">[19]Tablas!#REF!</definedName>
    <definedName name="EPECIALIDAD_SIDOE" localSheetId="2">[19]Tablas!#REF!</definedName>
    <definedName name="EPECIALIDAD_SIDOE">[19]Tablas!#REF!</definedName>
    <definedName name="EQUI">[110]EQUIPO!$B$2:$B$36</definedName>
    <definedName name="EQUIPO" localSheetId="3">[111]EQUIPOS!$A$1:$J$32000</definedName>
    <definedName name="EQUIPO" localSheetId="4">[111]EQUIPOS!$A$1:$J$32000</definedName>
    <definedName name="equipo">[112]Equipo!$A$7:$A$65536</definedName>
    <definedName name="EQUIPO_1">[110]EQUIPO!$B$2:$D$36</definedName>
    <definedName name="EQUIPO1" localSheetId="10">#REF!</definedName>
    <definedName name="EQUIPO1" localSheetId="4">#REF!</definedName>
    <definedName name="EQUIPO1" localSheetId="1">#REF!</definedName>
    <definedName name="EQUIPO1" localSheetId="2">#REF!</definedName>
    <definedName name="EQUIPO1">#REF!</definedName>
    <definedName name="Equipos" localSheetId="10">#REF!</definedName>
    <definedName name="Equipos" localSheetId="4">#REF!</definedName>
    <definedName name="EQUIPOS" localSheetId="5">'[113]TABLA EQUIPOS'!$A$3:$D$70</definedName>
    <definedName name="Equipos" localSheetId="1">#REF!</definedName>
    <definedName name="Equipos" localSheetId="2">#REF!</definedName>
    <definedName name="Equipos">#REF!</definedName>
    <definedName name="EQUIPOS1" localSheetId="10">#REF!</definedName>
    <definedName name="EQUIPOS1" localSheetId="4">#REF!</definedName>
    <definedName name="EQUIPOS1" localSheetId="1">#REF!</definedName>
    <definedName name="EQUIPOS1" localSheetId="2">#REF!</definedName>
    <definedName name="EQUIPOS1">#REF!</definedName>
    <definedName name="eqw" localSheetId="5" hidden="1">{"via1",#N/A,TRUE,"general";"via2",#N/A,TRUE,"general";"via3",#N/A,TRUE,"general"}</definedName>
    <definedName name="eqw" hidden="1">{"via1",#N/A,TRUE,"general";"via2",#N/A,TRUE,"general";"via3",#N/A,TRUE,"general"}</definedName>
    <definedName name="ERE_ART">[71]steel!$B$8:$B$47</definedName>
    <definedName name="erfg" hidden="1">{#N/A,#N/A,FALSE,"Hoja1";#N/A,#N/A,FALSE,"Hoja2"}</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5">{"TAB1",#N/A,TRUE,"GENERAL";"TAB2",#N/A,TRUE,"GENERAL";"TAB3",#N/A,TRUE,"GENERAL";"TAB4",#N/A,TRUE,"GENERAL";"TAB5",#N/A,TRUE,"GENERAL"}</definedName>
    <definedName name="ERR">{"TAB1",#N/A,TRUE,"GENERAL";"TAB2",#N/A,TRUE,"GENERAL";"TAB3",#N/A,TRUE,"GENERAL";"TAB4",#N/A,TRUE,"GENERAL";"TAB5",#N/A,TRUE,"GENERAL"}</definedName>
    <definedName name="ERRORE" localSheetId="10">#REF!</definedName>
    <definedName name="ERRORE" localSheetId="4">#REF!</definedName>
    <definedName name="ERRORE" localSheetId="1">#REF!</definedName>
    <definedName name="ERRORE" localSheetId="2">#REF!</definedName>
    <definedName name="ERRORE">#REF!</definedName>
    <definedName name="ert" localSheetId="5" hidden="1">{"via1",#N/A,TRUE,"general";"via2",#N/A,TRUE,"general";"via3",#N/A,TRUE,"general"}</definedName>
    <definedName name="ert"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5"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 localSheetId="3">'[65]CIRCUITOS CODENSA'!#REF!</definedName>
    <definedName name="ES" localSheetId="4">'[65]CIRCUITOS CODENSA'!#REF!</definedName>
    <definedName name="ES" localSheetId="5">'INDICAR CÓDIGO DEL ITEM DE PAGO'!ERR</definedName>
    <definedName name="ES">[0]!ERR</definedName>
    <definedName name="ESA" localSheetId="10">#REF!</definedName>
    <definedName name="ESA" localSheetId="4">#REF!</definedName>
    <definedName name="ESA" localSheetId="1">#REF!</definedName>
    <definedName name="ESA" localSheetId="2">#REF!</definedName>
    <definedName name="ESA">#REF!</definedName>
    <definedName name="ESE" localSheetId="10">#REF!</definedName>
    <definedName name="ESE" localSheetId="4">#REF!</definedName>
    <definedName name="ESE" localSheetId="1">#REF!</definedName>
    <definedName name="ESE" localSheetId="2">#REF!</definedName>
    <definedName name="ESE">#REF!</definedName>
    <definedName name="ESPE" localSheetId="10">#REF!</definedName>
    <definedName name="ESPE" localSheetId="4">#REF!</definedName>
    <definedName name="ESPE" localSheetId="1">#REF!</definedName>
    <definedName name="ESPE" localSheetId="2">#REF!</definedName>
    <definedName name="ESPE">#REF!</definedName>
    <definedName name="ESPECIFICACION" localSheetId="10">#REF!</definedName>
    <definedName name="ESPECIFICACION" localSheetId="3">#REF!</definedName>
    <definedName name="ESPECIFICACION" localSheetId="4">#REF!</definedName>
    <definedName name="ESPECIFICACION" localSheetId="5">#REF!</definedName>
    <definedName name="ESPECIFICACION" localSheetId="1">#REF!</definedName>
    <definedName name="ESPECIFICACION" localSheetId="2">#REF!</definedName>
    <definedName name="ESPECIFICACION">#REF!</definedName>
    <definedName name="Especificación" localSheetId="10">#REF!</definedName>
    <definedName name="Especificación" localSheetId="3">#REF!</definedName>
    <definedName name="Especificación" localSheetId="4">#REF!</definedName>
    <definedName name="Especificación" localSheetId="5">#REF!</definedName>
    <definedName name="Especificación" localSheetId="1">#REF!</definedName>
    <definedName name="Especificación" localSheetId="2">#REF!</definedName>
    <definedName name="Especificación">#REF!</definedName>
    <definedName name="EST10A" localSheetId="10">#REF!</definedName>
    <definedName name="EST10A" localSheetId="4">#REF!</definedName>
    <definedName name="EST10A" localSheetId="1">#REF!</definedName>
    <definedName name="EST10A" localSheetId="2">#REF!</definedName>
    <definedName name="EST10A">#REF!</definedName>
    <definedName name="EST10V1" localSheetId="10">#REF!</definedName>
    <definedName name="EST10V1" localSheetId="4">#REF!</definedName>
    <definedName name="EST10V1" localSheetId="1">#REF!</definedName>
    <definedName name="EST10V1" localSheetId="2">#REF!</definedName>
    <definedName name="EST10V1">#REF!</definedName>
    <definedName name="EST11A" localSheetId="10">#REF!</definedName>
    <definedName name="EST11A" localSheetId="4">#REF!</definedName>
    <definedName name="EST11A" localSheetId="1">#REF!</definedName>
    <definedName name="EST11A" localSheetId="2">#REF!</definedName>
    <definedName name="EST11A">#REF!</definedName>
    <definedName name="ESTA" localSheetId="10">#REF!</definedName>
    <definedName name="ESTA" localSheetId="4">#REF!</definedName>
    <definedName name="ESTA" localSheetId="1">#REF!</definedName>
    <definedName name="ESTA" localSheetId="2">#REF!</definedName>
    <definedName name="ESTA">#REF!</definedName>
    <definedName name="estado">[93]Inicio!$V$3:$V$4</definedName>
    <definedName name="Estado1">'[114]EV-28'!$I$1:$I$2</definedName>
    <definedName name="Estados" localSheetId="10">#REF!</definedName>
    <definedName name="Estados" localSheetId="4">#REF!</definedName>
    <definedName name="Estados" localSheetId="1">#REF!</definedName>
    <definedName name="Estados" localSheetId="2">#REF!</definedName>
    <definedName name="Estados">#REF!</definedName>
    <definedName name="Estimate_Factor">1</definedName>
    <definedName name="ESTRAE" localSheetId="10">'[4]7422CW00'!#REF!</definedName>
    <definedName name="ESTRAE" localSheetId="4">'[4]7422CW00'!#REF!</definedName>
    <definedName name="ESTRAE" localSheetId="1">'[4]7422CW00'!#REF!</definedName>
    <definedName name="ESTRAE" localSheetId="2">'[4]7422CW00'!#REF!</definedName>
    <definedName name="ESTRAE">'[4]7422CW00'!#REF!</definedName>
    <definedName name="ESTRU">[115]Estructura!$C$7:$E$2570</definedName>
    <definedName name="ESTRUC">[35]otros!$A$6:$A$1235</definedName>
    <definedName name="ESTRUCTURA" hidden="1">{#N/A,#N/A,TRUE,"INGENIERIA";#N/A,#N/A,TRUE,"COMPRAS";#N/A,#N/A,TRUE,"DIRECCION";#N/A,#N/A,TRUE,"RESUMEN"}</definedName>
    <definedName name="ESTRUCTURAS">[116]Hoja3!$B$7:$B$15</definedName>
    <definedName name="ETAP" localSheetId="10">#REF!</definedName>
    <definedName name="ETAP" localSheetId="4">#REF!</definedName>
    <definedName name="ETAP" localSheetId="1">#REF!</definedName>
    <definedName name="ETAP" localSheetId="2">#REF!</definedName>
    <definedName name="ETAP">#REF!</definedName>
    <definedName name="ETAPA_PACC" localSheetId="10">#REF!</definedName>
    <definedName name="ETAPA_PACC" localSheetId="4">#REF!</definedName>
    <definedName name="ETAPA_PACC" localSheetId="1">#REF!</definedName>
    <definedName name="ETAPA_PACC" localSheetId="2">#REF!</definedName>
    <definedName name="ETAPA_PACC">#REF!</definedName>
    <definedName name="etapas_proyecto">'[114]EV-28'!$J$1:$J$3</definedName>
    <definedName name="etertgg" localSheetId="5" hidden="1">{"via1",#N/A,TRUE,"general";"via2",#N/A,TRUE,"general";"via3",#N/A,TRUE,"general"}</definedName>
    <definedName name="etertgg" hidden="1">{"via1",#N/A,TRUE,"general";"via2",#N/A,TRUE,"general";"via3",#N/A,TRUE,"general"}</definedName>
    <definedName name="etertt" hidden="1">{#N/A,#N/A,TRUE,"1842CWN0"}</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5" hidden="1">{"via1",#N/A,TRUE,"general";"via2",#N/A,TRUE,"general";"via3",#N/A,TRUE,"general"}</definedName>
    <definedName name="eu"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W" localSheetId="10">#REF!</definedName>
    <definedName name="EW" localSheetId="4">#REF!</definedName>
    <definedName name="EW" localSheetId="1">#REF!</definedName>
    <definedName name="EW" localSheetId="2">#REF!</definedName>
    <definedName name="EW">#REF!</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 localSheetId="10" hidden="1">#REF!</definedName>
    <definedName name="EX" localSheetId="4" hidden="1">#REF!</definedName>
    <definedName name="EX" localSheetId="1" hidden="1">#REF!</definedName>
    <definedName name="EX" localSheetId="2" hidden="1">#REF!</definedName>
    <definedName name="EX" hidden="1">#REF!</definedName>
    <definedName name="EX_1" localSheetId="10" hidden="1">#REF!</definedName>
    <definedName name="EX_1" localSheetId="4" hidden="1">#REF!</definedName>
    <definedName name="EX_1" localSheetId="1" hidden="1">#REF!</definedName>
    <definedName name="EX_1" localSheetId="2" hidden="1">#REF!</definedName>
    <definedName name="EX_1" hidden="1">#REF!</definedName>
    <definedName name="EXC" localSheetId="10">#REF!</definedName>
    <definedName name="EXC" localSheetId="4">#REF!</definedName>
    <definedName name="EXC" localSheetId="5">#REF!</definedName>
    <definedName name="EXC" localSheetId="1">#REF!</definedName>
    <definedName name="EXC" localSheetId="2">#REF!</definedName>
    <definedName name="EXC">#REF!</definedName>
    <definedName name="EXCAV_1" localSheetId="10">#REF!</definedName>
    <definedName name="EXCAV_1" localSheetId="4">#REF!</definedName>
    <definedName name="EXCAV_1" localSheetId="1">#REF!</definedName>
    <definedName name="EXCAV_1" localSheetId="2">#REF!</definedName>
    <definedName name="EXCAV_1">#REF!</definedName>
    <definedName name="EXCAV_2" localSheetId="10">#REF!</definedName>
    <definedName name="EXCAV_2" localSheetId="4">#REF!</definedName>
    <definedName name="EXCAV_2" localSheetId="1">#REF!</definedName>
    <definedName name="EXCAV_2" localSheetId="2">#REF!</definedName>
    <definedName name="EXCAV_2">#REF!</definedName>
    <definedName name="exCEL" localSheetId="10">#REF!</definedName>
    <definedName name="exCEL" localSheetId="3">#REF!</definedName>
    <definedName name="exCEL" localSheetId="4">#REF!</definedName>
    <definedName name="exCEL" localSheetId="5">#REF!</definedName>
    <definedName name="exCEL" localSheetId="1">#REF!</definedName>
    <definedName name="exCEL" localSheetId="2">#REF!</definedName>
    <definedName name="exCEL">#REF!</definedName>
    <definedName name="Excel_BuiltIn__FilterDatabase_2">'[117]Presup Av 1o de mayo con 73a '!$A$17:$N$110</definedName>
    <definedName name="Excel_BuiltIn_Print_Area_1" localSheetId="10">#REF!</definedName>
    <definedName name="Excel_BuiltIn_Print_Area_1" localSheetId="4">#REF!</definedName>
    <definedName name="Excel_BuiltIn_Print_Area_1" localSheetId="1">#REF!</definedName>
    <definedName name="Excel_BuiltIn_Print_Area_1" localSheetId="2">#REF!</definedName>
    <definedName name="Excel_BuiltIn_Print_Area_1">#REF!</definedName>
    <definedName name="Excel_BuiltIn_Print_Area_1_1" localSheetId="10">#REF!</definedName>
    <definedName name="Excel_BuiltIn_Print_Area_1_1" localSheetId="4">#REF!</definedName>
    <definedName name="Excel_BuiltIn_Print_Area_1_1" localSheetId="1">#REF!</definedName>
    <definedName name="Excel_BuiltIn_Print_Area_1_1" localSheetId="2">#REF!</definedName>
    <definedName name="Excel_BuiltIn_Print_Area_1_1">#REF!</definedName>
    <definedName name="Excel_BuiltIn_Print_Area_1_1_1" localSheetId="10">#REF!</definedName>
    <definedName name="Excel_BuiltIn_Print_Area_1_1_1" localSheetId="4">#REF!</definedName>
    <definedName name="Excel_BuiltIn_Print_Area_1_1_1" localSheetId="1">#REF!</definedName>
    <definedName name="Excel_BuiltIn_Print_Area_1_1_1" localSheetId="2">#REF!</definedName>
    <definedName name="Excel_BuiltIn_Print_Area_1_1_1">#REF!</definedName>
    <definedName name="Excel_BuiltIn_Print_Area_1_1_1_1" localSheetId="10">#REF!</definedName>
    <definedName name="Excel_BuiltIn_Print_Area_1_1_1_1" localSheetId="4">#REF!</definedName>
    <definedName name="Excel_BuiltIn_Print_Area_1_1_1_1" localSheetId="1">#REF!</definedName>
    <definedName name="Excel_BuiltIn_Print_Area_1_1_1_1" localSheetId="2">#REF!</definedName>
    <definedName name="Excel_BuiltIn_Print_Area_1_1_1_1">#REF!</definedName>
    <definedName name="Excel_BuiltIn_Print_Area_1_1_1_1_1" localSheetId="10">#REF!</definedName>
    <definedName name="Excel_BuiltIn_Print_Area_1_1_1_1_1" localSheetId="4">#REF!</definedName>
    <definedName name="Excel_BuiltIn_Print_Area_1_1_1_1_1" localSheetId="1">#REF!</definedName>
    <definedName name="Excel_BuiltIn_Print_Area_1_1_1_1_1" localSheetId="2">#REF!</definedName>
    <definedName name="Excel_BuiltIn_Print_Area_1_1_1_1_1">#REF!</definedName>
    <definedName name="Excel_BuiltIn_Print_Area_1_1_1_1_1_1" localSheetId="10">#REF!</definedName>
    <definedName name="Excel_BuiltIn_Print_Area_1_1_1_1_1_1" localSheetId="4">#REF!</definedName>
    <definedName name="Excel_BuiltIn_Print_Area_1_1_1_1_1_1" localSheetId="1">#REF!</definedName>
    <definedName name="Excel_BuiltIn_Print_Area_1_1_1_1_1_1" localSheetId="2">#REF!</definedName>
    <definedName name="Excel_BuiltIn_Print_Area_1_1_1_1_1_1">#REF!</definedName>
    <definedName name="Excel_BuiltIn_Print_Area_3" localSheetId="10">#REF!</definedName>
    <definedName name="Excel_BuiltIn_Print_Area_3" localSheetId="4">#REF!</definedName>
    <definedName name="Excel_BuiltIn_Print_Area_3" localSheetId="5">#REF!</definedName>
    <definedName name="Excel_BuiltIn_Print_Area_3" localSheetId="1">#REF!</definedName>
    <definedName name="Excel_BuiltIn_Print_Area_3" localSheetId="2">#REF!</definedName>
    <definedName name="Excel_BuiltIn_Print_Area_3">#REF!</definedName>
    <definedName name="Excel_BuiltIn_Print_Area_3_X" localSheetId="10">#REF!</definedName>
    <definedName name="Excel_BuiltIn_Print_Area_3_X" localSheetId="4">#REF!</definedName>
    <definedName name="Excel_BuiltIn_Print_Area_3_X" localSheetId="5">#REF!</definedName>
    <definedName name="Excel_BuiltIn_Print_Area_3_X" localSheetId="1">#REF!</definedName>
    <definedName name="Excel_BuiltIn_Print_Area_3_X" localSheetId="2">#REF!</definedName>
    <definedName name="Excel_BuiltIn_Print_Area_3_X">#REF!</definedName>
    <definedName name="Excel_BuiltIn_Print_Area_7" localSheetId="10">#REF!</definedName>
    <definedName name="Excel_BuiltIn_Print_Area_7" localSheetId="4">#REF!</definedName>
    <definedName name="Excel_BuiltIn_Print_Area_7" localSheetId="1">#REF!</definedName>
    <definedName name="Excel_BuiltIn_Print_Area_7" localSheetId="2">#REF!</definedName>
    <definedName name="Excel_BuiltIn_Print_Area_7">#REF!</definedName>
    <definedName name="Excel_BuiltIn_Print_Titles_1" localSheetId="10">#REF!</definedName>
    <definedName name="Excel_BuiltIn_Print_Titles_1" localSheetId="4">#REF!</definedName>
    <definedName name="Excel_BuiltIn_Print_Titles_1" localSheetId="1">#REF!</definedName>
    <definedName name="Excel_BuiltIn_Print_Titles_1" localSheetId="2">#REF!</definedName>
    <definedName name="Excel_BuiltIn_Print_Titles_1">#REF!</definedName>
    <definedName name="Excel_BuiltIn_Print_Titles_1_1" localSheetId="10">#REF!</definedName>
    <definedName name="Excel_BuiltIn_Print_Titles_1_1" localSheetId="4">#REF!</definedName>
    <definedName name="Excel_BuiltIn_Print_Titles_1_1" localSheetId="1">#REF!</definedName>
    <definedName name="Excel_BuiltIn_Print_Titles_1_1" localSheetId="2">#REF!</definedName>
    <definedName name="Excel_BuiltIn_Print_Titles_1_1">#REF!</definedName>
    <definedName name="Excel_BuiltIn_Print_Titles_1_1_1" localSheetId="10">#REF!</definedName>
    <definedName name="Excel_BuiltIn_Print_Titles_1_1_1" localSheetId="4">#REF!</definedName>
    <definedName name="Excel_BuiltIn_Print_Titles_1_1_1" localSheetId="1">#REF!</definedName>
    <definedName name="Excel_BuiltIn_Print_Titles_1_1_1" localSheetId="2">#REF!</definedName>
    <definedName name="Excel_BuiltIn_Print_Titles_1_1_1">#REF!</definedName>
    <definedName name="Excel_BuiltIn_Print_Titles_1_1_1_1" localSheetId="10">#REF!</definedName>
    <definedName name="Excel_BuiltIn_Print_Titles_1_1_1_1" localSheetId="4">#REF!</definedName>
    <definedName name="Excel_BuiltIn_Print_Titles_1_1_1_1" localSheetId="1">#REF!</definedName>
    <definedName name="Excel_BuiltIn_Print_Titles_1_1_1_1" localSheetId="2">#REF!</definedName>
    <definedName name="Excel_BuiltIn_Print_Titles_1_1_1_1">#REF!</definedName>
    <definedName name="Excel_BuiltIn_Print_Titles_10" localSheetId="10">[33]SKJ452!#REF!</definedName>
    <definedName name="Excel_BuiltIn_Print_Titles_10" localSheetId="3">[102]SKJ452!#REF!</definedName>
    <definedName name="Excel_BuiltIn_Print_Titles_10" localSheetId="4">[102]SKJ452!#REF!</definedName>
    <definedName name="Excel_BuiltIn_Print_Titles_10" localSheetId="5">[33]SKJ452!#REF!</definedName>
    <definedName name="Excel_BuiltIn_Print_Titles_10" localSheetId="1">[33]SKJ452!#REF!</definedName>
    <definedName name="Excel_BuiltIn_Print_Titles_10" localSheetId="2">[33]SKJ452!#REF!</definedName>
    <definedName name="Excel_BuiltIn_Print_Titles_10">[33]SKJ452!#REF!</definedName>
    <definedName name="Excel_BuiltIn_Print_Titles_11" localSheetId="10">[33]ITA878!#REF!</definedName>
    <definedName name="Excel_BuiltIn_Print_Titles_11" localSheetId="3">[102]ITA878!#REF!</definedName>
    <definedName name="Excel_BuiltIn_Print_Titles_11" localSheetId="4">[102]ITA878!#REF!</definedName>
    <definedName name="Excel_BuiltIn_Print_Titles_11" localSheetId="5">[33]ITA878!#REF!</definedName>
    <definedName name="Excel_BuiltIn_Print_Titles_11" localSheetId="1">[33]ITA878!#REF!</definedName>
    <definedName name="Excel_BuiltIn_Print_Titles_11" localSheetId="2">[33]ITA878!#REF!</definedName>
    <definedName name="Excel_BuiltIn_Print_Titles_11">[33]ITA878!#REF!</definedName>
    <definedName name="Excel_BuiltIn_Print_Titles_12" localSheetId="10">'[33]AEA-944'!#REF!</definedName>
    <definedName name="Excel_BuiltIn_Print_Titles_12" localSheetId="3">'[102]AEA-944'!#REF!</definedName>
    <definedName name="Excel_BuiltIn_Print_Titles_12" localSheetId="4">'[102]AEA-944'!#REF!</definedName>
    <definedName name="Excel_BuiltIn_Print_Titles_12" localSheetId="5">'[33]AEA-944'!#REF!</definedName>
    <definedName name="Excel_BuiltIn_Print_Titles_12" localSheetId="1">'[33]AEA-944'!#REF!</definedName>
    <definedName name="Excel_BuiltIn_Print_Titles_12" localSheetId="2">'[33]AEA-944'!#REF!</definedName>
    <definedName name="Excel_BuiltIn_Print_Titles_12">'[33]AEA-944'!#REF!</definedName>
    <definedName name="Excel_BuiltIn_Print_Titles_13" localSheetId="10">'[33]DUB-823'!#REF!</definedName>
    <definedName name="Excel_BuiltIn_Print_Titles_13" localSheetId="3">'[102]DUB-823'!#REF!</definedName>
    <definedName name="Excel_BuiltIn_Print_Titles_13" localSheetId="4">'[102]DUB-823'!#REF!</definedName>
    <definedName name="Excel_BuiltIn_Print_Titles_13" localSheetId="5">'[33]DUB-823'!#REF!</definedName>
    <definedName name="Excel_BuiltIn_Print_Titles_13" localSheetId="1">'[33]DUB-823'!#REF!</definedName>
    <definedName name="Excel_BuiltIn_Print_Titles_13" localSheetId="2">'[33]DUB-823'!#REF!</definedName>
    <definedName name="Excel_BuiltIn_Print_Titles_13">'[33]DUB-823'!#REF!</definedName>
    <definedName name="Excel_BuiltIn_Print_Titles_14" localSheetId="10">'[33]GPI 526'!#REF!</definedName>
    <definedName name="Excel_BuiltIn_Print_Titles_14" localSheetId="3">'[102]GPI 526'!#REF!</definedName>
    <definedName name="Excel_BuiltIn_Print_Titles_14" localSheetId="4">'[102]GPI 526'!#REF!</definedName>
    <definedName name="Excel_BuiltIn_Print_Titles_14" localSheetId="5">'[33]GPI 526'!#REF!</definedName>
    <definedName name="Excel_BuiltIn_Print_Titles_14" localSheetId="1">'[33]GPI 526'!#REF!</definedName>
    <definedName name="Excel_BuiltIn_Print_Titles_14" localSheetId="2">'[33]GPI 526'!#REF!</definedName>
    <definedName name="Excel_BuiltIn_Print_Titles_14">'[33]GPI 526'!#REF!</definedName>
    <definedName name="Excel_BuiltIn_Print_Titles_15" localSheetId="10">#REF!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1">#REF!</definedName>
    <definedName name="Excel_BuiltIn_Print_Titles_15" localSheetId="2">#REF!</definedName>
    <definedName name="Excel_BuiltIn_Print_Titles_15">#REF!</definedName>
    <definedName name="Excel_BuiltIn_Print_Titles_16" localSheetId="10">#REF!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1">#REF!</definedName>
    <definedName name="Excel_BuiltIn_Print_Titles_16" localSheetId="2">#REF!</definedName>
    <definedName name="Excel_BuiltIn_Print_Titles_16">#REF!</definedName>
    <definedName name="Excel_BuiltIn_Print_Titles_17" localSheetId="10">#REF!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1">#REF!</definedName>
    <definedName name="Excel_BuiltIn_Print_Titles_17" localSheetId="2">#REF!</definedName>
    <definedName name="Excel_BuiltIn_Print_Titles_17">#REF!</definedName>
    <definedName name="Excel_BuiltIn_Print_Titles_18" localSheetId="10">#REF!</definedName>
    <definedName name="Excel_BuiltIn_Print_Titles_18" localSheetId="4">#REF!</definedName>
    <definedName name="Excel_BuiltIn_Print_Titles_18" localSheetId="5">#REF!</definedName>
    <definedName name="Excel_BuiltIn_Print_Titles_18" localSheetId="1">#REF!</definedName>
    <definedName name="Excel_BuiltIn_Print_Titles_18" localSheetId="2">#REF!</definedName>
    <definedName name="Excel_BuiltIn_Print_Titles_18">#REF!</definedName>
    <definedName name="Excel_BuiltIn_Print_Titles_19" localSheetId="10">[33]XXJ617!#REF!</definedName>
    <definedName name="Excel_BuiltIn_Print_Titles_19" localSheetId="3">[102]XXJ617!#REF!</definedName>
    <definedName name="Excel_BuiltIn_Print_Titles_19" localSheetId="4">[102]XXJ617!#REF!</definedName>
    <definedName name="Excel_BuiltIn_Print_Titles_19" localSheetId="5">[33]XXJ617!#REF!</definedName>
    <definedName name="Excel_BuiltIn_Print_Titles_19" localSheetId="1">[33]XXJ617!#REF!</definedName>
    <definedName name="Excel_BuiltIn_Print_Titles_19" localSheetId="2">[33]XXJ617!#REF!</definedName>
    <definedName name="Excel_BuiltIn_Print_Titles_19">[33]XXJ617!#REF!</definedName>
    <definedName name="Excel_BuiltIn_Print_Titles_20" localSheetId="10">#REF!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1">#REF!</definedName>
    <definedName name="Excel_BuiltIn_Print_Titles_20" localSheetId="2">#REF!</definedName>
    <definedName name="Excel_BuiltIn_Print_Titles_20">#REF!</definedName>
    <definedName name="Excel_BuiltIn_Print_Titles_21" localSheetId="10">[33]SNG_855!#REF!</definedName>
    <definedName name="Excel_BuiltIn_Print_Titles_21" localSheetId="3">[102]SNG_855!#REF!</definedName>
    <definedName name="Excel_BuiltIn_Print_Titles_21" localSheetId="4">[102]SNG_855!#REF!</definedName>
    <definedName name="Excel_BuiltIn_Print_Titles_21" localSheetId="5">[33]SNG_855!#REF!</definedName>
    <definedName name="Excel_BuiltIn_Print_Titles_21" localSheetId="1">[33]SNG_855!#REF!</definedName>
    <definedName name="Excel_BuiltIn_Print_Titles_21" localSheetId="2">[33]SNG_855!#REF!</definedName>
    <definedName name="Excel_BuiltIn_Print_Titles_21">[33]SNG_855!#REF!</definedName>
    <definedName name="Excel_BuiltIn_Print_Titles_23" localSheetId="10">#REF!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1">#REF!</definedName>
    <definedName name="Excel_BuiltIn_Print_Titles_23" localSheetId="2">#REF!</definedName>
    <definedName name="Excel_BuiltIn_Print_Titles_23">#REF!</definedName>
    <definedName name="Excel_BuiltIn_Print_Titles_3" localSheetId="10">#REF!</definedName>
    <definedName name="Excel_BuiltIn_Print_Titles_3" localSheetId="3">'[118]COSTOS OFICINA'!#REF!</definedName>
    <definedName name="Excel_BuiltIn_Print_Titles_3" localSheetId="4">'[118]COSTOS OFICINA'!#REF!</definedName>
    <definedName name="Excel_BuiltIn_Print_Titles_3" localSheetId="5">#REF!</definedName>
    <definedName name="Excel_BuiltIn_Print_Titles_3" localSheetId="1">#REF!</definedName>
    <definedName name="Excel_BuiltIn_Print_Titles_3" localSheetId="2">#REF!</definedName>
    <definedName name="Excel_BuiltIn_Print_Titles_3">#REF!</definedName>
    <definedName name="Excel_BuiltIn_Print_Titles_4" localSheetId="10">'[118]COSTOS CAMPAMENTO'!#REF!</definedName>
    <definedName name="Excel_BuiltIn_Print_Titles_4" localSheetId="4">'[118]COSTOS CAMPAMENTO'!#REF!</definedName>
    <definedName name="Excel_BuiltIn_Print_Titles_4" localSheetId="1">'[118]COSTOS CAMPAMENTO'!#REF!</definedName>
    <definedName name="Excel_BuiltIn_Print_Titles_4" localSheetId="2">'[118]COSTOS CAMPAMENTO'!#REF!</definedName>
    <definedName name="Excel_BuiltIn_Print_Titles_4">'[118]COSTOS CAMPAMENTO'!#REF!</definedName>
    <definedName name="Excel_BuiltIn_Print_Titles_5" localSheetId="10">'[33]VEA 374'!#REF!</definedName>
    <definedName name="Excel_BuiltIn_Print_Titles_5" localSheetId="3">'[102]VEA 374'!#REF!</definedName>
    <definedName name="Excel_BuiltIn_Print_Titles_5" localSheetId="4">'[102]VEA 374'!#REF!</definedName>
    <definedName name="Excel_BuiltIn_Print_Titles_5" localSheetId="5">'[33]VEA 374'!#REF!</definedName>
    <definedName name="Excel_BuiltIn_Print_Titles_5" localSheetId="1">'[33]VEA 374'!#REF!</definedName>
    <definedName name="Excel_BuiltIn_Print_Titles_5" localSheetId="2">'[33]VEA 374'!#REF!</definedName>
    <definedName name="Excel_BuiltIn_Print_Titles_5">'[33]VEA 374'!#REF!</definedName>
    <definedName name="Excel_BuiltIn_Print_Titles_5_XX" localSheetId="10">'[33]VEA 374'!#REF!</definedName>
    <definedName name="Excel_BuiltIn_Print_Titles_5_XX" localSheetId="3">'[102]VEA 374'!#REF!</definedName>
    <definedName name="Excel_BuiltIn_Print_Titles_5_XX" localSheetId="4">'[102]VEA 374'!#REF!</definedName>
    <definedName name="Excel_BuiltIn_Print_Titles_5_XX" localSheetId="5">'[33]VEA 374'!#REF!</definedName>
    <definedName name="Excel_BuiltIn_Print_Titles_5_XX" localSheetId="1">'[33]VEA 374'!#REF!</definedName>
    <definedName name="Excel_BuiltIn_Print_Titles_5_XX" localSheetId="2">'[33]VEA 374'!#REF!</definedName>
    <definedName name="Excel_BuiltIn_Print_Titles_5_XX">'[33]VEA 374'!#REF!</definedName>
    <definedName name="Excel_BuiltIn_Print_Titles_6" localSheetId="10">#REF!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1">#REF!</definedName>
    <definedName name="Excel_BuiltIn_Print_Titles_6" localSheetId="2">#REF!</definedName>
    <definedName name="Excel_BuiltIn_Print_Titles_6">#REF!</definedName>
    <definedName name="Excel_BuiltIn_Print_Titles_7" localSheetId="10">[33]HFB024!#REF!</definedName>
    <definedName name="Excel_BuiltIn_Print_Titles_7" localSheetId="3">[102]HFB024!#REF!</definedName>
    <definedName name="Excel_BuiltIn_Print_Titles_7" localSheetId="4">[102]HFB024!#REF!</definedName>
    <definedName name="Excel_BuiltIn_Print_Titles_7" localSheetId="5">[33]HFB024!#REF!</definedName>
    <definedName name="Excel_BuiltIn_Print_Titles_7" localSheetId="1">[33]HFB024!#REF!</definedName>
    <definedName name="Excel_BuiltIn_Print_Titles_7" localSheetId="2">[33]HFB024!#REF!</definedName>
    <definedName name="Excel_BuiltIn_Print_Titles_7">[33]HFB024!#REF!</definedName>
    <definedName name="Excel_BuiltIn_Print_Titles_8" localSheetId="10">#REF!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1">#REF!</definedName>
    <definedName name="Excel_BuiltIn_Print_Titles_8" localSheetId="2">#REF!</definedName>
    <definedName name="Excel_BuiltIn_Print_Titles_8">#REF!</definedName>
    <definedName name="Excel_BuiltIn_Print_Titles_9" localSheetId="10">[33]PAJ825!#REF!</definedName>
    <definedName name="Excel_BuiltIn_Print_Titles_9" localSheetId="3">[102]PAJ825!#REF!</definedName>
    <definedName name="Excel_BuiltIn_Print_Titles_9" localSheetId="4">[102]PAJ825!#REF!</definedName>
    <definedName name="Excel_BuiltIn_Print_Titles_9" localSheetId="5">[33]PAJ825!#REF!</definedName>
    <definedName name="Excel_BuiltIn_Print_Titles_9" localSheetId="1">[33]PAJ825!#REF!</definedName>
    <definedName name="Excel_BuiltIn_Print_Titles_9" localSheetId="2">[33]PAJ825!#REF!</definedName>
    <definedName name="Excel_BuiltIn_Print_Titles_9">[33]PAJ825!#REF!</definedName>
    <definedName name="EXCROC" localSheetId="3">'[119]Análisis de precios'!$H$52</definedName>
    <definedName name="EXCROC" localSheetId="4">'[119]Análisis de precios'!$H$52</definedName>
    <definedName name="EXCROC">'[120]Análisis de precios'!$H$52</definedName>
    <definedName name="ExtensionCoordinador" localSheetId="10">#REF!</definedName>
    <definedName name="ExtensionCoordinador" localSheetId="4">#REF!</definedName>
    <definedName name="ExtensionCoordinador" localSheetId="1">#REF!</definedName>
    <definedName name="ExtensionCoordinador" localSheetId="2">#REF!</definedName>
    <definedName name="ExtensionCoordinador">#REF!</definedName>
    <definedName name="Extra_Pay" localSheetId="10">#REF!</definedName>
    <definedName name="Extra_Pay" localSheetId="4">#REF!</definedName>
    <definedName name="Extra_Pay" localSheetId="1">#REF!</definedName>
    <definedName name="Extra_Pay" localSheetId="2">#REF!</definedName>
    <definedName name="Extra_Pay">#REF!</definedName>
    <definedName name="Extracción_IM" localSheetId="10">#REF!</definedName>
    <definedName name="Extracción_IM" localSheetId="4">#REF!</definedName>
    <definedName name="Extracción_IM" localSheetId="1">#REF!</definedName>
    <definedName name="Extracción_IM" localSheetId="2">#REF!</definedName>
    <definedName name="Extracción_IM">#REF!</definedName>
    <definedName name="Extract" localSheetId="10">#REF!</definedName>
    <definedName name="Extract" localSheetId="4">#REF!</definedName>
    <definedName name="Extract" localSheetId="1">#REF!</definedName>
    <definedName name="Extract" localSheetId="2">#REF!</definedName>
    <definedName name="Extract">#REF!</definedName>
    <definedName name="Extras">'[66]LIQUIDA-NOMINA'!$AH$4</definedName>
    <definedName name="F._INGRESO" localSheetId="10">#REF!</definedName>
    <definedName name="F._INGRESO" localSheetId="4">#REF!</definedName>
    <definedName name="F._INGRESO" localSheetId="1">#REF!</definedName>
    <definedName name="F._INGRESO" localSheetId="2">#REF!</definedName>
    <definedName name="F._INGRESO">#REF!</definedName>
    <definedName name="F._RETIRO" localSheetId="10">#REF!</definedName>
    <definedName name="F._RETIRO" localSheetId="4">#REF!</definedName>
    <definedName name="F._RETIRO" localSheetId="1">#REF!</definedName>
    <definedName name="F._RETIRO" localSheetId="2">#REF!</definedName>
    <definedName name="F._RETIRO">#REF!</definedName>
    <definedName name="F.L" localSheetId="10">#REF!</definedName>
    <definedName name="F.L" localSheetId="4">#REF!</definedName>
    <definedName name="F.L" localSheetId="1">#REF!</definedName>
    <definedName name="F.L" localSheetId="2">#REF!</definedName>
    <definedName name="F.L">#REF!</definedName>
    <definedName name="F201.1" localSheetId="10">#REF!</definedName>
    <definedName name="F201.1" localSheetId="4">#REF!</definedName>
    <definedName name="F201.1" localSheetId="1">#REF!</definedName>
    <definedName name="F201.1" localSheetId="2">#REF!</definedName>
    <definedName name="F201.1">#REF!</definedName>
    <definedName name="F201.2" localSheetId="10">#REF!</definedName>
    <definedName name="F201.2" localSheetId="4">#REF!</definedName>
    <definedName name="F201.2" localSheetId="1">#REF!</definedName>
    <definedName name="F201.2" localSheetId="2">#REF!</definedName>
    <definedName name="F201.2">#REF!</definedName>
    <definedName name="F201.3" localSheetId="10">#REF!</definedName>
    <definedName name="F201.3" localSheetId="4">#REF!</definedName>
    <definedName name="F201.3" localSheetId="1">#REF!</definedName>
    <definedName name="F201.3" localSheetId="2">#REF!</definedName>
    <definedName name="F201.3">#REF!</definedName>
    <definedName name="F210.2" localSheetId="10">#REF!</definedName>
    <definedName name="F210.2" localSheetId="4">#REF!</definedName>
    <definedName name="F210.2" localSheetId="1">#REF!</definedName>
    <definedName name="F210.2" localSheetId="2">#REF!</definedName>
    <definedName name="F210.2">#REF!</definedName>
    <definedName name="F210.3" localSheetId="10">#REF!</definedName>
    <definedName name="F210.3" localSheetId="4">#REF!</definedName>
    <definedName name="F210.3" localSheetId="1">#REF!</definedName>
    <definedName name="F210.3" localSheetId="2">#REF!</definedName>
    <definedName name="F210.3">#REF!</definedName>
    <definedName name="F211.1" localSheetId="10">#REF!</definedName>
    <definedName name="F211.1" localSheetId="4">#REF!</definedName>
    <definedName name="F211.1" localSheetId="1">#REF!</definedName>
    <definedName name="F211.1" localSheetId="2">#REF!</definedName>
    <definedName name="F211.1">#REF!</definedName>
    <definedName name="F220.1" localSheetId="10">#REF!</definedName>
    <definedName name="F220.1" localSheetId="4">#REF!</definedName>
    <definedName name="F220.1" localSheetId="1">#REF!</definedName>
    <definedName name="F220.1" localSheetId="2">#REF!</definedName>
    <definedName name="F220.1">#REF!</definedName>
    <definedName name="Facilidades" localSheetId="10">#REF!</definedName>
    <definedName name="Facilidades" localSheetId="4">#REF!</definedName>
    <definedName name="Facilidades" localSheetId="1">#REF!</definedName>
    <definedName name="Facilidades" localSheetId="2">#REF!</definedName>
    <definedName name="Facilidades">#REF!</definedName>
    <definedName name="factor" localSheetId="10">#REF!</definedName>
    <definedName name="factor" localSheetId="4">#REF!</definedName>
    <definedName name="factor" localSheetId="1">#REF!</definedName>
    <definedName name="factor" localSheetId="2">#REF!</definedName>
    <definedName name="factor">#REF!</definedName>
    <definedName name="FactorCostoPotencia" localSheetId="10">[89]Modelo!#REF!</definedName>
    <definedName name="FactorCostoPotencia" localSheetId="4">[89]Modelo!#REF!</definedName>
    <definedName name="FactorCostoPotencia" localSheetId="1">[89]Modelo!#REF!</definedName>
    <definedName name="FactorCostoPotencia" localSheetId="2">[89]Modelo!#REF!</definedName>
    <definedName name="FactorCostoPotencia">[89]Modelo!#REF!</definedName>
    <definedName name="FACTURADO" localSheetId="10">'[121]Itemes Renovación'!#REF!</definedName>
    <definedName name="FACTURADO" localSheetId="4">'[121]Itemes Renovación'!#REF!</definedName>
    <definedName name="FACTURADO" localSheetId="1">'[121]Itemes Renovación'!#REF!</definedName>
    <definedName name="FACTURADO" localSheetId="2">'[121]Itemes Renovación'!#REF!</definedName>
    <definedName name="FACTURADO">'[121]Itemes Renovación'!#REF!</definedName>
    <definedName name="FareWellStmnt" localSheetId="10">[76]!FareWellStmnt</definedName>
    <definedName name="FareWellStmnt" localSheetId="4">[76]!FareWellStmnt</definedName>
    <definedName name="FareWellStmnt" localSheetId="1">[76]!FareWellStmnt</definedName>
    <definedName name="FareWellStmnt" localSheetId="2">[76]!FareWellStmnt</definedName>
    <definedName name="FareWellStmnt">[76]!FareWellStmnt</definedName>
    <definedName name="FaseProyecto" localSheetId="10">#REF!</definedName>
    <definedName name="FaseProyecto" localSheetId="4">#REF!</definedName>
    <definedName name="FaseProyecto" localSheetId="1">#REF!</definedName>
    <definedName name="FaseProyecto" localSheetId="2">#REF!</definedName>
    <definedName name="FaseProyecto">#REF!</definedName>
    <definedName name="fbc" localSheetId="10">#REF!</definedName>
    <definedName name="fbc" localSheetId="4">#REF!</definedName>
    <definedName name="fbc" localSheetId="1">#REF!</definedName>
    <definedName name="fbc" localSheetId="2">#REF!</definedName>
    <definedName name="fbc">#REF!</definedName>
    <definedName name="FD" localSheetId="5">'INDICAR CÓDIGO DEL ITEM DE PAGO'!ERR</definedName>
    <definedName name="FD">[0]!ERR</definedName>
    <definedName name="fda" localSheetId="5" hidden="1">{"TAB1",#N/A,TRUE,"GENERAL";"TAB2",#N/A,TRUE,"GENERAL";"TAB3",#N/A,TRUE,"GENERAL";"TAB4",#N/A,TRUE,"GENERAL";"TAB5",#N/A,TRUE,"GENERAL"}</definedName>
    <definedName name="fda" hidden="1">{"TAB1",#N/A,TRUE,"GENERAL";"TAB2",#N/A,TRUE,"GENERAL";"TAB3",#N/A,TRUE,"GENERAL";"TAB4",#N/A,TRUE,"GENERAL";"TAB5",#N/A,TRUE,"GENERAL"}</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5" hidden="1">{"via1",#N/A,TRUE,"general";"via2",#N/A,TRUE,"general";"via3",#N/A,TRUE,"general"}</definedName>
    <definedName name="fdg" hidden="1">{"via1",#N/A,TRUE,"general";"via2",#N/A,TRUE,"general";"via3",#N/A,TRUE,"general"}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a" localSheetId="10">#REF!</definedName>
    <definedName name="fdsa" localSheetId="4">#REF!</definedName>
    <definedName name="fdsa" localSheetId="1">#REF!</definedName>
    <definedName name="fdsa" localSheetId="2">#REF!</definedName>
    <definedName name="fdsa">#REF!</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dwssf" localSheetId="10">#REF!</definedName>
    <definedName name="fdwssf" localSheetId="4">#REF!</definedName>
    <definedName name="fdwssf" localSheetId="1">#REF!</definedName>
    <definedName name="fdwssf" localSheetId="2">#REF!</definedName>
    <definedName name="fdwssf">#REF!</definedName>
    <definedName name="FE">1.32</definedName>
    <definedName name="FEB" localSheetId="10">#REF!</definedName>
    <definedName name="FEB" localSheetId="4">#REF!</definedName>
    <definedName name="FEB" localSheetId="1">#REF!</definedName>
    <definedName name="FEB" localSheetId="2">#REF!</definedName>
    <definedName name="FEB">#REF!</definedName>
    <definedName name="fec" localSheetId="10">#REF!</definedName>
    <definedName name="fec" localSheetId="4">#REF!</definedName>
    <definedName name="fec" localSheetId="1">#REF!</definedName>
    <definedName name="fec" localSheetId="2">#REF!</definedName>
    <definedName name="fec">#REF!</definedName>
    <definedName name="FECH">[50]DATOS!$D$6</definedName>
    <definedName name="Fecha" localSheetId="3">[86]Datos!$B$7</definedName>
    <definedName name="Fecha" localSheetId="4">[86]Datos!$B$7</definedName>
    <definedName name="Fecha">[122]Tablas!$B$1:$B$65536</definedName>
    <definedName name="FechaInicio">[66]CONTRATO!$E$10</definedName>
    <definedName name="FechaTermina">[66]CONTRATO!$E$11</definedName>
    <definedName name="FechaTerminacion" localSheetId="10">#REF!</definedName>
    <definedName name="FechaTerminacion" localSheetId="4">#REF!</definedName>
    <definedName name="FechaTerminacion" localSheetId="1">#REF!</definedName>
    <definedName name="FechaTerminacion" localSheetId="2">#REF!</definedName>
    <definedName name="FechaTerminacion">#REF!</definedName>
    <definedName name="fer" localSheetId="10">'[62]Res-Accide-10'!#REF!</definedName>
    <definedName name="fer" localSheetId="4">'[62]Res-Accide-10'!#REF!</definedName>
    <definedName name="fer" localSheetId="5">'[62]Res-Accide-10'!#REF!</definedName>
    <definedName name="fer" localSheetId="1">'[62]Res-Accide-10'!#REF!</definedName>
    <definedName name="fer" localSheetId="2">'[62]Res-Accide-10'!#REF!</definedName>
    <definedName name="fer">'[62]Res-Accide-10'!#REF!</definedName>
    <definedName name="ferfer" localSheetId="5" hidden="1">{"via1",#N/A,TRUE,"general";"via2",#N/A,TRUE,"general";"via3",#N/A,TRUE,"general"}</definedName>
    <definedName name="ferfer" hidden="1">{"via1",#N/A,TRUE,"general";"via2",#N/A,TRUE,"general";"via3",#N/A,TRUE,"general"}</definedName>
    <definedName name="Festivos">'[123]días habiles 2015'!$D$2:$D$21</definedName>
    <definedName name="ff" localSheetId="3">#REF!</definedName>
    <definedName name="ff" localSheetId="4">#REF!</definedName>
    <definedName name="ff" localSheetId="5">'INDICAR CÓDIGO DEL ITEM DE PAGO'!ERR</definedName>
    <definedName name="ff">[0]!ERR</definedName>
    <definedName name="fff" localSheetId="3">#REF!</definedName>
    <definedName name="fff" localSheetId="4">#REF!</definedName>
    <definedName name="fff" localSheetId="5" hidden="1">{"via1",#N/A,TRUE,"general";"via2",#N/A,TRUE,"general";"via3",#N/A,TRUE,"general"}</definedName>
    <definedName name="fff" hidden="1">{"via1",#N/A,TRUE,"general";"via2",#N/A,TRUE,"general";"via3",#N/A,TRUE,"general"}</definedName>
    <definedName name="ffffd" localSheetId="5" hidden="1">{"via1",#N/A,TRUE,"general";"via2",#N/A,TRUE,"general";"via3",#N/A,TRUE,"general"}</definedName>
    <definedName name="ffffd" hidden="1">{"via1",#N/A,TRUE,"general";"via2",#N/A,TRUE,"general";"via3",#N/A,TRUE,"general"}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 localSheetId="5">'INDICAR CÓDIGO DEL ITEM DE PAGO'!ERR</definedName>
    <definedName name="fg">[0]!ERR</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5" hidden="1">{"via1",#N/A,TRUE,"general";"via2",#N/A,TRUE,"general";"via3",#N/A,TRUE,"general"}</definedName>
    <definedName name="FGFDH" hidden="1">{"via1",#N/A,TRUE,"general";"via2",#N/A,TRUE,"general";"via3",#N/A,TRUE,"general"}</definedName>
    <definedName name="fgghhj" localSheetId="5" hidden="1">{"via1",#N/A,TRUE,"general";"via2",#N/A,TRUE,"general";"via3",#N/A,TRUE,"general"}</definedName>
    <definedName name="fgghhj" hidden="1">{"via1",#N/A,TRUE,"general";"via2",#N/A,TRUE,"general";"via3",#N/A,TRUE,"general"}</definedName>
    <definedName name="fgh" localSheetId="10">'[124]7422CW00'!#REF!</definedName>
    <definedName name="fgh" localSheetId="4">'[124]7422CW00'!#REF!</definedName>
    <definedName name="fgh" localSheetId="1">'[124]7422CW00'!#REF!</definedName>
    <definedName name="fgh" localSheetId="2">'[124]7422CW00'!#REF!</definedName>
    <definedName name="fgh">'[124]7422CW00'!#REF!</definedName>
    <definedName name="FGHFBC" localSheetId="5"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hidden="1">{"via1",#N/A,TRUE,"general";"via2",#N/A,TRUE,"general";"via3",#N/A,TRUE,"general"}</definedName>
    <definedName name="fhg" hidden="1">{#N/A,#N/A,TRUE,"1842CWN0"}</definedName>
    <definedName name="fhgh" localSheetId="5" hidden="1">{"via1",#N/A,TRUE,"general";"via2",#N/A,TRUE,"general";"via3",#N/A,TRUE,"general"}</definedName>
    <definedName name="fhgh"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i" localSheetId="10">#REF!</definedName>
    <definedName name="fi" localSheetId="4">#REF!</definedName>
    <definedName name="fi" localSheetId="1">#REF!</definedName>
    <definedName name="fi" localSheetId="2">#REF!</definedName>
    <definedName name="fi">#REF!</definedName>
    <definedName name="FIBER" localSheetId="10">#REF!</definedName>
    <definedName name="FIBER" localSheetId="4">#REF!</definedName>
    <definedName name="FIBER" localSheetId="1">#REF!</definedName>
    <definedName name="FIBER" localSheetId="2">#REF!</definedName>
    <definedName name="FIBER">#REF!</definedName>
    <definedName name="Fil_Fechas" localSheetId="10">#REF!</definedName>
    <definedName name="Fil_Fechas" localSheetId="4">#REF!</definedName>
    <definedName name="Fil_Fechas" localSheetId="1">#REF!</definedName>
    <definedName name="Fil_Fechas" localSheetId="2">#REF!</definedName>
    <definedName name="Fil_Fechas">#REF!</definedName>
    <definedName name="fill1" localSheetId="10" hidden="1">#REF!</definedName>
    <definedName name="fill1" localSheetId="4" hidden="1">#REF!</definedName>
    <definedName name="fill1" localSheetId="1" hidden="1">#REF!</definedName>
    <definedName name="fill1" localSheetId="2" hidden="1">#REF!</definedName>
    <definedName name="fill1" hidden="1">#REF!</definedName>
    <definedName name="FILTROS" localSheetId="10">#REF!</definedName>
    <definedName name="FILTROS" localSheetId="4">#REF!</definedName>
    <definedName name="FILTROS" localSheetId="1">#REF!</definedName>
    <definedName name="FILTROS" localSheetId="2">#REF!</definedName>
    <definedName name="FILTROS">#REF!</definedName>
    <definedName name="Fin_de_semana">'[123]días habiles 2015'!$M$1:$M$2</definedName>
    <definedName name="FINANCIACION" localSheetId="5">'INDICAR CÓDIGO DEL ITEM DE PAGO'!ERR</definedName>
    <definedName name="FINANCIACION">[0]!ERR</definedName>
    <definedName name="FinePrint" localSheetId="10">[76]!FinePrint</definedName>
    <definedName name="FinePrint" localSheetId="4">[76]!FinePrint</definedName>
    <definedName name="FinePrint" localSheetId="1">[76]!FinePrint</definedName>
    <definedName name="FinePrint" localSheetId="2">[76]!FinePrint</definedName>
    <definedName name="FinePrint">[76]!FinePrint</definedName>
    <definedName name="FM">1.18</definedName>
    <definedName name="fnic">[84]Hoja1!$C$13</definedName>
    <definedName name="FO" localSheetId="3">'[65]CIRCUITOS CODENSA'!#REF!</definedName>
    <definedName name="FO" localSheetId="4">'[65]CIRCUITOS CODENSA'!#REF!</definedName>
    <definedName name="FO">1.32</definedName>
    <definedName name="FORDESCR" localSheetId="10">'[4]7422CW00'!#REF!</definedName>
    <definedName name="FORDESCR" localSheetId="4">'[4]7422CW00'!#REF!</definedName>
    <definedName name="FORDESCR" localSheetId="1">'[4]7422CW00'!#REF!</definedName>
    <definedName name="FORDESCR" localSheetId="2">'[4]7422CW00'!#REF!</definedName>
    <definedName name="FORDESCR">'[4]7422CW00'!#REF!</definedName>
    <definedName name="FORM_C3">[125]Hoja1!$A$33:$N$51</definedName>
    <definedName name="FORMOLT" localSheetId="10">'[4]7422CW00'!#REF!</definedName>
    <definedName name="FORMOLT" localSheetId="4">'[4]7422CW00'!#REF!</definedName>
    <definedName name="FORMOLT" localSheetId="1">'[4]7422CW00'!#REF!</definedName>
    <definedName name="FORMOLT" localSheetId="2">'[4]7422CW00'!#REF!</definedName>
    <definedName name="FORMOLT">'[4]7422CW00'!#REF!</definedName>
    <definedName name="formularioCantidades" localSheetId="10">#REF!</definedName>
    <definedName name="formularioCantidades" localSheetId="4">#REF!</definedName>
    <definedName name="formularioCantidades" localSheetId="1">#REF!</definedName>
    <definedName name="formularioCantidades" localSheetId="2">#REF!</definedName>
    <definedName name="formularioCantidades">#REF!</definedName>
    <definedName name="FORSHE" localSheetId="10">'[4]7422CW00'!#REF!</definedName>
    <definedName name="FORSHE" localSheetId="4">'[4]7422CW00'!#REF!</definedName>
    <definedName name="FORSHE" localSheetId="1">'[4]7422CW00'!#REF!</definedName>
    <definedName name="FORSHE" localSheetId="2">'[4]7422CW00'!#REF!</definedName>
    <definedName name="FORSHE">'[4]7422CW00'!#REF!</definedName>
    <definedName name="FORUNMIS" localSheetId="10">'[4]7422CW00'!#REF!</definedName>
    <definedName name="FORUNMIS" localSheetId="4">'[4]7422CW00'!#REF!</definedName>
    <definedName name="FORUNMIS" localSheetId="1">'[4]7422CW00'!#REF!</definedName>
    <definedName name="FORUNMIS" localSheetId="2">'[4]7422CW00'!#REF!</definedName>
    <definedName name="FORUNMIS">'[4]7422CW00'!#REF!</definedName>
    <definedName name="FR">1.15</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fr" localSheetId="5" hidden="1">{"via1",#N/A,TRUE,"general";"via2",#N/A,TRUE,"general";"via3",#N/A,TRUE,"general"}</definedName>
    <definedName name="frefr" hidden="1">{"via1",#N/A,TRUE,"general";"via2",#N/A,TRUE,"general";"via3",#N/A,TRUE,"general"}</definedName>
    <definedName name="frfa" localSheetId="5"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5">'INDICAR CÓDIGO DEL ITEM DE PAGO'!ERR</definedName>
    <definedName name="fu">[0]!ERR</definedName>
    <definedName name="Full_Print" localSheetId="10">#REF!</definedName>
    <definedName name="Full_Print" localSheetId="4">#REF!</definedName>
    <definedName name="Full_Print" localSheetId="1">#REF!</definedName>
    <definedName name="Full_Print" localSheetId="2">#REF!</definedName>
    <definedName name="Full_Print">#REF!</definedName>
    <definedName name="fwff" localSheetId="5"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G" localSheetId="10">#REF!</definedName>
    <definedName name="g" localSheetId="3">#REF!</definedName>
    <definedName name="g" localSheetId="4">#REF!</definedName>
    <definedName name="G" localSheetId="1">#REF!</definedName>
    <definedName name="G" localSheetId="2">#REF!</definedName>
    <definedName name="G">#REF!</definedName>
    <definedName name="G.Eg" localSheetId="10">#REF!</definedName>
    <definedName name="G.Eg" localSheetId="4">#REF!</definedName>
    <definedName name="G.Eg" localSheetId="1">#REF!</definedName>
    <definedName name="G.Eg" localSheetId="2">#REF!</definedName>
    <definedName name="G.Eg">#REF!</definedName>
    <definedName name="G.Em" localSheetId="10">#REF!</definedName>
    <definedName name="G.Em" localSheetId="4">#REF!</definedName>
    <definedName name="G.Em" localSheetId="1">#REF!</definedName>
    <definedName name="G.Em" localSheetId="2">#REF!</definedName>
    <definedName name="G.Em">#REF!</definedName>
    <definedName name="G.Eo" localSheetId="10">#REF!</definedName>
    <definedName name="G.Eo" localSheetId="4">#REF!</definedName>
    <definedName name="G.Eo" localSheetId="1">#REF!</definedName>
    <definedName name="G.Eo" localSheetId="2">#REF!</definedName>
    <definedName name="G.Eo">#REF!</definedName>
    <definedName name="G.Ew" localSheetId="10">#REF!</definedName>
    <definedName name="G.Ew" localSheetId="4">#REF!</definedName>
    <definedName name="G.Ew" localSheetId="1">#REF!</definedName>
    <definedName name="G.Ew" localSheetId="2">#REF!</definedName>
    <definedName name="G.Ew">#REF!</definedName>
    <definedName name="G_C1" localSheetId="10">[19]Tablas!#REF!</definedName>
    <definedName name="G_C1" localSheetId="4">[19]Tablas!#REF!</definedName>
    <definedName name="G_C1" localSheetId="1">[19]Tablas!#REF!</definedName>
    <definedName name="G_C1" localSheetId="2">[19]Tablas!#REF!</definedName>
    <definedName name="G_C1">[19]Tablas!#REF!</definedName>
    <definedName name="G_C10" localSheetId="10">[19]Tablas!#REF!</definedName>
    <definedName name="G_C10" localSheetId="4">[19]Tablas!#REF!</definedName>
    <definedName name="G_C10" localSheetId="1">[19]Tablas!#REF!</definedName>
    <definedName name="G_C10" localSheetId="2">[19]Tablas!#REF!</definedName>
    <definedName name="G_C10">[19]Tablas!#REF!</definedName>
    <definedName name="G_C11" localSheetId="10">[19]Tablas!#REF!</definedName>
    <definedName name="G_C11" localSheetId="4">[19]Tablas!#REF!</definedName>
    <definedName name="G_C11" localSheetId="1">[19]Tablas!#REF!</definedName>
    <definedName name="G_C11" localSheetId="2">[19]Tablas!#REF!</definedName>
    <definedName name="G_C11">[19]Tablas!#REF!</definedName>
    <definedName name="G_C12" localSheetId="10">[19]Tablas!#REF!</definedName>
    <definedName name="G_C12" localSheetId="4">[19]Tablas!#REF!</definedName>
    <definedName name="G_C12" localSheetId="1">[19]Tablas!#REF!</definedName>
    <definedName name="G_C12" localSheetId="2">[19]Tablas!#REF!</definedName>
    <definedName name="G_C12">[19]Tablas!#REF!</definedName>
    <definedName name="G_C13" localSheetId="10">[19]Tablas!#REF!</definedName>
    <definedName name="G_C13" localSheetId="4">[19]Tablas!#REF!</definedName>
    <definedName name="G_C13" localSheetId="1">[19]Tablas!#REF!</definedName>
    <definedName name="G_C13" localSheetId="2">[19]Tablas!#REF!</definedName>
    <definedName name="G_C13">[19]Tablas!#REF!</definedName>
    <definedName name="G_C14" localSheetId="10">[19]Tablas!#REF!</definedName>
    <definedName name="G_C14" localSheetId="4">[19]Tablas!#REF!</definedName>
    <definedName name="G_C14" localSheetId="1">[19]Tablas!#REF!</definedName>
    <definedName name="G_C14" localSheetId="2">[19]Tablas!#REF!</definedName>
    <definedName name="G_C14">[19]Tablas!#REF!</definedName>
    <definedName name="G_C15" localSheetId="10">[19]Tablas!#REF!</definedName>
    <definedName name="G_C15" localSheetId="4">[19]Tablas!#REF!</definedName>
    <definedName name="G_C15" localSheetId="1">[19]Tablas!#REF!</definedName>
    <definedName name="G_C15" localSheetId="2">[19]Tablas!#REF!</definedName>
    <definedName name="G_C15">[19]Tablas!#REF!</definedName>
    <definedName name="G_C16" localSheetId="10">[19]Tablas!#REF!</definedName>
    <definedName name="G_C16" localSheetId="4">[19]Tablas!#REF!</definedName>
    <definedName name="G_C16" localSheetId="1">[19]Tablas!#REF!</definedName>
    <definedName name="G_C16" localSheetId="2">[19]Tablas!#REF!</definedName>
    <definedName name="G_C16">[19]Tablas!#REF!</definedName>
    <definedName name="G_C17" localSheetId="10">[19]Tablas!#REF!</definedName>
    <definedName name="G_C17" localSheetId="4">[19]Tablas!#REF!</definedName>
    <definedName name="G_C17" localSheetId="1">[19]Tablas!#REF!</definedName>
    <definedName name="G_C17" localSheetId="2">[19]Tablas!#REF!</definedName>
    <definedName name="G_C17">[19]Tablas!#REF!</definedName>
    <definedName name="G_C18" localSheetId="10">[19]Tablas!#REF!</definedName>
    <definedName name="G_C18" localSheetId="4">[19]Tablas!#REF!</definedName>
    <definedName name="G_C18" localSheetId="1">[19]Tablas!#REF!</definedName>
    <definedName name="G_C18" localSheetId="2">[19]Tablas!#REF!</definedName>
    <definedName name="G_C18">[19]Tablas!#REF!</definedName>
    <definedName name="G_C19" localSheetId="10">[19]Tablas!#REF!</definedName>
    <definedName name="G_C19" localSheetId="4">[19]Tablas!#REF!</definedName>
    <definedName name="G_C19" localSheetId="1">[19]Tablas!#REF!</definedName>
    <definedName name="G_C19" localSheetId="2">[19]Tablas!#REF!</definedName>
    <definedName name="G_C19">[19]Tablas!#REF!</definedName>
    <definedName name="G_C2" localSheetId="10">[19]Tablas!#REF!</definedName>
    <definedName name="G_C2" localSheetId="4">[19]Tablas!#REF!</definedName>
    <definedName name="G_C2" localSheetId="1">[19]Tablas!#REF!</definedName>
    <definedName name="G_C2" localSheetId="2">[19]Tablas!#REF!</definedName>
    <definedName name="G_C2">[19]Tablas!#REF!</definedName>
    <definedName name="G_C20" localSheetId="10">[19]Tablas!#REF!</definedName>
    <definedName name="G_C20" localSheetId="4">[19]Tablas!#REF!</definedName>
    <definedName name="G_C20" localSheetId="1">[19]Tablas!#REF!</definedName>
    <definedName name="G_C20" localSheetId="2">[19]Tablas!#REF!</definedName>
    <definedName name="G_C20">[19]Tablas!#REF!</definedName>
    <definedName name="G_C21" localSheetId="10">[19]Tablas!#REF!</definedName>
    <definedName name="G_C21" localSheetId="4">[19]Tablas!#REF!</definedName>
    <definedName name="G_C21" localSheetId="1">[19]Tablas!#REF!</definedName>
    <definedName name="G_C21" localSheetId="2">[19]Tablas!#REF!</definedName>
    <definedName name="G_C21">[19]Tablas!#REF!</definedName>
    <definedName name="G_C22" localSheetId="10">[19]Tablas!#REF!</definedName>
    <definedName name="G_C22" localSheetId="4">[19]Tablas!#REF!</definedName>
    <definedName name="G_C22" localSheetId="1">[19]Tablas!#REF!</definedName>
    <definedName name="G_C22" localSheetId="2">[19]Tablas!#REF!</definedName>
    <definedName name="G_C22">[19]Tablas!#REF!</definedName>
    <definedName name="G_C3" localSheetId="10">[19]Tablas!#REF!</definedName>
    <definedName name="G_C3" localSheetId="4">[19]Tablas!#REF!</definedName>
    <definedName name="G_C3" localSheetId="1">[19]Tablas!#REF!</definedName>
    <definedName name="G_C3" localSheetId="2">[19]Tablas!#REF!</definedName>
    <definedName name="G_C3">[19]Tablas!#REF!</definedName>
    <definedName name="G_C4" localSheetId="10">[19]Tablas!#REF!</definedName>
    <definedName name="G_C4" localSheetId="4">[19]Tablas!#REF!</definedName>
    <definedName name="G_C4" localSheetId="1">[19]Tablas!#REF!</definedName>
    <definedName name="G_C4" localSheetId="2">[19]Tablas!#REF!</definedName>
    <definedName name="G_C4">[19]Tablas!#REF!</definedName>
    <definedName name="G_C5" localSheetId="10">[19]Tablas!#REF!</definedName>
    <definedName name="G_C5" localSheetId="4">[19]Tablas!#REF!</definedName>
    <definedName name="G_C5" localSheetId="1">[19]Tablas!#REF!</definedName>
    <definedName name="G_C5" localSheetId="2">[19]Tablas!#REF!</definedName>
    <definedName name="G_C5">[19]Tablas!#REF!</definedName>
    <definedName name="G_C6" localSheetId="10">[19]Tablas!#REF!</definedName>
    <definedName name="G_C6" localSheetId="4">[19]Tablas!#REF!</definedName>
    <definedName name="G_C6" localSheetId="1">[19]Tablas!#REF!</definedName>
    <definedName name="G_C6" localSheetId="2">[19]Tablas!#REF!</definedName>
    <definedName name="G_C6">[19]Tablas!#REF!</definedName>
    <definedName name="G_C7" localSheetId="10">[19]Tablas!#REF!</definedName>
    <definedName name="G_C7" localSheetId="4">[19]Tablas!#REF!</definedName>
    <definedName name="G_C7" localSheetId="1">[19]Tablas!#REF!</definedName>
    <definedName name="G_C7" localSheetId="2">[19]Tablas!#REF!</definedName>
    <definedName name="G_C7">[19]Tablas!#REF!</definedName>
    <definedName name="G_C8" localSheetId="10">[19]Tablas!#REF!</definedName>
    <definedName name="G_C8" localSheetId="4">[19]Tablas!#REF!</definedName>
    <definedName name="G_C8" localSheetId="1">[19]Tablas!#REF!</definedName>
    <definedName name="G_C8" localSheetId="2">[19]Tablas!#REF!</definedName>
    <definedName name="G_C8">[19]Tablas!#REF!</definedName>
    <definedName name="G_C9" localSheetId="10">[19]Tablas!#REF!</definedName>
    <definedName name="G_C9" localSheetId="4">[19]Tablas!#REF!</definedName>
    <definedName name="G_C9" localSheetId="1">[19]Tablas!#REF!</definedName>
    <definedName name="G_C9" localSheetId="2">[19]Tablas!#REF!</definedName>
    <definedName name="G_C9">[19]Tablas!#REF!</definedName>
    <definedName name="G1_" localSheetId="10">#REF!</definedName>
    <definedName name="G1_" localSheetId="4">#REF!</definedName>
    <definedName name="G1_" localSheetId="1">#REF!</definedName>
    <definedName name="G1_" localSheetId="2">#REF!</definedName>
    <definedName name="G1_">#REF!</definedName>
    <definedName name="GAdministrativos" localSheetId="10">#REF!</definedName>
    <definedName name="GAdministrativos" localSheetId="4">#REF!</definedName>
    <definedName name="GAdministrativos" localSheetId="1">#REF!</definedName>
    <definedName name="GAdministrativos" localSheetId="2">#REF!</definedName>
    <definedName name="GAdministrativos">#REF!</definedName>
    <definedName name="GAdministrativosAl" localSheetId="10">#REF!</definedName>
    <definedName name="GAdministrativosAl" localSheetId="4">#REF!</definedName>
    <definedName name="GAdministrativosAl" localSheetId="1">#REF!</definedName>
    <definedName name="GAdministrativosAl" localSheetId="2">#REF!</definedName>
    <definedName name="GAdministrativosAl">#REF!</definedName>
    <definedName name="GAJ" localSheetId="10">#REF!</definedName>
    <definedName name="GAJ" localSheetId="4">#REF!</definedName>
    <definedName name="GAJ" localSheetId="5">#REF!</definedName>
    <definedName name="GAJ" localSheetId="1">#REF!</definedName>
    <definedName name="GAJ" localSheetId="2">#REF!</definedName>
    <definedName name="GAJ">#REF!</definedName>
    <definedName name="Gancho" localSheetId="10">#REF!</definedName>
    <definedName name="Gancho" localSheetId="4">#REF!</definedName>
    <definedName name="Gancho" localSheetId="1">#REF!</definedName>
    <definedName name="Gancho" localSheetId="2">#REF!</definedName>
    <definedName name="Gancho">#REF!</definedName>
    <definedName name="GAS" localSheetId="10">[19]Tablas!#REF!</definedName>
    <definedName name="GAS" localSheetId="4">[19]Tablas!#REF!</definedName>
    <definedName name="GAS" localSheetId="1">[19]Tablas!#REF!</definedName>
    <definedName name="GAS" localSheetId="2">[19]Tablas!#REF!</definedName>
    <definedName name="GAS">[19]Tablas!#REF!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CB" localSheetId="10">[17]Tablas!#REF!</definedName>
    <definedName name="GCB" localSheetId="4">[17]Tablas!#REF!</definedName>
    <definedName name="GCB" localSheetId="1">[17]Tablas!#REF!</definedName>
    <definedName name="GCB" localSheetId="2">[17]Tablas!#REF!</definedName>
    <definedName name="GCB">[17]Tablas!#REF!</definedName>
    <definedName name="GCI" localSheetId="10">[19]Tablas!#REF!</definedName>
    <definedName name="GCI" localSheetId="4">[19]Tablas!#REF!</definedName>
    <definedName name="GCI" localSheetId="1">[19]Tablas!#REF!</definedName>
    <definedName name="GCI" localSheetId="2">[19]Tablas!#REF!</definedName>
    <definedName name="GCI">[19]Tablas!#REF!</definedName>
    <definedName name="GCN" localSheetId="10">[19]Tablas!#REF!</definedName>
    <definedName name="GCN" localSheetId="4">[19]Tablas!#REF!</definedName>
    <definedName name="GCN" localSheetId="1">[19]Tablas!#REF!</definedName>
    <definedName name="GCN" localSheetId="2">[19]Tablas!#REF!</definedName>
    <definedName name="GCN">[19]Tablas!#REF!</definedName>
    <definedName name="GCP" localSheetId="10">[19]Tablas!#REF!</definedName>
    <definedName name="GCP" localSheetId="4">[19]Tablas!#REF!</definedName>
    <definedName name="GCP" localSheetId="1">[19]Tablas!#REF!</definedName>
    <definedName name="GCP" localSheetId="2">[19]Tablas!#REF!</definedName>
    <definedName name="GCP">[19]Tablas!#REF!</definedName>
    <definedName name="GDN" localSheetId="10">[19]Tablas!#REF!</definedName>
    <definedName name="GDN" localSheetId="4">[19]Tablas!#REF!</definedName>
    <definedName name="GDN" localSheetId="1">[19]Tablas!#REF!</definedName>
    <definedName name="GDN" localSheetId="2">[19]Tablas!#REF!</definedName>
    <definedName name="GDN">[19]Tablas!#REF!</definedName>
    <definedName name="GDR" localSheetId="10">[19]Tablas!#REF!</definedName>
    <definedName name="GDR" localSheetId="4">[19]Tablas!#REF!</definedName>
    <definedName name="GDR" localSheetId="1">[19]Tablas!#REF!</definedName>
    <definedName name="GDR" localSheetId="2">[19]Tablas!#REF!</definedName>
    <definedName name="GDR">[19]Tablas!#REF!</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A" localSheetId="10">[19]Tablas!#REF!</definedName>
    <definedName name="GEA" localSheetId="4">[19]Tablas!#REF!</definedName>
    <definedName name="GEA" localSheetId="1">[19]Tablas!#REF!</definedName>
    <definedName name="GEA" localSheetId="2">[19]Tablas!#REF!</definedName>
    <definedName name="GEA">[19]Tablas!#REF!</definedName>
    <definedName name="GEA1_1" localSheetId="10">[19]Tablas!#REF!</definedName>
    <definedName name="GEA1_1" localSheetId="4">[19]Tablas!#REF!</definedName>
    <definedName name="GEA1_1" localSheetId="1">[19]Tablas!#REF!</definedName>
    <definedName name="GEA1_1" localSheetId="2">[19]Tablas!#REF!</definedName>
    <definedName name="GEA1_1">[19]Tablas!#REF!</definedName>
    <definedName name="GEA1_1_1" localSheetId="10">[19]Tablas!#REF!</definedName>
    <definedName name="GEA1_1_1" localSheetId="4">[19]Tablas!#REF!</definedName>
    <definedName name="GEA1_1_1" localSheetId="1">[19]Tablas!#REF!</definedName>
    <definedName name="GEA1_1_1" localSheetId="2">[19]Tablas!#REF!</definedName>
    <definedName name="GEA1_1_1">[19]Tablas!#REF!</definedName>
    <definedName name="GEA1_1_10" localSheetId="10">[19]Tablas!#REF!</definedName>
    <definedName name="GEA1_1_10" localSheetId="4">[19]Tablas!#REF!</definedName>
    <definedName name="GEA1_1_10" localSheetId="1">[19]Tablas!#REF!</definedName>
    <definedName name="GEA1_1_10" localSheetId="2">[19]Tablas!#REF!</definedName>
    <definedName name="GEA1_1_10">[19]Tablas!#REF!</definedName>
    <definedName name="GEA1_1_2" localSheetId="10">[19]Tablas!#REF!</definedName>
    <definedName name="GEA1_1_2" localSheetId="4">[19]Tablas!#REF!</definedName>
    <definedName name="GEA1_1_2" localSheetId="1">[19]Tablas!#REF!</definedName>
    <definedName name="GEA1_1_2" localSheetId="2">[19]Tablas!#REF!</definedName>
    <definedName name="GEA1_1_2">[19]Tablas!#REF!</definedName>
    <definedName name="GEA1_1_3" localSheetId="10">[19]Tablas!#REF!</definedName>
    <definedName name="GEA1_1_3" localSheetId="4">[19]Tablas!#REF!</definedName>
    <definedName name="GEA1_1_3" localSheetId="1">[19]Tablas!#REF!</definedName>
    <definedName name="GEA1_1_3" localSheetId="2">[19]Tablas!#REF!</definedName>
    <definedName name="GEA1_1_3">[19]Tablas!#REF!</definedName>
    <definedName name="GEA1_1_4" localSheetId="10">[19]Tablas!#REF!</definedName>
    <definedName name="GEA1_1_4" localSheetId="4">[19]Tablas!#REF!</definedName>
    <definedName name="GEA1_1_4" localSheetId="1">[19]Tablas!#REF!</definedName>
    <definedName name="GEA1_1_4" localSheetId="2">[19]Tablas!#REF!</definedName>
    <definedName name="GEA1_1_4">[19]Tablas!#REF!</definedName>
    <definedName name="GEA1_1_5" localSheetId="10">[19]Tablas!#REF!</definedName>
    <definedName name="GEA1_1_5" localSheetId="4">[19]Tablas!#REF!</definedName>
    <definedName name="GEA1_1_5" localSheetId="1">[19]Tablas!#REF!</definedName>
    <definedName name="GEA1_1_5" localSheetId="2">[19]Tablas!#REF!</definedName>
    <definedName name="GEA1_1_5">[19]Tablas!#REF!</definedName>
    <definedName name="GEA1_1_6" localSheetId="10">[19]Tablas!#REF!</definedName>
    <definedName name="GEA1_1_6" localSheetId="4">[19]Tablas!#REF!</definedName>
    <definedName name="GEA1_1_6" localSheetId="1">[19]Tablas!#REF!</definedName>
    <definedName name="GEA1_1_6" localSheetId="2">[19]Tablas!#REF!</definedName>
    <definedName name="GEA1_1_6">[19]Tablas!#REF!</definedName>
    <definedName name="GEA1_1_7" localSheetId="10">[19]Tablas!#REF!</definedName>
    <definedName name="GEA1_1_7" localSheetId="4">[19]Tablas!#REF!</definedName>
    <definedName name="GEA1_1_7" localSheetId="1">[19]Tablas!#REF!</definedName>
    <definedName name="GEA1_1_7" localSheetId="2">[19]Tablas!#REF!</definedName>
    <definedName name="GEA1_1_7">[19]Tablas!#REF!</definedName>
    <definedName name="GEA1_1_8" localSheetId="10">[19]Tablas!#REF!</definedName>
    <definedName name="GEA1_1_8" localSheetId="4">[19]Tablas!#REF!</definedName>
    <definedName name="GEA1_1_8" localSheetId="1">[19]Tablas!#REF!</definedName>
    <definedName name="GEA1_1_8" localSheetId="2">[19]Tablas!#REF!</definedName>
    <definedName name="GEA1_1_8">[19]Tablas!#REF!</definedName>
    <definedName name="GEA1_1_9" localSheetId="10">[19]Tablas!#REF!</definedName>
    <definedName name="GEA1_1_9" localSheetId="4">[19]Tablas!#REF!</definedName>
    <definedName name="GEA1_1_9" localSheetId="1">[19]Tablas!#REF!</definedName>
    <definedName name="GEA1_1_9" localSheetId="2">[19]Tablas!#REF!</definedName>
    <definedName name="GEA1_1_9">[19]Tablas!#REF!</definedName>
    <definedName name="GEA1_2" localSheetId="10">[19]Tablas!#REF!</definedName>
    <definedName name="GEA1_2" localSheetId="4">[19]Tablas!#REF!</definedName>
    <definedName name="GEA1_2" localSheetId="1">[19]Tablas!#REF!</definedName>
    <definedName name="GEA1_2" localSheetId="2">[19]Tablas!#REF!</definedName>
    <definedName name="GEA1_2">[19]Tablas!#REF!</definedName>
    <definedName name="GEA1_3" localSheetId="10">[19]Tablas!#REF!</definedName>
    <definedName name="GEA1_3" localSheetId="4">[19]Tablas!#REF!</definedName>
    <definedName name="GEA1_3" localSheetId="1">[19]Tablas!#REF!</definedName>
    <definedName name="GEA1_3" localSheetId="2">[19]Tablas!#REF!</definedName>
    <definedName name="GEA1_3">[19]Tablas!#REF!</definedName>
    <definedName name="GEA1_4" localSheetId="10">[19]Tablas!#REF!</definedName>
    <definedName name="GEA1_4" localSheetId="4">[19]Tablas!#REF!</definedName>
    <definedName name="GEA1_4" localSheetId="1">[19]Tablas!#REF!</definedName>
    <definedName name="GEA1_4" localSheetId="2">[19]Tablas!#REF!</definedName>
    <definedName name="GEA1_4">[19]Tablas!#REF!</definedName>
    <definedName name="GEC" localSheetId="10">[19]Tablas!#REF!</definedName>
    <definedName name="GEC" localSheetId="4">[19]Tablas!#REF!</definedName>
    <definedName name="GEC" localSheetId="1">[19]Tablas!#REF!</definedName>
    <definedName name="GEC" localSheetId="2">[19]Tablas!#REF!</definedName>
    <definedName name="GEC">[19]Tablas!#REF!</definedName>
    <definedName name="GEC_ON_DAPIAY" localSheetId="10">#REF!</definedName>
    <definedName name="GEC_ON_DAPIAY" localSheetId="4">#REF!</definedName>
    <definedName name="GEC_ON_DAPIAY" localSheetId="1">#REF!</definedName>
    <definedName name="GEC_ON_DAPIAY" localSheetId="2">#REF!</definedName>
    <definedName name="GEC_ON_DAPIAY">#REF!</definedName>
    <definedName name="GEC_ON_GER" localSheetId="10">#REF!</definedName>
    <definedName name="GEC_ON_GER" localSheetId="4">#REF!</definedName>
    <definedName name="GEC_ON_GER" localSheetId="1">#REF!</definedName>
    <definedName name="GEC_ON_GER" localSheetId="2">#REF!</definedName>
    <definedName name="GEC_ON_GER">#REF!</definedName>
    <definedName name="geg" localSheetId="5" hidden="1">{"via1",#N/A,TRUE,"general";"via2",#N/A,TRUE,"general";"via3",#N/A,TRUE,"general"}</definedName>
    <definedName name="geg" hidden="1">{"via1",#N/A,TRUE,"general";"via2",#N/A,TRUE,"general";"via3",#N/A,TRUE,"general"}</definedName>
    <definedName name="GENERAL" localSheetId="10">#REF!</definedName>
    <definedName name="GENERAL" localSheetId="4">#REF!</definedName>
    <definedName name="GENERAL" localSheetId="1">#REF!</definedName>
    <definedName name="GENERAL" localSheetId="2">#REF!</definedName>
    <definedName name="GENERAL">#REF!</definedName>
    <definedName name="GENERAL1" localSheetId="10">#REF!</definedName>
    <definedName name="GENERAL1" localSheetId="4">#REF!</definedName>
    <definedName name="GENERAL1" localSheetId="1">#REF!</definedName>
    <definedName name="GENERAL1" localSheetId="2">#REF!</definedName>
    <definedName name="GENERAL1">#REF!</definedName>
    <definedName name="Geotex" localSheetId="10">#REF!</definedName>
    <definedName name="Geotex" localSheetId="4">#REF!</definedName>
    <definedName name="Geotex" localSheetId="5">#REF!</definedName>
    <definedName name="Geotex" localSheetId="1">#REF!</definedName>
    <definedName name="Geotex" localSheetId="2">#REF!</definedName>
    <definedName name="Geotex">#REF!</definedName>
    <definedName name="GERENCIA" localSheetId="10">#REF!</definedName>
    <definedName name="GERENCIA" localSheetId="4">#REF!</definedName>
    <definedName name="GERENCIA" localSheetId="1">#REF!</definedName>
    <definedName name="GERENCIA" localSheetId="2">#REF!</definedName>
    <definedName name="GERENCIA">#REF!</definedName>
    <definedName name="GERENCIA1" localSheetId="10">#REF!</definedName>
    <definedName name="GERENCIA1" localSheetId="4">#REF!</definedName>
    <definedName name="GERENCIA1" localSheetId="1">#REF!</definedName>
    <definedName name="GERENCIA1" localSheetId="2">#REF!</definedName>
    <definedName name="GERENCIA1">#REF!</definedName>
    <definedName name="GERENCIA2" localSheetId="10">#REF!</definedName>
    <definedName name="GERENCIA2" localSheetId="4">#REF!</definedName>
    <definedName name="GERENCIA2" localSheetId="1">#REF!</definedName>
    <definedName name="GERENCIA2" localSheetId="2">#REF!</definedName>
    <definedName name="GERENCIA2">#REF!</definedName>
    <definedName name="Gerente">[66]EMPRESA!$F$12</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estion">'[82]Indicadores Gestión'!$B$2:$B$403</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5" hidden="1">{"via1",#N/A,TRUE,"general";"via2",#N/A,TRUE,"general";"via3",#N/A,TRUE,"general"}</definedName>
    <definedName name="gfgfgr"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hidden="1">{"via1",#N/A,TRUE,"general";"via2",#N/A,TRUE,"general";"via3",#N/A,TRUE,"general"}</definedName>
    <definedName name="GFN" localSheetId="10">[19]Tablas!#REF!</definedName>
    <definedName name="GFN" localSheetId="4">[19]Tablas!#REF!</definedName>
    <definedName name="GFN" localSheetId="1">[19]Tablas!#REF!</definedName>
    <definedName name="GFN" localSheetId="2">[19]Tablas!#REF!</definedName>
    <definedName name="GFN">[19]Tablas!#REF!</definedName>
    <definedName name="gfutyj6" localSheetId="5" hidden="1">{"via1",#N/A,TRUE,"general";"via2",#N/A,TRUE,"general";"via3",#N/A,TRUE,"general"}</definedName>
    <definedName name="gfutyj6" hidden="1">{"via1",#N/A,TRUE,"general";"via2",#N/A,TRUE,"general";"via3",#N/A,TRUE,"general"}</definedName>
    <definedName name="GG" localSheetId="3">'[65]CIRCUITOS CODENSA'!#REF!</definedName>
    <definedName name="GG" localSheetId="4">'[65]CIRCUITOS CODENSA'!#REF!</definedName>
    <definedName name="gg" localSheetId="5" hidden="1">{"TAB1",#N/A,TRUE,"GENERAL";"TAB2",#N/A,TRUE,"GENERAL";"TAB3",#N/A,TRUE,"GENERAL";"TAB4",#N/A,TRUE,"GENERAL";"TAB5",#N/A,TRUE,"GENERAL"}</definedName>
    <definedName name="gg" hidden="1">{"TAB1",#N/A,TRUE,"GENERAL";"TAB2",#N/A,TRUE,"GENERAL";"TAB3",#N/A,TRUE,"GENERAL";"TAB4",#N/A,TRUE,"GENERAL";"TAB5",#N/A,TRUE,"GENERAL"}</definedName>
    <definedName name="ggdr" localSheetId="5"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 localSheetId="5">'INDICAR CÓDIGO DEL ITEM DE PAGO'!ERR</definedName>
    <definedName name="GGG">[0]!ERR</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g" localSheetId="10">#REF!</definedName>
    <definedName name="gggggg" localSheetId="4">#REF!</definedName>
    <definedName name="gggggg" localSheetId="1">#REF!</definedName>
    <definedName name="gggggg" localSheetId="2">#REF!</definedName>
    <definedName name="gggggg">#REF!</definedName>
    <definedName name="gggggggg" localSheetId="10">#REF!</definedName>
    <definedName name="gggggggg" localSheetId="4">#REF!</definedName>
    <definedName name="gggggggg" localSheetId="1">#REF!</definedName>
    <definedName name="gggggggg" localSheetId="2">#REF!</definedName>
    <definedName name="gggggggg">#REF!</definedName>
    <definedName name="gggggt" localSheetId="5"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hidden="1">{"via1",#N/A,TRUE,"general";"via2",#N/A,TRUE,"general";"via3",#N/A,TRUE,"general"}</definedName>
    <definedName name="ggjgjkg" hidden="1">{#N/A,#N/A,TRUE,"1842CWN0"}</definedName>
    <definedName name="ggtgt" localSheetId="5" hidden="1">{"via1",#N/A,TRUE,"general";"via2",#N/A,TRUE,"general";"via3",#N/A,TRUE,"general"}</definedName>
    <definedName name="ggtgt" hidden="1">{"via1",#N/A,TRUE,"general";"via2",#N/A,TRUE,"general";"via3",#N/A,TRUE,"general"}</definedName>
    <definedName name="gh" localSheetId="10">#REF!</definedName>
    <definedName name="gh" localSheetId="4">#REF!</definedName>
    <definedName name="gh" localSheetId="1">#REF!</definedName>
    <definedName name="gh" localSheetId="2">#REF!</definedName>
    <definedName name="gh">#REF!</definedName>
    <definedName name="ghdghuy" localSheetId="5" hidden="1">{"via1",#N/A,TRUE,"general";"via2",#N/A,TRUE,"general";"via3",#N/A,TRUE,"general"}</definedName>
    <definedName name="ghdghuy"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 localSheetId="10">'[124]7422CW00'!#REF!</definedName>
    <definedName name="ghf" localSheetId="4">'[124]7422CW00'!#REF!</definedName>
    <definedName name="ghf" localSheetId="1">'[124]7422CW00'!#REF!</definedName>
    <definedName name="ghf" localSheetId="2">'[124]7422CW00'!#REF!</definedName>
    <definedName name="ghf">'[124]7422CW00'!#REF!</definedName>
    <definedName name="ghfg" localSheetId="5" hidden="1">{"via1",#N/A,TRUE,"general";"via2",#N/A,TRUE,"general";"via3",#N/A,TRUE,"general"}</definedName>
    <definedName name="ghfg" hidden="1">{"via1",#N/A,TRUE,"general";"via2",#N/A,TRUE,"general";"via3",#N/A,TRUE,"general"}</definedName>
    <definedName name="ghghy" localSheetId="10">#REF!</definedName>
    <definedName name="ghghy" localSheetId="4">#REF!</definedName>
    <definedName name="ghghy" localSheetId="1">#REF!</definedName>
    <definedName name="ghghy" localSheetId="2">#REF!</definedName>
    <definedName name="ghghy">#REF!</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 localSheetId="5" hidden="1">{"via1",#N/A,TRUE,"general";"via2",#N/A,TRUE,"general";"via3",#N/A,TRUE,"general"}</definedName>
    <definedName name="gk" hidden="1">{"via1",#N/A,TRUE,"general";"via2",#N/A,TRUE,"general";"via3",#N/A,TRUE,"general"}</definedName>
    <definedName name="GKJDGDIJZ">"Imagen 3"</definedName>
    <definedName name="GMM_ON_ASO" localSheetId="10">[19]Tablas!#REF!</definedName>
    <definedName name="GMM_ON_ASO" localSheetId="4">[19]Tablas!#REF!</definedName>
    <definedName name="GMM_ON_ASO" localSheetId="1">[19]Tablas!#REF!</definedName>
    <definedName name="GMM_ON_ASO" localSheetId="2">[19]Tablas!#REF!</definedName>
    <definedName name="GMM_ON_ASO">[19]Tablas!#REF!</definedName>
    <definedName name="GMM_ON_DMARES" localSheetId="10">#REF!</definedName>
    <definedName name="GMM_ON_DMARES" localSheetId="4">#REF!</definedName>
    <definedName name="GMM_ON_DMARES" localSheetId="1">#REF!</definedName>
    <definedName name="GMM_ON_DMARES" localSheetId="2">#REF!</definedName>
    <definedName name="GMM_ON_DMARES">#REF!</definedName>
    <definedName name="GMM_ON_DRIO" localSheetId="10">#REF!</definedName>
    <definedName name="GMM_ON_DRIO" localSheetId="4">#REF!</definedName>
    <definedName name="GMM_ON_DRIO" localSheetId="1">#REF!</definedName>
    <definedName name="GMM_ON_DRIO" localSheetId="2">#REF!</definedName>
    <definedName name="GMM_ON_DRIO">#REF!</definedName>
    <definedName name="GOpmasInversionAc" localSheetId="10">#REF!</definedName>
    <definedName name="GOpmasInversionAc" localSheetId="4">#REF!</definedName>
    <definedName name="GOpmasInversionAc" localSheetId="1">#REF!</definedName>
    <definedName name="GOpmasInversionAc" localSheetId="2">#REF!</definedName>
    <definedName name="GOpmasInversionAc">#REF!</definedName>
    <definedName name="GOpmasInversionAl" localSheetId="10">#REF!</definedName>
    <definedName name="GOpmasInversionAl" localSheetId="4">#REF!</definedName>
    <definedName name="GOpmasInversionAl" localSheetId="1">#REF!</definedName>
    <definedName name="GOpmasInversionAl" localSheetId="2">#REF!</definedName>
    <definedName name="GOpmasInversionAl">#REF!</definedName>
    <definedName name="GOR" localSheetId="10">#REF!</definedName>
    <definedName name="GOR" localSheetId="4">#REF!</definedName>
    <definedName name="GOR" localSheetId="1">#REF!</definedName>
    <definedName name="GOR" localSheetId="2">#REF!</definedName>
    <definedName name="GOR">#REF!</definedName>
    <definedName name="GOT" localSheetId="10">[19]Tablas!#REF!</definedName>
    <definedName name="GOT" localSheetId="4">[19]Tablas!#REF!</definedName>
    <definedName name="GOT" localSheetId="1">[19]Tablas!#REF!</definedName>
    <definedName name="GOT" localSheetId="2">[19]Tablas!#REF!</definedName>
    <definedName name="GOT">[19]Tablas!#REF!</definedName>
    <definedName name="GPO" localSheetId="10">[19]Tablas!#REF!</definedName>
    <definedName name="GPO" localSheetId="4">[19]Tablas!#REF!</definedName>
    <definedName name="GPO" localSheetId="1">[19]Tablas!#REF!</definedName>
    <definedName name="GPO" localSheetId="2">[19]Tablas!#REF!</definedName>
    <definedName name="GPO">[19]Tablas!#REF!</definedName>
    <definedName name="GPR" localSheetId="10">[19]Tablas!#REF!</definedName>
    <definedName name="GPR" localSheetId="4">[19]Tablas!#REF!</definedName>
    <definedName name="GPR" localSheetId="1">[19]Tablas!#REF!</definedName>
    <definedName name="GPR" localSheetId="2">[19]Tablas!#REF!</definedName>
    <definedName name="GPR">[19]Tablas!#REF!</definedName>
    <definedName name="_xlnm.Recorder" localSheetId="10">#REF!</definedName>
    <definedName name="_xlnm.Recorder" localSheetId="4">#REF!</definedName>
    <definedName name="_xlnm.Recorder" localSheetId="1">#REF!</definedName>
    <definedName name="_xlnm.Recorder" localSheetId="2">#REF!</definedName>
    <definedName name="_xlnm.Recorder">#REF!</definedName>
    <definedName name="GRAF1ANO" localSheetId="5"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AF2" localSheetId="10">#REF!</definedName>
    <definedName name="GRAF2" localSheetId="4">#REF!</definedName>
    <definedName name="GRAF2" localSheetId="5">#REF!</definedName>
    <definedName name="GRAF2" localSheetId="1">#REF!</definedName>
    <definedName name="GRAF2" localSheetId="2">#REF!</definedName>
    <definedName name="GRAF2">#REF!</definedName>
    <definedName name="GRAF3" localSheetId="10">#REF!</definedName>
    <definedName name="GRAF3" localSheetId="4">#REF!</definedName>
    <definedName name="GRAF3" localSheetId="5">#REF!</definedName>
    <definedName name="GRAF3" localSheetId="1">#REF!</definedName>
    <definedName name="GRAF3" localSheetId="2">#REF!</definedName>
    <definedName name="GRAF3">#REF!</definedName>
    <definedName name="GRC" localSheetId="10">[19]Tablas!#REF!</definedName>
    <definedName name="GRC" localSheetId="4">[19]Tablas!#REF!</definedName>
    <definedName name="GRC" localSheetId="1">[19]Tablas!#REF!</definedName>
    <definedName name="GRC" localSheetId="2">[19]Tablas!#REF!</definedName>
    <definedName name="GRC">[19]Tablas!#REF!</definedName>
    <definedName name="GRC_ON_ASO" localSheetId="10">[19]Tablas!#REF!</definedName>
    <definedName name="GRC_ON_ASO" localSheetId="4">[19]Tablas!#REF!</definedName>
    <definedName name="GRC_ON_ASO" localSheetId="1">[19]Tablas!#REF!</definedName>
    <definedName name="GRC_ON_ASO" localSheetId="2">[19]Tablas!#REF!</definedName>
    <definedName name="GRC_ON_ASO">[19]Tablas!#REF!</definedName>
    <definedName name="GRC_ON_DAPIAY" localSheetId="10">#REF!</definedName>
    <definedName name="GRC_ON_DAPIAY" localSheetId="4">#REF!</definedName>
    <definedName name="GRC_ON_DAPIAY" localSheetId="1">#REF!</definedName>
    <definedName name="GRC_ON_DAPIAY" localSheetId="2">#REF!</definedName>
    <definedName name="GRC_ON_DAPIAY">#REF!</definedName>
    <definedName name="GRC_ON_GER" localSheetId="10">#REF!</definedName>
    <definedName name="GRC_ON_GER" localSheetId="4">#REF!</definedName>
    <definedName name="GRC_ON_GER" localSheetId="1">#REF!</definedName>
    <definedName name="GRC_ON_GER" localSheetId="2">#REF!</definedName>
    <definedName name="GRC_ON_GER">#REF!</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hidden="1">{"via1",#N/A,TRUE,"general";"via2",#N/A,TRUE,"general";"via3",#N/A,TRUE,"general"}</definedName>
    <definedName name="GRM" localSheetId="10">[19]Tablas!#REF!</definedName>
    <definedName name="GRM" localSheetId="4">[19]Tablas!#REF!</definedName>
    <definedName name="GRM" localSheetId="1">[19]Tablas!#REF!</definedName>
    <definedName name="GRM" localSheetId="2">[19]Tablas!#REF!</definedName>
    <definedName name="GRM">[19]Tablas!#REF!</definedName>
    <definedName name="GRM_ON_DMARES" localSheetId="10">#REF!</definedName>
    <definedName name="GRM_ON_DMARES" localSheetId="4">#REF!</definedName>
    <definedName name="GRM_ON_DMARES" localSheetId="1">#REF!</definedName>
    <definedName name="GRM_ON_DMARES" localSheetId="2">#REF!</definedName>
    <definedName name="GRM_ON_DMARES">#REF!</definedName>
    <definedName name="GRM_ON_DRIO" localSheetId="10">#REF!</definedName>
    <definedName name="GRM_ON_DRIO" localSheetId="4">#REF!</definedName>
    <definedName name="GRM_ON_DRIO" localSheetId="1">#REF!</definedName>
    <definedName name="GRM_ON_DRIO" localSheetId="2">#REF!</definedName>
    <definedName name="GRM_ON_DRIO">#REF!</definedName>
    <definedName name="GRN" localSheetId="10">[19]Tablas!#REF!</definedName>
    <definedName name="GRN" localSheetId="4">[19]Tablas!#REF!</definedName>
    <definedName name="GRN" localSheetId="1">[19]Tablas!#REF!</definedName>
    <definedName name="GRN" localSheetId="2">[19]Tablas!#REF!</definedName>
    <definedName name="GRN">[19]Tablas!#REF!</definedName>
    <definedName name="GRN_ON_ASO" localSheetId="10">[19]Tablas!#REF!</definedName>
    <definedName name="GRN_ON_ASO" localSheetId="4">[19]Tablas!#REF!</definedName>
    <definedName name="GRN_ON_ASO" localSheetId="1">[19]Tablas!#REF!</definedName>
    <definedName name="GRN_ON_ASO" localSheetId="2">[19]Tablas!#REF!</definedName>
    <definedName name="GRN_ON_ASO">[19]Tablas!#REF!</definedName>
    <definedName name="GRN_ON_DIREC" localSheetId="10">#REF!</definedName>
    <definedName name="GRN_ON_DIREC" localSheetId="4">#REF!</definedName>
    <definedName name="GRN_ON_DIREC" localSheetId="1">#REF!</definedName>
    <definedName name="GRN_ON_DIREC" localSheetId="2">#REF!</definedName>
    <definedName name="GRN_ON_DIREC">#REF!</definedName>
    <definedName name="GRS" localSheetId="10">[19]Tablas!#REF!</definedName>
    <definedName name="GRS" localSheetId="4">[19]Tablas!#REF!</definedName>
    <definedName name="GRS" localSheetId="1">[19]Tablas!#REF!</definedName>
    <definedName name="GRS" localSheetId="2">[19]Tablas!#REF!</definedName>
    <definedName name="GRS">[19]Tablas!#REF!</definedName>
    <definedName name="GRS_ON_ASO" localSheetId="10">[19]Tablas!#REF!</definedName>
    <definedName name="GRS_ON_ASO" localSheetId="4">[19]Tablas!#REF!</definedName>
    <definedName name="GRS_ON_ASO" localSheetId="1">[19]Tablas!#REF!</definedName>
    <definedName name="GRS_ON_ASO" localSheetId="2">[19]Tablas!#REF!</definedName>
    <definedName name="GRS_ON_ASO">[19]Tablas!#REF!</definedName>
    <definedName name="GRS_ON_DIREC" localSheetId="10">#REF!</definedName>
    <definedName name="GRS_ON_DIREC" localSheetId="4">#REF!</definedName>
    <definedName name="GRS_ON_DIREC" localSheetId="1">#REF!</definedName>
    <definedName name="GRS_ON_DIREC" localSheetId="2">#REF!</definedName>
    <definedName name="GRS_ON_DIREC">#REF!</definedName>
    <definedName name="GRS_ON_HUIL" localSheetId="10">#REF!</definedName>
    <definedName name="GRS_ON_HUIL" localSheetId="4">#REF!</definedName>
    <definedName name="GRS_ON_HUIL" localSheetId="1">#REF!</definedName>
    <definedName name="GRS_ON_HUIL" localSheetId="2">#REF!</definedName>
    <definedName name="GRS_ON_HUIL">#REF!</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RUPO1" localSheetId="10">#REF!</definedName>
    <definedName name="GRUPO1" localSheetId="3">#REF!</definedName>
    <definedName name="GRUPO1" localSheetId="4">#REF!</definedName>
    <definedName name="GRUPO1" localSheetId="5">#REF!</definedName>
    <definedName name="GRUPO1" localSheetId="1">#REF!</definedName>
    <definedName name="GRUPO1" localSheetId="2">#REF!</definedName>
    <definedName name="GRUPO1">#REF!</definedName>
    <definedName name="GRUPO123" localSheetId="10">#REF!</definedName>
    <definedName name="GRUPO123" localSheetId="4">#REF!</definedName>
    <definedName name="GRUPO123" localSheetId="5">#REF!</definedName>
    <definedName name="GRUPO123" localSheetId="1">#REF!</definedName>
    <definedName name="GRUPO123" localSheetId="2">#REF!</definedName>
    <definedName name="GRUPO123">#REF!</definedName>
    <definedName name="GRUPO13" localSheetId="10">#REF!</definedName>
    <definedName name="GRUPO13" localSheetId="4">#REF!</definedName>
    <definedName name="GRUPO13" localSheetId="5">#REF!</definedName>
    <definedName name="GRUPO13" localSheetId="1">#REF!</definedName>
    <definedName name="GRUPO13" localSheetId="2">#REF!</definedName>
    <definedName name="GRUPO13">#REF!</definedName>
    <definedName name="GRUPO2" localSheetId="10">#REF!</definedName>
    <definedName name="GRUPO2" localSheetId="4">#REF!</definedName>
    <definedName name="GRUPO2" localSheetId="5">#REF!</definedName>
    <definedName name="GRUPO2" localSheetId="1">#REF!</definedName>
    <definedName name="GRUPO2" localSheetId="2">#REF!</definedName>
    <definedName name="GRUPO2">#REF!</definedName>
    <definedName name="grupo3">[84]Hoja1!$F$6</definedName>
    <definedName name="grupo4">[84]Hoja1!$F$7</definedName>
    <definedName name="grupo5">[84]Hoja1!$F$10</definedName>
    <definedName name="grupo6">[84]Hoja1!$F$11</definedName>
    <definedName name="grupo7">[84]Hoja1!$F$12</definedName>
    <definedName name="grupo8">[84]Hoja1!$F$13</definedName>
    <definedName name="grupo9">[84]Hoja1!$F$14</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sf" localSheetId="5" hidden="1">{"via1",#N/A,TRUE,"general";"via2",#N/A,TRUE,"general";"via3",#N/A,TRUE,"general"}</definedName>
    <definedName name="gsfsf" hidden="1">{"via1",#N/A,TRUE,"general";"via2",#N/A,TRUE,"general";"via3",#N/A,TRUE,"general"}</definedName>
    <definedName name="GT">[126]BASE!$C$4:$H$255</definedName>
    <definedName name="GTC" localSheetId="10">[19]Tablas!#REF!</definedName>
    <definedName name="GTC" localSheetId="4">[19]Tablas!#REF!</definedName>
    <definedName name="GTC" localSheetId="1">[19]Tablas!#REF!</definedName>
    <definedName name="GTC" localSheetId="2">[19]Tablas!#REF!</definedName>
    <definedName name="GTC">[19]Tablas!#REF!</definedName>
    <definedName name="GTE" localSheetId="10">[19]Tablas!#REF!</definedName>
    <definedName name="GTE" localSheetId="4">[19]Tablas!#REF!</definedName>
    <definedName name="GTE" localSheetId="1">[19]Tablas!#REF!</definedName>
    <definedName name="GTE" localSheetId="2">[19]Tablas!#REF!</definedName>
    <definedName name="GTE">[19]Tablas!#REF!</definedName>
    <definedName name="gtgt" localSheetId="5"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GTO_ADMON" localSheetId="10">#REF!</definedName>
    <definedName name="GTO_ADMON" localSheetId="4">#REF!</definedName>
    <definedName name="GTO_ADMON" localSheetId="1">#REF!</definedName>
    <definedName name="GTO_ADMON" localSheetId="2">#REF!</definedName>
    <definedName name="GTO_ADMON">#REF!</definedName>
    <definedName name="GTO_INVEST" localSheetId="10">#REF!</definedName>
    <definedName name="GTO_INVEST" localSheetId="4">#REF!</definedName>
    <definedName name="GTO_INVEST" localSheetId="1">#REF!</definedName>
    <definedName name="GTO_INVEST" localSheetId="2">#REF!</definedName>
    <definedName name="GTO_INVEST">#REF!</definedName>
    <definedName name="GTO_OPERA" localSheetId="10">#REF!</definedName>
    <definedName name="GTO_OPERA" localSheetId="4">#REF!</definedName>
    <definedName name="GTO_OPERA" localSheetId="1">#REF!</definedName>
    <definedName name="GTO_OPERA" localSheetId="2">#REF!</definedName>
    <definedName name="GTO_OPERA">#REF!</definedName>
    <definedName name="GTP" localSheetId="10">[19]Tablas!#REF!</definedName>
    <definedName name="GTP" localSheetId="4">[19]Tablas!#REF!</definedName>
    <definedName name="GTP" localSheetId="1">[19]Tablas!#REF!</definedName>
    <definedName name="GTP" localSheetId="2">[19]Tablas!#REF!</definedName>
    <definedName name="GTP">[19]Tablas!#REF!</definedName>
    <definedName name="GTRE" localSheetId="10">#REF!</definedName>
    <definedName name="GTRE" localSheetId="4">#REF!</definedName>
    <definedName name="GTRE" localSheetId="5">#REF!</definedName>
    <definedName name="GTRE" localSheetId="1">#REF!</definedName>
    <definedName name="GTRE" localSheetId="2">#REF!</definedName>
    <definedName name="GTRE">#REF!</definedName>
    <definedName name="guias">[114]Guias_Sectoriales!$A$1:$A$12</definedName>
    <definedName name="h" localSheetId="10">#REF!</definedName>
    <definedName name="h" localSheetId="3">#REF!</definedName>
    <definedName name="h" localSheetId="4">#REF!</definedName>
    <definedName name="h" localSheetId="1">#REF!</definedName>
    <definedName name="h" localSheetId="2">#REF!</definedName>
    <definedName name="h">#REF!</definedName>
    <definedName name="H_pump" localSheetId="10">#REF!</definedName>
    <definedName name="H_pump" localSheetId="4">#REF!</definedName>
    <definedName name="H_pump" localSheetId="1">#REF!</definedName>
    <definedName name="H_pump" localSheetId="2">#REF!</definedName>
    <definedName name="H_pump">#REF!</definedName>
    <definedName name="h9h" localSheetId="5" hidden="1">{"via1",#N/A,TRUE,"general";"via2",#N/A,TRUE,"general";"via3",#N/A,TRUE,"general"}</definedName>
    <definedName name="h9h" hidden="1">{"via1",#N/A,TRUE,"general";"via2",#N/A,TRUE,"general";"via3",#N/A,TRUE,"general"}</definedName>
    <definedName name="hayud" localSheetId="10">#REF!</definedName>
    <definedName name="hayud" localSheetId="4">#REF!</definedName>
    <definedName name="hayud" localSheetId="1">#REF!</definedName>
    <definedName name="hayud" localSheetId="2">#REF!</definedName>
    <definedName name="hayud">#REF!</definedName>
    <definedName name="Hazards" localSheetId="10">#REF!</definedName>
    <definedName name="Hazards" localSheetId="4">#REF!</definedName>
    <definedName name="Hazards" localSheetId="1">#REF!</definedName>
    <definedName name="Hazards" localSheetId="2">#REF!</definedName>
    <definedName name="Hazards">#REF!</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camion" localSheetId="10">#REF!</definedName>
    <definedName name="hcamion" localSheetId="4">#REF!</definedName>
    <definedName name="hcamion" localSheetId="1">#REF!</definedName>
    <definedName name="hcamion" localSheetId="2">#REF!</definedName>
    <definedName name="hcamion">#REF!</definedName>
    <definedName name="hdfh" localSheetId="5"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eader_Row" localSheetId="10">ROW(#REF!)</definedName>
    <definedName name="Header_Row" localSheetId="4">ROW(#REF!)</definedName>
    <definedName name="Header_Row" localSheetId="1">ROW(#REF!)</definedName>
    <definedName name="Header_Row" localSheetId="2">ROW(#REF!)</definedName>
    <definedName name="Header_Row">ROW(#REF!)</definedName>
    <definedName name="hed">[84]Datos!$D$8</definedName>
    <definedName name="hen">[84]Datos!$D$9</definedName>
    <definedName name="HERRERO" localSheetId="10">#REF!</definedName>
    <definedName name="HERRERO" localSheetId="4">#REF!</definedName>
    <definedName name="HERRERO" localSheetId="1">#REF!</definedName>
    <definedName name="HERRERO" localSheetId="2">#REF!</definedName>
    <definedName name="HERRERO">#REF!</definedName>
    <definedName name="hfgh" localSheetId="5"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hr" localSheetId="5" hidden="1">{"via1",#N/A,TRUE,"general";"via2",#N/A,TRUE,"general";"via3",#N/A,TRUE,"general"}</definedName>
    <definedName name="hfthr" hidden="1">{"via1",#N/A,TRUE,"general";"via2",#N/A,TRUE,"general";"via3",#N/A,TRUE,"general"}</definedName>
    <definedName name="hg" localSheetId="3">#REF!</definedName>
    <definedName name="hg" localSheetId="4">#REF!</definedName>
    <definedName name="hg" localSheetId="5" hidden="1">{"via1",#N/A,TRUE,"general";"via2",#N/A,TRUE,"general";"via3",#N/A,TRUE,"general"}</definedName>
    <definedName name="hg"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grua" localSheetId="10">#REF!</definedName>
    <definedName name="hgrua" localSheetId="4">#REF!</definedName>
    <definedName name="hgrua" localSheetId="1">#REF!</definedName>
    <definedName name="hgrua" localSheetId="2">#REF!</definedName>
    <definedName name="hgrua">#REF!</definedName>
    <definedName name="hh" localSheetId="3">#REF!</definedName>
    <definedName name="hh" localSheetId="4">#REF!</definedName>
    <definedName name="hh" localSheetId="5">'INDICAR CÓDIGO DEL ITEM DE PAGO'!ERR</definedName>
    <definedName name="hh">[0]!ERR</definedName>
    <definedName name="hhg" hidden="1">{#N/A,#N/A,TRUE,"1842CWN0"}</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hh" localSheetId="5" hidden="1">{"via1",#N/A,TRUE,"general";"via2",#N/A,TRUE,"general";"via3",#N/A,TRUE,"general"}</definedName>
    <definedName name="hhhhhh" hidden="1">{"via1",#N/A,TRUE,"general";"via2",#N/A,TRUE,"general";"via3",#N/A,TRUE,"general"}</definedName>
    <definedName name="hhhhhhh" localSheetId="10">#REF!</definedName>
    <definedName name="hhhhhhh" localSheetId="4">#REF!</definedName>
    <definedName name="hhhhhhh" localSheetId="1">#REF!</definedName>
    <definedName name="hhhhhhh" localSheetId="2">#REF!</definedName>
    <definedName name="hhhhhhh">#REF!</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5" hidden="1">{"via1",#N/A,TRUE,"general";"via2",#N/A,TRUE,"general";"via3",#N/A,TRUE,"general"}</definedName>
    <definedName name="hhtrhreh" hidden="1">{"via1",#N/A,TRUE,"general";"via2",#N/A,TRUE,"general";"via3",#N/A,TRUE,"general"}</definedName>
    <definedName name="Hid">'[27]Interc de Hidr.'!$E$1:$E$65536</definedName>
    <definedName name="HIDE1">[71]steel!$F$7:$J$7</definedName>
    <definedName name="hing" localSheetId="10">#REF!</definedName>
    <definedName name="hing" localSheetId="4">#REF!</definedName>
    <definedName name="hing" localSheetId="1">#REF!</definedName>
    <definedName name="hing" localSheetId="2">#REF!</definedName>
    <definedName name="hing">#REF!</definedName>
    <definedName name="hjfg" localSheetId="5"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H" localSheetId="5" hidden="1">{"via1",#N/A,TRUE,"general";"via2",#N/A,TRUE,"general";"via3",#N/A,TRUE,"general"}</definedName>
    <definedName name="HJKH"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K" localSheetId="5">'INDICAR CÓDIGO DEL ITEM DE PAGO'!ERR</definedName>
    <definedName name="HK">[0]!ERR</definedName>
    <definedName name="HM" localSheetId="10">#REF!</definedName>
    <definedName name="HM" localSheetId="4">#REF!</definedName>
    <definedName name="HM" localSheetId="1">#REF!</definedName>
    <definedName name="HM" localSheetId="2">#REF!</definedName>
    <definedName name="HM">#REF!</definedName>
    <definedName name="hmont" localSheetId="10">#REF!</definedName>
    <definedName name="hmont" localSheetId="4">#REF!</definedName>
    <definedName name="hmont" localSheetId="1">#REF!</definedName>
    <definedName name="hmont" localSheetId="2">#REF!</definedName>
    <definedName name="hmont">#REF!</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OJA1" localSheetId="10">#REF!</definedName>
    <definedName name="HOJA1" localSheetId="3">#REF!</definedName>
    <definedName name="HOJA1" localSheetId="4">#REF!</definedName>
    <definedName name="HOJA1" localSheetId="5">#REF!</definedName>
    <definedName name="HOJA1" localSheetId="1">#REF!</definedName>
    <definedName name="HOJA1" localSheetId="2">#REF!</definedName>
    <definedName name="HOJA1">#REF!</definedName>
    <definedName name="HOJA2" localSheetId="10">#REF!</definedName>
    <definedName name="HOJA2" localSheetId="4">#REF!</definedName>
    <definedName name="HOJA2" localSheetId="1">#REF!</definedName>
    <definedName name="HOJA2" localSheetId="2">#REF!</definedName>
    <definedName name="HOJA2">#REF!</definedName>
    <definedName name="horat" localSheetId="10">'[27]Itemes Renovación'!#REF!</definedName>
    <definedName name="horat" localSheetId="4">'[27]Itemes Renovación'!#REF!</definedName>
    <definedName name="horat" localSheetId="1">'[27]Itemes Renovación'!#REF!</definedName>
    <definedName name="horat" localSheetId="2">'[27]Itemes Renovación'!#REF!</definedName>
    <definedName name="horat">'[27]Itemes Renovación'!#REF!</definedName>
    <definedName name="Hornos" localSheetId="10">#REF!</definedName>
    <definedName name="Hornos" localSheetId="4">#REF!</definedName>
    <definedName name="Hornos" localSheetId="1">#REF!</definedName>
    <definedName name="Hornos" localSheetId="2">#REF!</definedName>
    <definedName name="Hornos">#REF!</definedName>
    <definedName name="HP_stg_Hz" localSheetId="10">#REF!</definedName>
    <definedName name="HP_stg_Hz" localSheetId="4">#REF!</definedName>
    <definedName name="HP_stg_Hz" localSheetId="1">#REF!</definedName>
    <definedName name="HP_stg_Hz" localSheetId="2">#REF!</definedName>
    <definedName name="HP_stg_Hz">#REF!</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n">[84]Datos!$D$7</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 localSheetId="10">#REF!</definedName>
    <definedName name="hs" localSheetId="4">#REF!</definedName>
    <definedName name="hs" localSheetId="1">#REF!</definedName>
    <definedName name="hs" localSheetId="2">#REF!</definedName>
    <definedName name="hs">#REF!</definedName>
    <definedName name="hsfg" localSheetId="5" hidden="1">{"via1",#N/A,TRUE,"general";"via2",#N/A,TRUE,"general";"via3",#N/A,TRUE,"general"}</definedName>
    <definedName name="hsfg" hidden="1">{"via1",#N/A,TRUE,"general";"via2",#N/A,TRUE,"general";"via3",#N/A,TRUE,"general"}</definedName>
    <definedName name="hsup" localSheetId="10">#REF!</definedName>
    <definedName name="hsup" localSheetId="4">#REF!</definedName>
    <definedName name="hsup" localSheetId="1">#REF!</definedName>
    <definedName name="hsup" localSheetId="2">#REF!</definedName>
    <definedName name="hsup">#REF!</definedName>
    <definedName name="HTAS" localSheetId="10">#REF!</definedName>
    <definedName name="HTAS" localSheetId="4">#REF!</definedName>
    <definedName name="HTAS" localSheetId="1">#REF!</definedName>
    <definedName name="HTAS" localSheetId="2">#REF!</definedName>
    <definedName name="HTAS">#REF!</definedName>
    <definedName name="HTAS1" localSheetId="10">#REF!</definedName>
    <definedName name="HTAS1" localSheetId="4">#REF!</definedName>
    <definedName name="HTAS1" localSheetId="1">#REF!</definedName>
    <definedName name="HTAS1" localSheetId="2">#REF!</definedName>
    <definedName name="HTAS1">#REF!</definedName>
    <definedName name="htecn" localSheetId="10">#REF!</definedName>
    <definedName name="htecn" localSheetId="4">#REF!</definedName>
    <definedName name="htecn" localSheetId="1">#REF!</definedName>
    <definedName name="htecn" localSheetId="2">#REF!</definedName>
    <definedName name="htecn">#REF!</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ryrt7" localSheetId="5" hidden="1">{"via1",#N/A,TRUE,"general";"via2",#N/A,TRUE,"general";"via3",#N/A,TRUE,"general"}</definedName>
    <definedName name="htryrt7" hidden="1">{"via1",#N/A,TRUE,"general";"via2",#N/A,TRUE,"general";"via3",#N/A,TRUE,"general"}</definedName>
    <definedName name="hut" localSheetId="10">#REF!</definedName>
    <definedName name="hut" localSheetId="4">#REF!</definedName>
    <definedName name="hut" localSheetId="1">#REF!</definedName>
    <definedName name="hut" localSheetId="2">#REF!</definedName>
    <definedName name="hut">#REF!</definedName>
    <definedName name="hvehiculo" localSheetId="10">#REF!</definedName>
    <definedName name="hvehiculo" localSheetId="4">#REF!</definedName>
    <definedName name="hvehiculo" localSheetId="1">#REF!</definedName>
    <definedName name="hvehiculo" localSheetId="2">#REF!</definedName>
    <definedName name="hvehiculo">#REF!</definedName>
    <definedName name="hxdfk" localSheetId="10">#REF!</definedName>
    <definedName name="hxdfk" localSheetId="4">#REF!</definedName>
    <definedName name="hxdfk" localSheetId="1">#REF!</definedName>
    <definedName name="hxdfk" localSheetId="2">#REF!</definedName>
    <definedName name="hxdfk">#REF!</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tirs" localSheetId="5" hidden="1">{"via1",#N/A,TRUE,"general";"via2",#N/A,TRUE,"general";"via3",#N/A,TRUE,"general"}</definedName>
    <definedName name="hytirs" hidden="1">{"via1",#N/A,TRUE,"general";"via2",#N/A,TRUE,"general";"via3",#N/A,TRUE,"general"}</definedName>
    <definedName name="I" localSheetId="10">#REF!</definedName>
    <definedName name="i" localSheetId="3">#REF!</definedName>
    <definedName name="i" localSheetId="4">#REF!</definedName>
    <definedName name="I" localSheetId="5">#REF!</definedName>
    <definedName name="I" localSheetId="1">#REF!</definedName>
    <definedName name="I" localSheetId="2">#REF!</definedName>
    <definedName name="I">#REF!</definedName>
    <definedName name="i0" localSheetId="10">#REF!</definedName>
    <definedName name="i0" localSheetId="4">#REF!</definedName>
    <definedName name="i0" localSheetId="1">#REF!</definedName>
    <definedName name="i0" localSheetId="2">#REF!</definedName>
    <definedName name="i0">#REF!</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ANC" localSheetId="10">#REF!</definedName>
    <definedName name="IANC" localSheetId="4">#REF!</definedName>
    <definedName name="IANC" localSheetId="1">#REF!</definedName>
    <definedName name="IANC" localSheetId="2">#REF!</definedName>
    <definedName name="IANC">#REF!</definedName>
    <definedName name="ic">[84]Hoja1!$C$17</definedName>
    <definedName name="icbf">[84]Hoja1!$C$15</definedName>
    <definedName name="Icct" localSheetId="10">#REF!</definedName>
    <definedName name="Icct" localSheetId="4">#REF!</definedName>
    <definedName name="Icct" localSheetId="1">#REF!</definedName>
    <definedName name="Icct" localSheetId="2">#REF!</definedName>
    <definedName name="Icct">#REF!</definedName>
    <definedName name="ICP" localSheetId="10">[19]Tablas!#REF!</definedName>
    <definedName name="ICP" localSheetId="4">[19]Tablas!#REF!</definedName>
    <definedName name="ICP" localSheetId="1">[19]Tablas!#REF!</definedName>
    <definedName name="ICP" localSheetId="2">[19]Tablas!#REF!</definedName>
    <definedName name="ICP">[19]Tablas!#REF!</definedName>
    <definedName name="ICP1_1" localSheetId="10">[19]Tablas!#REF!</definedName>
    <definedName name="ICP1_1" localSheetId="4">[19]Tablas!#REF!</definedName>
    <definedName name="ICP1_1" localSheetId="1">[19]Tablas!#REF!</definedName>
    <definedName name="ICP1_1" localSheetId="2">[19]Tablas!#REF!</definedName>
    <definedName name="ICP1_1">[19]Tablas!#REF!</definedName>
    <definedName name="ICP1_1_1" localSheetId="10">[19]Tablas!#REF!</definedName>
    <definedName name="ICP1_1_1" localSheetId="4">[19]Tablas!#REF!</definedName>
    <definedName name="ICP1_1_1" localSheetId="1">[19]Tablas!#REF!</definedName>
    <definedName name="ICP1_1_1" localSheetId="2">[19]Tablas!#REF!</definedName>
    <definedName name="ICP1_1_1">[19]Tablas!#REF!</definedName>
    <definedName name="ICP1_1_2" localSheetId="10">[19]Tablas!#REF!</definedName>
    <definedName name="ICP1_1_2" localSheetId="4">[19]Tablas!#REF!</definedName>
    <definedName name="ICP1_1_2" localSheetId="1">[19]Tablas!#REF!</definedName>
    <definedName name="ICP1_1_2" localSheetId="2">[19]Tablas!#REF!</definedName>
    <definedName name="ICP1_1_2">[19]Tablas!#REF!</definedName>
    <definedName name="ICP1_1_3" localSheetId="10">[19]Tablas!#REF!</definedName>
    <definedName name="ICP1_1_3" localSheetId="4">[19]Tablas!#REF!</definedName>
    <definedName name="ICP1_1_3" localSheetId="1">[19]Tablas!#REF!</definedName>
    <definedName name="ICP1_1_3" localSheetId="2">[19]Tablas!#REF!</definedName>
    <definedName name="ICP1_1_3">[19]Tablas!#REF!</definedName>
    <definedName name="ICP1_1_4" localSheetId="10">[19]Tablas!#REF!</definedName>
    <definedName name="ICP1_1_4" localSheetId="4">[19]Tablas!#REF!</definedName>
    <definedName name="ICP1_1_4" localSheetId="1">[19]Tablas!#REF!</definedName>
    <definedName name="ICP1_1_4" localSheetId="2">[19]Tablas!#REF!</definedName>
    <definedName name="ICP1_1_4">[19]Tablas!#REF!</definedName>
    <definedName name="ICP1_2" localSheetId="10">[19]Tablas!#REF!</definedName>
    <definedName name="ICP1_2" localSheetId="4">[19]Tablas!#REF!</definedName>
    <definedName name="ICP1_2" localSheetId="1">[19]Tablas!#REF!</definedName>
    <definedName name="ICP1_2" localSheetId="2">[19]Tablas!#REF!</definedName>
    <definedName name="ICP1_2">[19]Tablas!#REF!</definedName>
    <definedName name="ICP1_3" localSheetId="10">[19]Tablas!#REF!</definedName>
    <definedName name="ICP1_3" localSheetId="4">[19]Tablas!#REF!</definedName>
    <definedName name="ICP1_3" localSheetId="1">[19]Tablas!#REF!</definedName>
    <definedName name="ICP1_3" localSheetId="2">[19]Tablas!#REF!</definedName>
    <definedName name="ICP1_3">[19]Tablas!#REF!</definedName>
    <definedName name="ICP1_4" localSheetId="10">[19]Tablas!#REF!</definedName>
    <definedName name="ICP1_4" localSheetId="4">[19]Tablas!#REF!</definedName>
    <definedName name="ICP1_4" localSheetId="1">[19]Tablas!#REF!</definedName>
    <definedName name="ICP1_4" localSheetId="2">[19]Tablas!#REF!</definedName>
    <definedName name="ICP1_4">[19]Tablas!#REF!</definedName>
    <definedName name="ID" localSheetId="5">'INDICAR CÓDIGO DEL ITEM DE PAGO'!ERR</definedName>
    <definedName name="ID">[0]!ERR</definedName>
    <definedName name="IF" localSheetId="10">'[77]A. P. U.'!#REF!</definedName>
    <definedName name="IF" localSheetId="3">'[127]A. P. U.'!#REF!</definedName>
    <definedName name="IF" localSheetId="4">'[127]A. P. U.'!#REF!</definedName>
    <definedName name="IF" localSheetId="5">'[77]A. P. U.'!#REF!</definedName>
    <definedName name="IF" localSheetId="1">'[77]A. P. U.'!#REF!</definedName>
    <definedName name="IF" localSheetId="2">'[77]A. P. U.'!#REF!</definedName>
    <definedName name="IF">'[77]A. P. U.'!#REF!</definedName>
    <definedName name="Ig" localSheetId="10">#REF!</definedName>
    <definedName name="Ig" localSheetId="4">#REF!</definedName>
    <definedName name="Ig" localSheetId="1">#REF!</definedName>
    <definedName name="Ig" localSheetId="2">#REF!</definedName>
    <definedName name="Ig">#REF!</definedName>
    <definedName name="ii" localSheetId="5" hidden="1">{"TAB1",#N/A,TRUE,"GENERAL";"TAB2",#N/A,TRUE,"GENERAL";"TAB3",#N/A,TRUE,"GENERAL";"TAB4",#N/A,TRUE,"GENERAL";"TAB5",#N/A,TRUE,"GENERAL"}</definedName>
    <definedName name="ii" hidden="1">{"TAB1",#N/A,TRUE,"GENERAL";"TAB2",#N/A,TRUE,"GENERAL";"TAB3",#N/A,TRUE,"GENERAL";"TAB4",#N/A,TRUE,"GENERAL";"TAB5",#N/A,TRUE,"GENERAL"}</definedName>
    <definedName name="iii" localSheetId="5"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L" localSheetId="10">#REF!</definedName>
    <definedName name="IL" localSheetId="4">#REF!</definedName>
    <definedName name="IL" localSheetId="1">#REF!</definedName>
    <definedName name="IL" localSheetId="2">#REF!</definedName>
    <definedName name="IL">#REF!</definedName>
    <definedName name="im">'[128]1'!$N$41</definedName>
    <definedName name="IMP" localSheetId="3">[43]ANALISIS!$J$7</definedName>
    <definedName name="IMP" localSheetId="4">[43]ANALISIS!$J$7</definedName>
    <definedName name="IMP">[36]otros!$C$3</definedName>
    <definedName name="impacto">'[82]Indicadores de Impacto'!$B$2:$B$1479</definedName>
    <definedName name="IMPRESSION" localSheetId="10">#REF!</definedName>
    <definedName name="IMPRESSION" localSheetId="4">#REF!</definedName>
    <definedName name="IMPRESSION" localSheetId="1">#REF!</definedName>
    <definedName name="IMPRESSION" localSheetId="2">#REF!</definedName>
    <definedName name="IMPRESSION">#REF!</definedName>
    <definedName name="Imprimante" localSheetId="10">#REF!</definedName>
    <definedName name="Imprimante" localSheetId="4">#REF!</definedName>
    <definedName name="Imprimante" localSheetId="1">#REF!</definedName>
    <definedName name="Imprimante" localSheetId="2">#REF!</definedName>
    <definedName name="Imprimante">#REF!</definedName>
    <definedName name="imprimir" localSheetId="10">#REF!</definedName>
    <definedName name="imprimir" localSheetId="4">#REF!</definedName>
    <definedName name="imprimir" localSheetId="1">#REF!</definedName>
    <definedName name="imprimir" localSheetId="2">#REF!</definedName>
    <definedName name="imprimir">#REF!</definedName>
    <definedName name="IMPTOS" localSheetId="10">#REF!</definedName>
    <definedName name="IMPTOS" localSheetId="4">#REF!</definedName>
    <definedName name="IMPTOS" localSheetId="1">#REF!</definedName>
    <definedName name="IMPTOS" localSheetId="2">#REF!</definedName>
    <definedName name="IMPTOS">#REF!</definedName>
    <definedName name="IMPTOS1" localSheetId="10">#REF!</definedName>
    <definedName name="IMPTOS1" localSheetId="4">#REF!</definedName>
    <definedName name="IMPTOS1" localSheetId="1">#REF!</definedName>
    <definedName name="IMPTOS1" localSheetId="2">#REF!</definedName>
    <definedName name="IMPTOS1">#REF!</definedName>
    <definedName name="INC" localSheetId="10">#REF!</definedName>
    <definedName name="INC" localSheetId="4">#REF!</definedName>
    <definedName name="INC" localSheetId="1">#REF!</definedName>
    <definedName name="INC" localSheetId="2">#REF!</definedName>
    <definedName name="INC">#REF!</definedName>
    <definedName name="INCR._PRODC." localSheetId="10">#REF!</definedName>
    <definedName name="INCR._PRODC." localSheetId="4">#REF!</definedName>
    <definedName name="INCR._PRODC." localSheetId="1">#REF!</definedName>
    <definedName name="INCR._PRODC." localSheetId="2">#REF!</definedName>
    <definedName name="INCR._PRODC.">#REF!</definedName>
    <definedName name="indicador">'[82]PR-04'!$T$1:$T$2</definedName>
    <definedName name="INDICE" localSheetId="10">#REF!</definedName>
    <definedName name="INDICE" localSheetId="4">#REF!</definedName>
    <definedName name="INDICE" localSheetId="5">#REF!</definedName>
    <definedName name="INDICE" localSheetId="1">#REF!</definedName>
    <definedName name="INDICE" localSheetId="2">#REF!</definedName>
    <definedName name="INDICE">#REF!</definedName>
    <definedName name="inf" localSheetId="10">#REF!</definedName>
    <definedName name="inf" localSheetId="3">#REF!</definedName>
    <definedName name="inf" localSheetId="4">#REF!</definedName>
    <definedName name="inf" localSheetId="5">#REF!</definedName>
    <definedName name="inf" localSheetId="1">#REF!</definedName>
    <definedName name="inf" localSheetId="2">#REF!</definedName>
    <definedName name="inf">#REF!</definedName>
    <definedName name="INFORME">[129]TABLAS!$A$1:$A$65536</definedName>
    <definedName name="Informe_semanal" localSheetId="10">#REF!</definedName>
    <definedName name="Informe_semanal" localSheetId="4">#REF!</definedName>
    <definedName name="Informe_semanal" localSheetId="1">#REF!</definedName>
    <definedName name="Informe_semanal" localSheetId="2">#REF!</definedName>
    <definedName name="Informe_semanal">#REF!</definedName>
    <definedName name="INGENIERIA1" localSheetId="10" hidden="1">#REF!</definedName>
    <definedName name="INGENIERIA1" localSheetId="4" hidden="1">#REF!</definedName>
    <definedName name="INGENIERIA1" localSheetId="1" hidden="1">#REF!</definedName>
    <definedName name="INGENIERIA1" localSheetId="2" hidden="1">#REF!</definedName>
    <definedName name="INGENIERIA1" hidden="1">#REF!</definedName>
    <definedName name="INGENIERIA11" localSheetId="10" hidden="1">#REF!</definedName>
    <definedName name="INGENIERIA11" localSheetId="4" hidden="1">#REF!</definedName>
    <definedName name="INGENIERIA11" localSheetId="1" hidden="1">#REF!</definedName>
    <definedName name="INGENIERIA11" localSheetId="2" hidden="1">#REF!</definedName>
    <definedName name="INGENIERIA11" hidden="1">#REF!</definedName>
    <definedName name="iniciales">'[42]Reservas de Petróleo'!$A$2,'[42]Reservas de Petróleo'!$A$1,'[42]Reservas de Petróleo'!$D$4,'[42]Reservas de Petróleo'!$D$1:$D$65536</definedName>
    <definedName name="Inicio" localSheetId="3">[57]BASES!$E$26</definedName>
    <definedName name="Inicio" localSheetId="4">[57]BASES!$E$26</definedName>
    <definedName name="Inicio">[58]BASES!$E$26</definedName>
    <definedName name="INPU" localSheetId="10">#REF!</definedName>
    <definedName name="INPU" localSheetId="4">#REF!</definedName>
    <definedName name="INPU" localSheetId="1">#REF!</definedName>
    <definedName name="INPU" localSheetId="2">#REF!</definedName>
    <definedName name="INPU">#REF!</definedName>
    <definedName name="INPUT" localSheetId="10">'[4]7422CW00'!#REF!</definedName>
    <definedName name="INPUT" localSheetId="4">'[4]7422CW00'!#REF!</definedName>
    <definedName name="INPUT" localSheetId="1">'[4]7422CW00'!#REF!</definedName>
    <definedName name="INPUT" localSheetId="2">'[4]7422CW00'!#REF!</definedName>
    <definedName name="INPUT">'[4]7422CW00'!#REF!</definedName>
    <definedName name="INSU">[130]INSUMOS!$A$1:$E$65536</definedName>
    <definedName name="INSUMO">[131]INSUMOS!$B$7:$B$65536</definedName>
    <definedName name="Insumos_auxiliares" localSheetId="10">[132]Insumos!#REF!</definedName>
    <definedName name="Insumos_auxiliares" localSheetId="4">[132]Insumos!#REF!</definedName>
    <definedName name="Insumos_auxiliares" localSheetId="5">[132]Insumos!#REF!</definedName>
    <definedName name="Insumos_auxiliares" localSheetId="1">[132]Insumos!#REF!</definedName>
    <definedName name="Insumos_auxiliares" localSheetId="2">[132]Insumos!#REF!</definedName>
    <definedName name="Insumos_auxiliares">[132]Insumos!#REF!</definedName>
    <definedName name="Insumos_basicos" localSheetId="10">#REF!</definedName>
    <definedName name="Insumos_basicos" localSheetId="4">#REF!</definedName>
    <definedName name="Insumos_basicos" localSheetId="5">#REF!</definedName>
    <definedName name="Insumos_basicos" localSheetId="1">#REF!</definedName>
    <definedName name="Insumos_basicos" localSheetId="2">#REF!</definedName>
    <definedName name="Insumos_basicos">#REF!</definedName>
    <definedName name="Int" localSheetId="10">#REF!</definedName>
    <definedName name="Int" localSheetId="4">#REF!</definedName>
    <definedName name="Int" localSheetId="1">#REF!</definedName>
    <definedName name="Int" localSheetId="2">#REF!</definedName>
    <definedName name="Int">#REF!</definedName>
    <definedName name="InTap">[27]Interc.tapones!$E$1:$E$65536</definedName>
    <definedName name="intensidad">[40]Listado!$AE$2:$AE$4</definedName>
    <definedName name="INTER">[116]Hoja3!$F$7:$F$9</definedName>
    <definedName name="Intercambiadores" localSheetId="10">#REF!</definedName>
    <definedName name="Intercambiadores" localSheetId="4">#REF!</definedName>
    <definedName name="Intercambiadores" localSheetId="1">#REF!</definedName>
    <definedName name="Intercambiadores" localSheetId="2">#REF!</definedName>
    <definedName name="Intercambiadores">#REF!</definedName>
    <definedName name="Interest_Rate" localSheetId="10">#REF!</definedName>
    <definedName name="Interest_Rate" localSheetId="4">#REF!</definedName>
    <definedName name="Interest_Rate" localSheetId="1">#REF!</definedName>
    <definedName name="Interest_Rate" localSheetId="2">#REF!</definedName>
    <definedName name="Interest_Rate">#REF!</definedName>
    <definedName name="INTERMEDIA_I" localSheetId="10">#REF!</definedName>
    <definedName name="INTERMEDIA_I" localSheetId="4">#REF!</definedName>
    <definedName name="INTERMEDIA_I" localSheetId="1">#REF!</definedName>
    <definedName name="INTERMEDIA_I" localSheetId="2">#REF!</definedName>
    <definedName name="INTERMEDIA_I">#REF!</definedName>
    <definedName name="Interruptor" localSheetId="10">#REF!</definedName>
    <definedName name="Interruptor" localSheetId="4">#REF!</definedName>
    <definedName name="Interruptor" localSheetId="1">#REF!</definedName>
    <definedName name="Interruptor" localSheetId="2">#REF!</definedName>
    <definedName name="Interruptor">#REF!</definedName>
    <definedName name="Interventor" localSheetId="3">[86]Datos!$B$5</definedName>
    <definedName name="Interventor" localSheetId="4">[86]Datos!$B$5</definedName>
    <definedName name="Interventor">[66]CONTRATO!$E$12</definedName>
    <definedName name="INTFIN" localSheetId="10">#REF!</definedName>
    <definedName name="INTFIN" localSheetId="4">#REF!</definedName>
    <definedName name="INTFIN" localSheetId="1">#REF!</definedName>
    <definedName name="INTFIN" localSheetId="2">#REF!</definedName>
    <definedName name="INTFIN">#REF!</definedName>
    <definedName name="IntVal">[27]Interc.válv.!$E$1:$E$65536</definedName>
    <definedName name="INV_11" localSheetId="3">'[133]PR 1'!$A$2:$N$655</definedName>
    <definedName name="INV_11" localSheetId="4">'[133]PR 1'!$A$2:$N$655</definedName>
    <definedName name="INV_11">'[134]PR 1'!$A$2:$N$655</definedName>
    <definedName name="INV_Payments" localSheetId="10">[76]!INV_Payments</definedName>
    <definedName name="INV_Payments" localSheetId="4">[76]!INV_Payments</definedName>
    <definedName name="INV_Payments" localSheetId="1">[76]!INV_Payments</definedName>
    <definedName name="INV_Payments" localSheetId="2">[76]!INV_Payments</definedName>
    <definedName name="INV_Payments">[76]!INV_Payments</definedName>
    <definedName name="InvDol1" localSheetId="10">#REF!</definedName>
    <definedName name="InvDol1" localSheetId="4">#REF!</definedName>
    <definedName name="InvDol1" localSheetId="1">#REF!</definedName>
    <definedName name="InvDol1" localSheetId="2">#REF!</definedName>
    <definedName name="InvDol1">#REF!</definedName>
    <definedName name="InvDol2" localSheetId="10">#REF!</definedName>
    <definedName name="InvDol2" localSheetId="4">#REF!</definedName>
    <definedName name="InvDol2" localSheetId="1">#REF!</definedName>
    <definedName name="InvDol2" localSheetId="2">#REF!</definedName>
    <definedName name="InvDol2">#REF!</definedName>
    <definedName name="InvDol3" localSheetId="10">#REF!</definedName>
    <definedName name="InvDol3" localSheetId="4">#REF!</definedName>
    <definedName name="InvDol3" localSheetId="1">#REF!</definedName>
    <definedName name="InvDol3" localSheetId="2">#REF!</definedName>
    <definedName name="InvDol3">#REF!</definedName>
    <definedName name="InvDol4" localSheetId="10">#REF!</definedName>
    <definedName name="InvDol4" localSheetId="4">#REF!</definedName>
    <definedName name="InvDol4" localSheetId="1">#REF!</definedName>
    <definedName name="InvDol4" localSheetId="2">#REF!</definedName>
    <definedName name="InvDol4">#REF!</definedName>
    <definedName name="InvDol5" localSheetId="10">#REF!</definedName>
    <definedName name="InvDol5" localSheetId="4">#REF!</definedName>
    <definedName name="InvDol5" localSheetId="1">#REF!</definedName>
    <definedName name="InvDol5" localSheetId="2">#REF!</definedName>
    <definedName name="InvDol5">#REF!</definedName>
    <definedName name="InvDol6" localSheetId="10">#REF!</definedName>
    <definedName name="InvDol6" localSheetId="4">#REF!</definedName>
    <definedName name="InvDol6" localSheetId="1">#REF!</definedName>
    <definedName name="InvDol6" localSheetId="2">#REF!</definedName>
    <definedName name="InvDol6">#REF!</definedName>
    <definedName name="InvDol7" localSheetId="10">#REF!</definedName>
    <definedName name="InvDol7" localSheetId="4">#REF!</definedName>
    <definedName name="InvDol7" localSheetId="1">#REF!</definedName>
    <definedName name="InvDol7" localSheetId="2">#REF!</definedName>
    <definedName name="InvDol7">#REF!</definedName>
    <definedName name="InvDol8" localSheetId="10">#REF!</definedName>
    <definedName name="InvDol8" localSheetId="4">#REF!</definedName>
    <definedName name="InvDol8" localSheetId="1">#REF!</definedName>
    <definedName name="InvDol8" localSheetId="2">#REF!</definedName>
    <definedName name="InvDol8">#REF!</definedName>
    <definedName name="Io" localSheetId="10">#REF!</definedName>
    <definedName name="Io" localSheetId="4">#REF!</definedName>
    <definedName name="Io" localSheetId="1">#REF!</definedName>
    <definedName name="Io" localSheetId="2">#REF!</definedName>
    <definedName name="Io">#REF!</definedName>
    <definedName name="IOU" localSheetId="10">#REF!</definedName>
    <definedName name="IOU" localSheetId="4">#REF!</definedName>
    <definedName name="IOU" localSheetId="1">#REF!</definedName>
    <definedName name="IOU" localSheetId="2">#REF!</definedName>
    <definedName name="IOU">#REF!</definedName>
    <definedName name="IOUHH" localSheetId="5">'INDICAR CÓDIGO DEL ITEM DE PAGO'!ERR</definedName>
    <definedName name="IOUHH">[0]!ERR</definedName>
    <definedName name="IP" localSheetId="10">#REF!</definedName>
    <definedName name="IP" localSheetId="4">#REF!</definedName>
    <definedName name="IP" localSheetId="1">#REF!</definedName>
    <definedName name="IP" localSheetId="2">#REF!</definedName>
    <definedName name="IP">#REF!</definedName>
    <definedName name="irng" localSheetId="10" hidden="1">#REF!</definedName>
    <definedName name="irng" localSheetId="4" hidden="1">#REF!</definedName>
    <definedName name="irng" localSheetId="1" hidden="1">#REF!</definedName>
    <definedName name="irng" localSheetId="2" hidden="1">#REF!</definedName>
    <definedName name="irng" hidden="1">#REF!</definedName>
    <definedName name="Iss">'[66]LIQUIDA-NOMINA'!$AT$4</definedName>
    <definedName name="issafp">[84]Hoja1!$C$19</definedName>
    <definedName name="isscs">[84]Hoja1!$C$21</definedName>
    <definedName name="isseps">[84]Hoja1!$C$20</definedName>
    <definedName name="Item" localSheetId="3">[135]Item!$A$2:$D$213</definedName>
    <definedName name="Item" localSheetId="4">[135]Item!$A$2:$D$213</definedName>
    <definedName name="ITEM">[126]BASE!$C$4:$H$255</definedName>
    <definedName name="ITEM1" localSheetId="10">#REF!</definedName>
    <definedName name="ITEM1" localSheetId="3">#REF!</definedName>
    <definedName name="ITEM1" localSheetId="4">#REF!</definedName>
    <definedName name="ITEM1" localSheetId="5">#REF!</definedName>
    <definedName name="ITEM1" localSheetId="1">#REF!</definedName>
    <definedName name="ITEM1" localSheetId="2">#REF!</definedName>
    <definedName name="ITEM1">#REF!</definedName>
    <definedName name="ITEM15" localSheetId="10">#REF!</definedName>
    <definedName name="ITEM15" localSheetId="3">#REF!</definedName>
    <definedName name="ITEM15" localSheetId="4">#REF!</definedName>
    <definedName name="ITEM15" localSheetId="5">#REF!</definedName>
    <definedName name="ITEM15" localSheetId="1">#REF!</definedName>
    <definedName name="ITEM15" localSheetId="2">#REF!</definedName>
    <definedName name="ITEM15">#REF!</definedName>
    <definedName name="ITEM2" localSheetId="10">#REF!</definedName>
    <definedName name="ITEM2" localSheetId="3">#REF!</definedName>
    <definedName name="ITEM2" localSheetId="4">#REF!</definedName>
    <definedName name="ITEM2" localSheetId="5">#REF!</definedName>
    <definedName name="ITEM2" localSheetId="1">#REF!</definedName>
    <definedName name="ITEM2" localSheetId="2">#REF!</definedName>
    <definedName name="ITEM2">#REF!</definedName>
    <definedName name="ITEM2.10">[104]APU!$E$14843</definedName>
    <definedName name="ITEM2.11">[104]APU!$E$14904</definedName>
    <definedName name="ITEM2.12">[104]APU!$E$14965</definedName>
    <definedName name="ITEM201.1" localSheetId="10">#REF!</definedName>
    <definedName name="ITEM201.1" localSheetId="4">#REF!</definedName>
    <definedName name="ITEM201.1" localSheetId="1">#REF!</definedName>
    <definedName name="ITEM201.1" localSheetId="2">#REF!</definedName>
    <definedName name="ITEM201.1">#REF!</definedName>
    <definedName name="ITEM201.2" localSheetId="10">#REF!</definedName>
    <definedName name="ITEM201.2" localSheetId="4">#REF!</definedName>
    <definedName name="ITEM201.2" localSheetId="1">#REF!</definedName>
    <definedName name="ITEM201.2" localSheetId="2">#REF!</definedName>
    <definedName name="ITEM201.2">#REF!</definedName>
    <definedName name="ITEM201.3" localSheetId="10">#REF!</definedName>
    <definedName name="ITEM201.3" localSheetId="4">#REF!</definedName>
    <definedName name="ITEM201.3" localSheetId="1">#REF!</definedName>
    <definedName name="ITEM201.3" localSheetId="2">#REF!</definedName>
    <definedName name="ITEM201.3">#REF!</definedName>
    <definedName name="ITEM210.2" localSheetId="10">#REF!</definedName>
    <definedName name="ITEM210.2" localSheetId="4">#REF!</definedName>
    <definedName name="ITEM210.2" localSheetId="1">#REF!</definedName>
    <definedName name="ITEM210.2" localSheetId="2">#REF!</definedName>
    <definedName name="ITEM210.2">#REF!</definedName>
    <definedName name="item210.3" localSheetId="10">#REF!</definedName>
    <definedName name="item210.3" localSheetId="4">#REF!</definedName>
    <definedName name="item210.3" localSheetId="5">#REF!</definedName>
    <definedName name="item210.3" localSheetId="1">#REF!</definedName>
    <definedName name="item210.3" localSheetId="2">#REF!</definedName>
    <definedName name="item210.3">#REF!</definedName>
    <definedName name="ITEM211.1" localSheetId="10">#REF!</definedName>
    <definedName name="ITEM211.1" localSheetId="4">#REF!</definedName>
    <definedName name="ITEM211.1" localSheetId="1">#REF!</definedName>
    <definedName name="ITEM211.1" localSheetId="2">#REF!</definedName>
    <definedName name="ITEM211.1">#REF!</definedName>
    <definedName name="ITEM220.1" localSheetId="10">#REF!</definedName>
    <definedName name="ITEM220.1" localSheetId="4">#REF!</definedName>
    <definedName name="ITEM220.1" localSheetId="1">#REF!</definedName>
    <definedName name="ITEM220.1" localSheetId="2">#REF!</definedName>
    <definedName name="ITEM220.1">#REF!</definedName>
    <definedName name="ITEM222" localSheetId="10">'[136]1'!#REF!</definedName>
    <definedName name="ITEM222" localSheetId="4">'[136]1'!#REF!</definedName>
    <definedName name="ITEM222" localSheetId="1">'[136]1'!#REF!</definedName>
    <definedName name="ITEM222" localSheetId="2">'[136]1'!#REF!</definedName>
    <definedName name="ITEM222">'[136]1'!#REF!</definedName>
    <definedName name="ITEM230" localSheetId="10">#REF!</definedName>
    <definedName name="ITEM230" localSheetId="4">#REF!</definedName>
    <definedName name="ITEM230" localSheetId="1">#REF!</definedName>
    <definedName name="ITEM230" localSheetId="2">#REF!</definedName>
    <definedName name="ITEM230">#REF!</definedName>
    <definedName name="item230.1" localSheetId="10">#REF!</definedName>
    <definedName name="item230.1" localSheetId="4">#REF!</definedName>
    <definedName name="item230.1" localSheetId="5">#REF!</definedName>
    <definedName name="item230.1" localSheetId="1">#REF!</definedName>
    <definedName name="item230.1" localSheetId="2">#REF!</definedName>
    <definedName name="item230.1">#REF!</definedName>
    <definedName name="ITEM3" localSheetId="10">#REF!</definedName>
    <definedName name="ITEM3" localSheetId="3">#REF!</definedName>
    <definedName name="ITEM3" localSheetId="4">#REF!</definedName>
    <definedName name="ITEM3" localSheetId="5">#REF!</definedName>
    <definedName name="ITEM3" localSheetId="1">#REF!</definedName>
    <definedName name="ITEM3" localSheetId="2">#REF!</definedName>
    <definedName name="ITEM3">#REF!</definedName>
    <definedName name="ITEM3.15">[104]APU!$E$8621</definedName>
    <definedName name="ITEM3.16">[104]APU!$E$8682</definedName>
    <definedName name="ITEM3.17">[104]APU!$E$8743</definedName>
    <definedName name="ITEM3.18">[104]APU!$E$8804</definedName>
    <definedName name="ITEM3.19">[104]APU!$E$8865</definedName>
    <definedName name="ITEM3.20">[104]APU!$E$8926</definedName>
    <definedName name="ITEM3.21">[104]APU!$E$11915</definedName>
    <definedName name="ITEM3.22">[104]APU!$E$14477</definedName>
    <definedName name="ITEM3.23">[104]APU!$E$15087</definedName>
    <definedName name="item310" localSheetId="10">#REF!</definedName>
    <definedName name="item310" localSheetId="4">#REF!</definedName>
    <definedName name="item310" localSheetId="5">#REF!</definedName>
    <definedName name="item310" localSheetId="1">#REF!</definedName>
    <definedName name="item310" localSheetId="2">#REF!</definedName>
    <definedName name="item310">#REF!</definedName>
    <definedName name="item320" localSheetId="10">#REF!</definedName>
    <definedName name="item320" localSheetId="4">#REF!</definedName>
    <definedName name="item320" localSheetId="1">#REF!</definedName>
    <definedName name="item320" localSheetId="2">#REF!</definedName>
    <definedName name="item320">#REF!</definedName>
    <definedName name="item320.2" localSheetId="10">#REF!</definedName>
    <definedName name="item320.2" localSheetId="4">#REF!</definedName>
    <definedName name="item320.2" localSheetId="5">#REF!</definedName>
    <definedName name="item320.2" localSheetId="1">#REF!</definedName>
    <definedName name="item320.2" localSheetId="2">#REF!</definedName>
    <definedName name="item320.2">#REF!</definedName>
    <definedName name="ITEM330" localSheetId="10">#REF!</definedName>
    <definedName name="ITEM330" localSheetId="4">#REF!</definedName>
    <definedName name="ITEM330" localSheetId="1">#REF!</definedName>
    <definedName name="ITEM330" localSheetId="2">#REF!</definedName>
    <definedName name="ITEM330">#REF!</definedName>
    <definedName name="item330.1" localSheetId="10">#REF!</definedName>
    <definedName name="item330.1" localSheetId="4">#REF!</definedName>
    <definedName name="item330.1" localSheetId="5">#REF!</definedName>
    <definedName name="item330.1" localSheetId="1">#REF!</definedName>
    <definedName name="item330.1" localSheetId="2">#REF!</definedName>
    <definedName name="item330.1">#REF!</definedName>
    <definedName name="ITEM4.20">[104]APU!$E$9170</definedName>
    <definedName name="ITEM4.21">[104]APU!$E$9231</definedName>
    <definedName name="ITEM4.22">[104]APU!$E$9292</definedName>
    <definedName name="ITEM4.23">[104]APU!$E$9353</definedName>
    <definedName name="ITEM4.24">[104]APU!$E$9414</definedName>
    <definedName name="ITEM4.25">[104]APU!$E$9475</definedName>
    <definedName name="ITEM4.26">[104]APU!$E$9536</definedName>
    <definedName name="ITEM4.27">[104]APU!$E$9597</definedName>
    <definedName name="ITEM4.28">[104]APU!$E$9658</definedName>
    <definedName name="ITEM4.29">[104]APU!$E$9719</definedName>
    <definedName name="ITEM4.30">[104]APU!$E$9780</definedName>
    <definedName name="ITEM4.31">[104]APU!$E$9841</definedName>
    <definedName name="ITEM4.32">[104]APU!$E$9902</definedName>
    <definedName name="ITEM4.33">[104]APU!$E$9963</definedName>
    <definedName name="ITEM4.34">[104]APU!$E$10024</definedName>
    <definedName name="ITEM4.35">[104]APU!$E$11549</definedName>
    <definedName name="ITEM4.36">[104]APU!$E$11610</definedName>
    <definedName name="ITEM4.37">[104]APU!$E$15941</definedName>
    <definedName name="ITEM4.38">[104]APU!$E$15148</definedName>
    <definedName name="ITEM4.39">[104]APU!$E$14233</definedName>
    <definedName name="ITEM4.40">[104]APU!$E$14294</definedName>
    <definedName name="ITEM4.41">[104]APU!$E$14355</definedName>
    <definedName name="ITEM4.42">[104]APU!$E$14416</definedName>
    <definedName name="ITEM4.43">[104]APU!$E$14538</definedName>
    <definedName name="ITEM4.44">[104]APU!$E$16002</definedName>
    <definedName name="ITEM4.45">[104]APU!$E$16063</definedName>
    <definedName name="ITEM4.46">[104]APU!$E$14660</definedName>
    <definedName name="ITEM410" localSheetId="10">#REF!</definedName>
    <definedName name="ITEM410" localSheetId="4">#REF!</definedName>
    <definedName name="ITEM410" localSheetId="1">#REF!</definedName>
    <definedName name="ITEM410" localSheetId="2">#REF!</definedName>
    <definedName name="ITEM410">#REF!</definedName>
    <definedName name="item420" localSheetId="10">#REF!</definedName>
    <definedName name="ITEM420" localSheetId="3">#REF!</definedName>
    <definedName name="ITEM420" localSheetId="4">#REF!</definedName>
    <definedName name="item420" localSheetId="5">#REF!</definedName>
    <definedName name="item420" localSheetId="1">#REF!</definedName>
    <definedName name="item420" localSheetId="2">#REF!</definedName>
    <definedName name="item420">#REF!</definedName>
    <definedName name="ITEM450" localSheetId="10">#REF!</definedName>
    <definedName name="ITEM450" localSheetId="4">#REF!</definedName>
    <definedName name="ITEM450" localSheetId="1">#REF!</definedName>
    <definedName name="ITEM450" localSheetId="2">#REF!</definedName>
    <definedName name="ITEM450">#REF!</definedName>
    <definedName name="item450.2P" localSheetId="10">#REF!</definedName>
    <definedName name="item450.2P" localSheetId="4">#REF!</definedName>
    <definedName name="item450.2P" localSheetId="5">#REF!</definedName>
    <definedName name="item450.2P" localSheetId="1">#REF!</definedName>
    <definedName name="item450.2P" localSheetId="2">#REF!</definedName>
    <definedName name="item450.2P">#REF!</definedName>
    <definedName name="ITEM5.100">[104]APU!$E$12403</definedName>
    <definedName name="ITEM5.101">[104]APU!$E$12464</definedName>
    <definedName name="ITEM5.104">[104]APU!$E$12525</definedName>
    <definedName name="ITEM5.105">[104]APU!$E$12586</definedName>
    <definedName name="ITEM5.106">[104]APU!$E$12647</definedName>
    <definedName name="ITEM5.107">[104]APU!$E$12708</definedName>
    <definedName name="ITEM5.108">[104]APU!$E$12769</definedName>
    <definedName name="ITEM5.109">[104]APU!$E$12830</definedName>
    <definedName name="ITEM5.111">[104]APU!$E$12891</definedName>
    <definedName name="ITEM5.112">[104]APU!$E$12952</definedName>
    <definedName name="ITEM5.113">[104]APU!$E$14721</definedName>
    <definedName name="ITEM5.114">[104]APU!$E$14782</definedName>
    <definedName name="ITEM5.115">[104]APU!$E$15026</definedName>
    <definedName name="ITEM5.53">[104]APU!$E$10085</definedName>
    <definedName name="ITEM5.54">[104]APU!$E$10146</definedName>
    <definedName name="ITEM5.55">[104]APU!$E$10207</definedName>
    <definedName name="ITEM5.56">[104]APU!$E$10268</definedName>
    <definedName name="ITEM5.57">[104]APU!$E$10329</definedName>
    <definedName name="ITEM5.58">[104]APU!$E$10390</definedName>
    <definedName name="ITEM5.59">[104]APU!$E$10451</definedName>
    <definedName name="ITEM5.60">[104]APU!$E$10512</definedName>
    <definedName name="ITEM5.61">[104]APU!$E$10573</definedName>
    <definedName name="ITEM5.62">[104]APU!$E$10634</definedName>
    <definedName name="ITEM5.63">[104]APU!$E$10695</definedName>
    <definedName name="ITEM5.64">[104]APU!$E$10756</definedName>
    <definedName name="ITEM5.65">[104]APU!$E$10817</definedName>
    <definedName name="ITEM5.66">[104]APU!$E$10878</definedName>
    <definedName name="ITEM5.67">[104]APU!$E$10939</definedName>
    <definedName name="ITEM5.68">[104]APU!$E$11000</definedName>
    <definedName name="ITEM5.69">[104]APU!$E$11061</definedName>
    <definedName name="ITEM5.70">[104]APU!$E$11122</definedName>
    <definedName name="ITEM5.71">[104]APU!$E$11183</definedName>
    <definedName name="ITEM5.72">[104]APU!$E$11976</definedName>
    <definedName name="ITEM5.73">[104]APU!$E$12037</definedName>
    <definedName name="ITEM5.74">[104]APU!$E$12098</definedName>
    <definedName name="ITEM5.77">[104]APU!$E$12159</definedName>
    <definedName name="ITEM5.78">[104]APU!$E$12281</definedName>
    <definedName name="ITEM5.79">[104]APU!$E$12342</definedName>
    <definedName name="ITEM5.80">[104]APU!$E$12220</definedName>
    <definedName name="ITEM5.82">[104]APU!$E$13989</definedName>
    <definedName name="ITEM5.83">[104]APU!$E$14050</definedName>
    <definedName name="ITEM5.84">[104]APU!$E$13318</definedName>
    <definedName name="ITEM5.85">[104]APU!$E$13379</definedName>
    <definedName name="ITEM5.86">[104]APU!$E$13440</definedName>
    <definedName name="ITEM5.87">[104]APU!$E$13501</definedName>
    <definedName name="ITEM5.88">[104]APU!$E$13562</definedName>
    <definedName name="ITEM5.89">[104]APU!$E$13623</definedName>
    <definedName name="ITEM5.90">[104]APU!$E$13684</definedName>
    <definedName name="ITEM5.91">[104]APU!$E$13745</definedName>
    <definedName name="ITEM5.92">[104]APU!$E$13806</definedName>
    <definedName name="ITEM5.93">[104]APU!$E$13867</definedName>
    <definedName name="ITEM5.94">[104]APU!$E$13928</definedName>
    <definedName name="ITEM5.95">[104]APU!$E$13013</definedName>
    <definedName name="ITEM5.96">[104]APU!$E$13074</definedName>
    <definedName name="ITEM5.97">[104]APU!$E$13135</definedName>
    <definedName name="ITEM5.98">[104]APU!$E$13196</definedName>
    <definedName name="ITEM5.99">[104]APU!$E$13257</definedName>
    <definedName name="ITEM521">[100]ITEMS!$A$522</definedName>
    <definedName name="item600.1" localSheetId="10">#REF!</definedName>
    <definedName name="item600.1" localSheetId="4">#REF!</definedName>
    <definedName name="item600.1" localSheetId="5">#REF!</definedName>
    <definedName name="item600.1" localSheetId="1">#REF!</definedName>
    <definedName name="item600.1" localSheetId="2">#REF!</definedName>
    <definedName name="item600.1">#REF!</definedName>
    <definedName name="ITEM610" localSheetId="10">#REF!</definedName>
    <definedName name="ITEM610" localSheetId="4">#REF!</definedName>
    <definedName name="ITEM610" localSheetId="1">#REF!</definedName>
    <definedName name="ITEM610" localSheetId="2">#REF!</definedName>
    <definedName name="ITEM610">#REF!</definedName>
    <definedName name="item610.1" localSheetId="10">#REF!</definedName>
    <definedName name="item610.1" localSheetId="4">#REF!</definedName>
    <definedName name="item610.1" localSheetId="5">#REF!</definedName>
    <definedName name="item610.1" localSheetId="1">#REF!</definedName>
    <definedName name="item610.1" localSheetId="2">#REF!</definedName>
    <definedName name="item610.1">#REF!</definedName>
    <definedName name="item610.2" localSheetId="10">#REF!</definedName>
    <definedName name="item610.2" localSheetId="4">#REF!</definedName>
    <definedName name="item610.2" localSheetId="5">#REF!</definedName>
    <definedName name="item610.2" localSheetId="1">#REF!</definedName>
    <definedName name="item610.2" localSheetId="2">#REF!</definedName>
    <definedName name="item610.2">#REF!</definedName>
    <definedName name="item630.4" localSheetId="10">#REF!</definedName>
    <definedName name="ITEM630.4" localSheetId="3">#REF!</definedName>
    <definedName name="ITEM630.4" localSheetId="4">#REF!</definedName>
    <definedName name="item630.4" localSheetId="5">#REF!</definedName>
    <definedName name="item630.4" localSheetId="1">#REF!</definedName>
    <definedName name="item630.4" localSheetId="2">#REF!</definedName>
    <definedName name="item630.4">#REF!</definedName>
    <definedName name="ITEM630.5" localSheetId="10">#REF!</definedName>
    <definedName name="ITEM630.5" localSheetId="4">#REF!</definedName>
    <definedName name="ITEM630.5" localSheetId="1">#REF!</definedName>
    <definedName name="ITEM630.5" localSheetId="2">#REF!</definedName>
    <definedName name="ITEM630.5">#REF!</definedName>
    <definedName name="item630.6" localSheetId="10">#REF!</definedName>
    <definedName name="item630.6" localSheetId="4">#REF!</definedName>
    <definedName name="item630.6" localSheetId="5">#REF!</definedName>
    <definedName name="item630.6" localSheetId="1">#REF!</definedName>
    <definedName name="item630.6" localSheetId="2">#REF!</definedName>
    <definedName name="item630.6">#REF!</definedName>
    <definedName name="item630.7" localSheetId="10">#REF!</definedName>
    <definedName name="item630.7" localSheetId="4">#REF!</definedName>
    <definedName name="item630.7" localSheetId="5">#REF!</definedName>
    <definedName name="item630.7" localSheetId="1">#REF!</definedName>
    <definedName name="item630.7" localSheetId="2">#REF!</definedName>
    <definedName name="item630.7">#REF!</definedName>
    <definedName name="ITEM630.8" localSheetId="10">#REF!</definedName>
    <definedName name="ITEM630.8" localSheetId="4">#REF!</definedName>
    <definedName name="ITEM630.8" localSheetId="1">#REF!</definedName>
    <definedName name="ITEM630.8" localSheetId="2">#REF!</definedName>
    <definedName name="ITEM630.8">#REF!</definedName>
    <definedName name="ITEM632" localSheetId="10">#REF!</definedName>
    <definedName name="ITEM632" localSheetId="4">#REF!</definedName>
    <definedName name="ITEM632" localSheetId="1">#REF!</definedName>
    <definedName name="ITEM632" localSheetId="2">#REF!</definedName>
    <definedName name="ITEM632">#REF!</definedName>
    <definedName name="ITEM640" localSheetId="10">#REF!</definedName>
    <definedName name="ITEM640" localSheetId="4">#REF!</definedName>
    <definedName name="ITEM640" localSheetId="1">#REF!</definedName>
    <definedName name="ITEM640" localSheetId="2">#REF!</definedName>
    <definedName name="ITEM640">#REF!</definedName>
    <definedName name="item640.3" localSheetId="10">#REF!</definedName>
    <definedName name="item640.3" localSheetId="4">#REF!</definedName>
    <definedName name="item640.3" localSheetId="5">#REF!</definedName>
    <definedName name="item640.3" localSheetId="1">#REF!</definedName>
    <definedName name="item640.3" localSheetId="2">#REF!</definedName>
    <definedName name="item640.3">#REF!</definedName>
    <definedName name="item661" localSheetId="10">#REF!</definedName>
    <definedName name="item661" localSheetId="4">#REF!</definedName>
    <definedName name="item661" localSheetId="5">#REF!</definedName>
    <definedName name="item661" localSheetId="1">#REF!</definedName>
    <definedName name="item661" localSheetId="2">#REF!</definedName>
    <definedName name="item661">#REF!</definedName>
    <definedName name="item671" localSheetId="10">#REF!</definedName>
    <definedName name="item671" localSheetId="4">#REF!</definedName>
    <definedName name="item671" localSheetId="5">#REF!</definedName>
    <definedName name="item671" localSheetId="1">#REF!</definedName>
    <definedName name="item671" localSheetId="2">#REF!</definedName>
    <definedName name="item671">#REF!</definedName>
    <definedName name="item673.1" localSheetId="10">#REF!</definedName>
    <definedName name="item673.1" localSheetId="4">#REF!</definedName>
    <definedName name="item673.1" localSheetId="5">#REF!</definedName>
    <definedName name="item673.1" localSheetId="1">#REF!</definedName>
    <definedName name="item673.1" localSheetId="2">#REF!</definedName>
    <definedName name="item673.1">#REF!</definedName>
    <definedName name="item673.3" localSheetId="10">#REF!</definedName>
    <definedName name="item673.3" localSheetId="4">#REF!</definedName>
    <definedName name="item673.3" localSheetId="5">#REF!</definedName>
    <definedName name="item673.3" localSheetId="1">#REF!</definedName>
    <definedName name="item673.3" localSheetId="2">#REF!</definedName>
    <definedName name="item673.3">#REF!</definedName>
    <definedName name="item681" localSheetId="10">#REF!</definedName>
    <definedName name="item681" localSheetId="4">#REF!</definedName>
    <definedName name="item681" localSheetId="5">#REF!</definedName>
    <definedName name="item681" localSheetId="1">#REF!</definedName>
    <definedName name="item681" localSheetId="2">#REF!</definedName>
    <definedName name="item681">#REF!</definedName>
    <definedName name="ITEM7.1">[104]APU!$E$7589</definedName>
    <definedName name="ITEM7.10">[104]APU!$E$8138</definedName>
    <definedName name="ITEM7.11">[104]APU!$E$8199</definedName>
    <definedName name="ITEM7.12">[104]APU!$E$8259</definedName>
    <definedName name="ITEM7.13">[104]APU!$E$8320</definedName>
    <definedName name="ITEM7.14">[104]APU!$E$8381</definedName>
    <definedName name="ITEM7.15">[104]APU!$E$8442</definedName>
    <definedName name="ITEM7.16">[104]APU!$E$8560</definedName>
    <definedName name="ITEM7.17">[104]APU!$E$11244</definedName>
    <definedName name="ITEM7.18">[104]APU!$E$11305</definedName>
    <definedName name="ITEM7.19">[104]APU!$E$11366</definedName>
    <definedName name="ITEM7.2">[104]APU!$E$7650</definedName>
    <definedName name="ITEM7.20">[104]APU!$E$11427</definedName>
    <definedName name="ITEM7.21">[104]APU!$E$11488</definedName>
    <definedName name="ITEM7.22">[104]APU!$E$11671</definedName>
    <definedName name="ITEM7.23">[104]APU!$E$11732</definedName>
    <definedName name="ITEM7.24">[104]APU!$E$14599</definedName>
    <definedName name="ITEM7.25">[104]APU!$E$15209</definedName>
    <definedName name="ITEM7.26">[104]APU!$E$15270</definedName>
    <definedName name="ITEM7.27">[104]APU!$E$15331</definedName>
    <definedName name="ITEM7.28">[104]APU!$E$15392</definedName>
    <definedName name="ITEM7.29">[104]APU!$E$15453</definedName>
    <definedName name="ITEM7.3">[104]APU!$E$7711</definedName>
    <definedName name="ITEM7.30">[104]APU!$E$15514</definedName>
    <definedName name="ITEM7.31">[104]APU!$E$15575</definedName>
    <definedName name="ITEM7.32">[104]APU!$E$15636</definedName>
    <definedName name="ITEM7.33">[104]APU!$E$15697</definedName>
    <definedName name="ITEM7.34">[104]APU!$E$15758</definedName>
    <definedName name="ITEM7.35">[104]APU!$E$15819</definedName>
    <definedName name="ITEM7.4">[104]APU!$E$7772</definedName>
    <definedName name="ITEM7.5">[104]APU!$E$7833</definedName>
    <definedName name="ITEM7.6">[104]APU!$E$7894</definedName>
    <definedName name="ITEM7.7">[104]APU!$E$7955</definedName>
    <definedName name="ITEM7.8">[104]APU!$E$8016</definedName>
    <definedName name="ITEM7.9">[104]APU!$E$8077</definedName>
    <definedName name="item700.1" localSheetId="10">#REF!</definedName>
    <definedName name="item700.1" localSheetId="4">#REF!</definedName>
    <definedName name="item700.1" localSheetId="5">#REF!</definedName>
    <definedName name="item700.1" localSheetId="1">#REF!</definedName>
    <definedName name="item700.1" localSheetId="2">#REF!</definedName>
    <definedName name="item700.1">#REF!</definedName>
    <definedName name="ITEM704" localSheetId="10">#REF!</definedName>
    <definedName name="ITEM704" localSheetId="4">#REF!</definedName>
    <definedName name="ITEM704" localSheetId="1">#REF!</definedName>
    <definedName name="ITEM704" localSheetId="2">#REF!</definedName>
    <definedName name="ITEM704">#REF!</definedName>
    <definedName name="item710.1" localSheetId="10">#REF!</definedName>
    <definedName name="item710.1" localSheetId="4">#REF!</definedName>
    <definedName name="item710.1" localSheetId="5">#REF!</definedName>
    <definedName name="item710.1" localSheetId="1">#REF!</definedName>
    <definedName name="item710.1" localSheetId="2">#REF!</definedName>
    <definedName name="item710.1">#REF!</definedName>
    <definedName name="item710.2" localSheetId="10">#REF!</definedName>
    <definedName name="item710.2" localSheetId="4">#REF!</definedName>
    <definedName name="item710.2" localSheetId="5">#REF!</definedName>
    <definedName name="item710.2" localSheetId="1">#REF!</definedName>
    <definedName name="item710.2" localSheetId="2">#REF!</definedName>
    <definedName name="item710.2">#REF!</definedName>
    <definedName name="ITEM720" localSheetId="10">#REF!</definedName>
    <definedName name="ITEM720" localSheetId="4">#REF!</definedName>
    <definedName name="ITEM720" localSheetId="1">#REF!</definedName>
    <definedName name="ITEM720" localSheetId="2">#REF!</definedName>
    <definedName name="ITEM720">#REF!</definedName>
    <definedName name="item730.1" localSheetId="10">#REF!</definedName>
    <definedName name="item730.1" localSheetId="4">#REF!</definedName>
    <definedName name="item730.1" localSheetId="5">#REF!</definedName>
    <definedName name="item730.1" localSheetId="1">#REF!</definedName>
    <definedName name="item730.1" localSheetId="2">#REF!</definedName>
    <definedName name="item730.1">#REF!</definedName>
    <definedName name="item730.2" localSheetId="10">#REF!</definedName>
    <definedName name="item730.2" localSheetId="4">#REF!</definedName>
    <definedName name="item730.2" localSheetId="5">#REF!</definedName>
    <definedName name="item730.2" localSheetId="1">#REF!</definedName>
    <definedName name="item730.2" localSheetId="2">#REF!</definedName>
    <definedName name="item730.2">#REF!</definedName>
    <definedName name="item730.2.4" localSheetId="10">#REF!</definedName>
    <definedName name="item730.2.4" localSheetId="4">#REF!</definedName>
    <definedName name="item730.2.4" localSheetId="5">#REF!</definedName>
    <definedName name="item730.2.4" localSheetId="1">#REF!</definedName>
    <definedName name="item730.2.4" localSheetId="2">#REF!</definedName>
    <definedName name="item730.2.4">#REF!</definedName>
    <definedName name="ITEM900" localSheetId="10">#REF!</definedName>
    <definedName name="ITEM900" localSheetId="4">#REF!</definedName>
    <definedName name="ITEM900" localSheetId="1">#REF!</definedName>
    <definedName name="ITEM900" localSheetId="2">#REF!</definedName>
    <definedName name="ITEM900">#REF!</definedName>
    <definedName name="item900.2" localSheetId="10">#REF!</definedName>
    <definedName name="item900.2" localSheetId="4">#REF!</definedName>
    <definedName name="item900.2" localSheetId="5">#REF!</definedName>
    <definedName name="item900.2" localSheetId="1">#REF!</definedName>
    <definedName name="item900.2" localSheetId="2">#REF!</definedName>
    <definedName name="item900.2">#REF!</definedName>
    <definedName name="ItemCodos" localSheetId="10">#REF!</definedName>
    <definedName name="ItemCodos" localSheetId="4">#REF!</definedName>
    <definedName name="ItemCodos" localSheetId="1">#REF!</definedName>
    <definedName name="ItemCodos" localSheetId="2">#REF!</definedName>
    <definedName name="ItemCodos">#REF!</definedName>
    <definedName name="ITEN320" localSheetId="10">#REF!</definedName>
    <definedName name="ITEN320" localSheetId="4">#REF!</definedName>
    <definedName name="ITEN320" localSheetId="1">#REF!</definedName>
    <definedName name="ITEN320" localSheetId="2">#REF!</definedName>
    <definedName name="ITEN320">#REF!</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VA" localSheetId="10">#REF!</definedName>
    <definedName name="IVA" localSheetId="3">#REF!</definedName>
    <definedName name="IVA" localSheetId="4">#REF!</definedName>
    <definedName name="IVA" localSheetId="5">#REF!</definedName>
    <definedName name="IVA" localSheetId="1">#REF!</definedName>
    <definedName name="IVA" localSheetId="2">#REF!</definedName>
    <definedName name="IVA">#REF!</definedName>
    <definedName name="IVA_UTIL">[50]DATOS!$D$11</definedName>
    <definedName name="IvaSUtl" localSheetId="10">[137]PRESUPUESTO!#REF!</definedName>
    <definedName name="IvaSUtl" localSheetId="4">[137]PRESUPUESTO!#REF!</definedName>
    <definedName name="IvaSUtl" localSheetId="1">[137]PRESUPUESTO!#REF!</definedName>
    <definedName name="IvaSUtl" localSheetId="2">[137]PRESUPUESTO!#REF!</definedName>
    <definedName name="IvaSUtl">[137]PRESUPUESTO!#REF!</definedName>
    <definedName name="iwjer" localSheetId="10">#REF!</definedName>
    <definedName name="iwjer" localSheetId="4">#REF!</definedName>
    <definedName name="iwjer" localSheetId="1">#REF!</definedName>
    <definedName name="iwjer" localSheetId="2">#REF!</definedName>
    <definedName name="iwjer">#REF!</definedName>
    <definedName name="iyuiuyi" localSheetId="5" hidden="1">{"via1",#N/A,TRUE,"general";"via2",#N/A,TRUE,"general";"via3",#N/A,TRUE,"general"}</definedName>
    <definedName name="iyuiuyi" hidden="1">{"via1",#N/A,TRUE,"general";"via2",#N/A,TRUE,"general";"via3",#N/A,TRUE,"general"}</definedName>
    <definedName name="j" localSheetId="5" hidden="1">{"TAB1",#N/A,TRUE,"GENERAL";"TAB2",#N/A,TRUE,"GENERAL";"TAB3",#N/A,TRUE,"GENERAL";"TAB4",#N/A,TRUE,"GENERAL";"TAB5",#N/A,TRUE,"GENERAL"}</definedName>
    <definedName name="j" hidden="1">{"TAB1",#N/A,TRUE,"GENERAL";"TAB2",#N/A,TRUE,"GENERAL";"TAB3",#N/A,TRUE,"GENERAL";"TAB4",#N/A,TRUE,"GENERAL";"TAB5",#N/A,TRUE,"GENERAL"}</definedName>
    <definedName name="jd" localSheetId="5" hidden="1">{"via1",#N/A,TRUE,"general";"via2",#N/A,TRUE,"general";"via3",#N/A,TRUE,"general"}</definedName>
    <definedName name="jd" hidden="1">{"via1",#N/A,TRUE,"general";"via2",#N/A,TRUE,"general";"via3",#N/A,TRUE,"general"}</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ç" localSheetId="10" hidden="1">#REF!</definedName>
    <definedName name="jfç" localSheetId="4" hidden="1">#REF!</definedName>
    <definedName name="jfç" localSheetId="1" hidden="1">#REF!</definedName>
    <definedName name="jfç" localSheetId="2" hidden="1">#REF!</definedName>
    <definedName name="jfç" hidden="1">#REF!</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5"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5"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j" localSheetId="5">'INDICAR CÓDIGO DEL ITEM DE PAGO'!ERR</definedName>
    <definedName name="jj">[0]!ERR</definedName>
    <definedName name="jjfq" localSheetId="5" hidden="1">{"via1",#N/A,TRUE,"general";"via2",#N/A,TRUE,"general";"via3",#N/A,TRUE,"general"}</definedName>
    <definedName name="jjfq" hidden="1">{"via1",#N/A,TRUE,"general";"via2",#N/A,TRUE,"general";"via3",#N/A,TRUE,"general"}</definedName>
    <definedName name="JJJ" hidden="1">{#N/A,#N/A,FALSE,"Hoja1";#N/A,#N/A,FALSE,"Hoja2"}</definedName>
    <definedName name="jjjhjddfg" localSheetId="5" hidden="1">{"via1",#N/A,TRUE,"general";"via2",#N/A,TRUE,"general";"via3",#N/A,TRUE,"general"}</definedName>
    <definedName name="jjjhjddfg"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hidden="1">{"via1",#N/A,TRUE,"general";"via2",#N/A,TRUE,"general";"via3",#N/A,TRUE,"general"}</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 localSheetId="10">#REF!</definedName>
    <definedName name="jkl" localSheetId="4">#REF!</definedName>
    <definedName name="jkl" localSheetId="5">#REF!</definedName>
    <definedName name="jkl" localSheetId="1">#REF!</definedName>
    <definedName name="jkl" localSheetId="2">#REF!</definedName>
    <definedName name="jkl">#REF!</definedName>
    <definedName name="JOHNNY" localSheetId="5">'INDICAR CÓDIGO DEL ITEM DE PAGO'!ERR</definedName>
    <definedName name="JOHNNY">[0]!ERR</definedName>
    <definedName name="jorge" localSheetId="10">#REF!</definedName>
    <definedName name="jorge" localSheetId="4">#REF!</definedName>
    <definedName name="jorge" localSheetId="1">#REF!</definedName>
    <definedName name="jorge" localSheetId="2">#REF!</definedName>
    <definedName name="jorge">#REF!</definedName>
    <definedName name="Jornal">[51]Jornal!$A$12:$I$31</definedName>
    <definedName name="JRYJ" localSheetId="5" hidden="1">{"via1",#N/A,TRUE,"general";"via2",#N/A,TRUE,"general";"via3",#N/A,TRUE,"general"}</definedName>
    <definedName name="JRYJ" hidden="1">{"via1",#N/A,TRUE,"general";"via2",#N/A,TRUE,"general";"via3",#N/A,TRUE,"general"}</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[35]otros!$A$6:$A$1235</definedName>
    <definedName name="juj" localSheetId="5"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L" localSheetId="10">#REF!</definedName>
    <definedName name="JUL" localSheetId="4">#REF!</definedName>
    <definedName name="JUL" localSheetId="1">#REF!</definedName>
    <definedName name="JUL" localSheetId="2">#REF!</definedName>
    <definedName name="JUL">#REF!</definedName>
    <definedName name="JUN" localSheetId="10">#REF!</definedName>
    <definedName name="JUN" localSheetId="4">#REF!</definedName>
    <definedName name="JUN" localSheetId="1">#REF!</definedName>
    <definedName name="JUN" localSheetId="2">#REF!</definedName>
    <definedName name="JUN">#REF!</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vv" localSheetId="10">#REF!</definedName>
    <definedName name="jvv" localSheetId="4">#REF!</definedName>
    <definedName name="jvv" localSheetId="5">#REF!</definedName>
    <definedName name="jvv" localSheetId="1">#REF!</definedName>
    <definedName name="jvv" localSheetId="2">#REF!</definedName>
    <definedName name="jvv">#REF!</definedName>
    <definedName name="jyjt7" localSheetId="5" hidden="1">{"via1",#N/A,TRUE,"general";"via2",#N/A,TRUE,"general";"via3",#N/A,TRUE,"general"}</definedName>
    <definedName name="jyjt7"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0F1" localSheetId="10">#REF!</definedName>
    <definedName name="K0F1" localSheetId="3">#REF!</definedName>
    <definedName name="K0F1" localSheetId="4">#REF!</definedName>
    <definedName name="K0F1" localSheetId="5">#REF!</definedName>
    <definedName name="K0F1" localSheetId="1">#REF!</definedName>
    <definedName name="K0F1" localSheetId="2">#REF!</definedName>
    <definedName name="K0F1">#REF!</definedName>
    <definedName name="K0F2" localSheetId="10">#REF!</definedName>
    <definedName name="K0F2" localSheetId="4">#REF!</definedName>
    <definedName name="K0F2" localSheetId="5">#REF!</definedName>
    <definedName name="K0F2" localSheetId="1">#REF!</definedName>
    <definedName name="K0F2" localSheetId="2">#REF!</definedName>
    <definedName name="K0F2">#REF!</definedName>
    <definedName name="K10ALO" localSheetId="10">#REF!</definedName>
    <definedName name="K10ALO" localSheetId="4">#REF!</definedName>
    <definedName name="K10ALO" localSheetId="5">#REF!</definedName>
    <definedName name="K10ALO" localSheetId="1">#REF!</definedName>
    <definedName name="K10ALO" localSheetId="2">#REF!</definedName>
    <definedName name="K10ALO">#REF!</definedName>
    <definedName name="K11ALO" localSheetId="10">#REF!</definedName>
    <definedName name="K11ALO" localSheetId="4">#REF!</definedName>
    <definedName name="K11ALO" localSheetId="5">#REF!</definedName>
    <definedName name="K11ALO" localSheetId="1">#REF!</definedName>
    <definedName name="K11ALO" localSheetId="2">#REF!</definedName>
    <definedName name="K11ALO">#REF!</definedName>
    <definedName name="K1F1" localSheetId="10">#REF!</definedName>
    <definedName name="K1F1" localSheetId="4">#REF!</definedName>
    <definedName name="K1F1" localSheetId="5">#REF!</definedName>
    <definedName name="K1F1" localSheetId="1">#REF!</definedName>
    <definedName name="K1F1" localSheetId="2">#REF!</definedName>
    <definedName name="K1F1">#REF!</definedName>
    <definedName name="K1F2" localSheetId="10">#REF!</definedName>
    <definedName name="K1F2" localSheetId="4">#REF!</definedName>
    <definedName name="K1F2" localSheetId="5">#REF!</definedName>
    <definedName name="K1F2" localSheetId="1">#REF!</definedName>
    <definedName name="K1F2" localSheetId="2">#REF!</definedName>
    <definedName name="K1F2">#REF!</definedName>
    <definedName name="K2F1" localSheetId="10">#REF!</definedName>
    <definedName name="K2F1" localSheetId="4">#REF!</definedName>
    <definedName name="K2F1" localSheetId="5">#REF!</definedName>
    <definedName name="K2F1" localSheetId="1">#REF!</definedName>
    <definedName name="K2F1" localSheetId="2">#REF!</definedName>
    <definedName name="K2F1">#REF!</definedName>
    <definedName name="K2F2" localSheetId="10">#REF!</definedName>
    <definedName name="K2F2" localSheetId="4">#REF!</definedName>
    <definedName name="K2F2" localSheetId="5">#REF!</definedName>
    <definedName name="K2F2" localSheetId="1">#REF!</definedName>
    <definedName name="K2F2" localSheetId="2">#REF!</definedName>
    <definedName name="K2F2">#REF!</definedName>
    <definedName name="K3F1" localSheetId="10">#REF!</definedName>
    <definedName name="K3F1" localSheetId="4">#REF!</definedName>
    <definedName name="K3F1" localSheetId="5">#REF!</definedName>
    <definedName name="K3F1" localSheetId="1">#REF!</definedName>
    <definedName name="K3F1" localSheetId="2">#REF!</definedName>
    <definedName name="K3F1">#REF!</definedName>
    <definedName name="K3F2" localSheetId="10">#REF!</definedName>
    <definedName name="K3F2" localSheetId="4">#REF!</definedName>
    <definedName name="K3F2" localSheetId="5">#REF!</definedName>
    <definedName name="K3F2" localSheetId="1">#REF!</definedName>
    <definedName name="K3F2" localSheetId="2">#REF!</definedName>
    <definedName name="K3F2">#REF!</definedName>
    <definedName name="K4F1" localSheetId="10">#REF!</definedName>
    <definedName name="K4F1" localSheetId="4">#REF!</definedName>
    <definedName name="K4F1" localSheetId="5">#REF!</definedName>
    <definedName name="K4F1" localSheetId="1">#REF!</definedName>
    <definedName name="K4F1" localSheetId="2">#REF!</definedName>
    <definedName name="K4F1">#REF!</definedName>
    <definedName name="K4F2" localSheetId="10">#REF!</definedName>
    <definedName name="K4F2" localSheetId="4">#REF!</definedName>
    <definedName name="K4F2" localSheetId="5">#REF!</definedName>
    <definedName name="K4F2" localSheetId="1">#REF!</definedName>
    <definedName name="K4F2" localSheetId="2">#REF!</definedName>
    <definedName name="K4F2">#REF!</definedName>
    <definedName name="K5F1" localSheetId="10">#REF!</definedName>
    <definedName name="K5F1" localSheetId="4">#REF!</definedName>
    <definedName name="K5F1" localSheetId="5">#REF!</definedName>
    <definedName name="K5F1" localSheetId="1">#REF!</definedName>
    <definedName name="K5F1" localSheetId="2">#REF!</definedName>
    <definedName name="K5F1">#REF!</definedName>
    <definedName name="K5F2" localSheetId="10">#REF!</definedName>
    <definedName name="K5F2" localSheetId="4">#REF!</definedName>
    <definedName name="K5F2" localSheetId="5">#REF!</definedName>
    <definedName name="K5F2" localSheetId="1">#REF!</definedName>
    <definedName name="K5F2" localSheetId="2">#REF!</definedName>
    <definedName name="K5F2">#REF!</definedName>
    <definedName name="K6F1" localSheetId="10">#REF!</definedName>
    <definedName name="K6F1" localSheetId="4">#REF!</definedName>
    <definedName name="K6F1" localSheetId="5">#REF!</definedName>
    <definedName name="K6F1" localSheetId="1">#REF!</definedName>
    <definedName name="K6F1" localSheetId="2">#REF!</definedName>
    <definedName name="K6F1">#REF!</definedName>
    <definedName name="K6F2" localSheetId="10">#REF!</definedName>
    <definedName name="K6F2" localSheetId="4">#REF!</definedName>
    <definedName name="K6F2" localSheetId="5">#REF!</definedName>
    <definedName name="K6F2" localSheetId="1">#REF!</definedName>
    <definedName name="K6F2" localSheetId="2">#REF!</definedName>
    <definedName name="K6F2">#REF!</definedName>
    <definedName name="K7F1" localSheetId="10">#REF!</definedName>
    <definedName name="K7F1" localSheetId="4">#REF!</definedName>
    <definedName name="K7F1" localSheetId="5">#REF!</definedName>
    <definedName name="K7F1" localSheetId="1">#REF!</definedName>
    <definedName name="K7F1" localSheetId="2">#REF!</definedName>
    <definedName name="K7F1">#REF!</definedName>
    <definedName name="K7F2" localSheetId="10">#REF!</definedName>
    <definedName name="K7F2" localSheetId="4">#REF!</definedName>
    <definedName name="K7F2" localSheetId="5">#REF!</definedName>
    <definedName name="K7F2" localSheetId="1">#REF!</definedName>
    <definedName name="K7F2" localSheetId="2">#REF!</definedName>
    <definedName name="K7F2">#REF!</definedName>
    <definedName name="K8ALO" localSheetId="10">#REF!</definedName>
    <definedName name="K8ALO" localSheetId="4">#REF!</definedName>
    <definedName name="K8ALO" localSheetId="5">#REF!</definedName>
    <definedName name="K8ALO" localSheetId="1">#REF!</definedName>
    <definedName name="K8ALO" localSheetId="2">#REF!</definedName>
    <definedName name="K8ALO">#REF!</definedName>
    <definedName name="K8F1" localSheetId="10">#REF!</definedName>
    <definedName name="K8F1" localSheetId="4">#REF!</definedName>
    <definedName name="K8F1" localSheetId="5">#REF!</definedName>
    <definedName name="K8F1" localSheetId="1">#REF!</definedName>
    <definedName name="K8F1" localSheetId="2">#REF!</definedName>
    <definedName name="K8F1">#REF!</definedName>
    <definedName name="K8F2" localSheetId="10">#REF!</definedName>
    <definedName name="K8F2" localSheetId="4">#REF!</definedName>
    <definedName name="K8F2" localSheetId="5">#REF!</definedName>
    <definedName name="K8F2" localSheetId="1">#REF!</definedName>
    <definedName name="K8F2" localSheetId="2">#REF!</definedName>
    <definedName name="K8F2">#REF!</definedName>
    <definedName name="K9ALO" localSheetId="10">#REF!</definedName>
    <definedName name="K9ALO" localSheetId="4">#REF!</definedName>
    <definedName name="K9ALO" localSheetId="5">#REF!</definedName>
    <definedName name="K9ALO" localSheetId="1">#REF!</definedName>
    <definedName name="K9ALO" localSheetId="2">#REF!</definedName>
    <definedName name="K9ALO">#REF!</definedName>
    <definedName name="kdmfm" localSheetId="10" hidden="1">#REF!</definedName>
    <definedName name="kdmfm" localSheetId="4" hidden="1">#REF!</definedName>
    <definedName name="kdmfm" localSheetId="1" hidden="1">#REF!</definedName>
    <definedName name="kdmfm" localSheetId="2" hidden="1">#REF!</definedName>
    <definedName name="kdmfm" hidden="1">#REF!</definedName>
    <definedName name="kf" localSheetId="10">#REF!</definedName>
    <definedName name="kf" localSheetId="4">#REF!</definedName>
    <definedName name="kf" localSheetId="1">#REF!</definedName>
    <definedName name="kf" localSheetId="2">#REF!</definedName>
    <definedName name="kf">#REF!</definedName>
    <definedName name="kh" localSheetId="10">#REF!</definedName>
    <definedName name="kh" localSheetId="4">#REF!</definedName>
    <definedName name="kh" localSheetId="1">#REF!</definedName>
    <definedName name="kh" localSheetId="2">#REF!</definedName>
    <definedName name="kh">#REF!</definedName>
    <definedName name="KHGGH" localSheetId="5" hidden="1">{"via1",#N/A,TRUE,"general";"via2",#N/A,TRUE,"general";"via3",#N/A,TRUE,"general"}</definedName>
    <definedName name="KHGGH" hidden="1">{"via1",#N/A,TRUE,"general";"via2",#N/A,TRUE,"general";"via3",#N/A,TRUE,"general"}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kik" localSheetId="5" hidden="1">{"via1",#N/A,TRUE,"general";"via2",#N/A,TRUE,"general";"via3",#N/A,TRUE,"general"}</definedName>
    <definedName name="kikik" hidden="1">{"via1",#N/A,TRUE,"general";"via2",#N/A,TRUE,"general";"via3",#N/A,TRUE,"general"}</definedName>
    <definedName name="kj" localSheetId="10">#REF!</definedName>
    <definedName name="kj" localSheetId="4">#REF!</definedName>
    <definedName name="kj" localSheetId="1">#REF!</definedName>
    <definedName name="kj" localSheetId="2">#REF!</definedName>
    <definedName name="kj">#REF!</definedName>
    <definedName name="kjhkd" localSheetId="5" hidden="1">{"via1",#N/A,TRUE,"general";"via2",#N/A,TRUE,"general";"via3",#N/A,TRUE,"general"}</definedName>
    <definedName name="kjhkd" hidden="1">{"via1",#N/A,TRUE,"general";"via2",#N/A,TRUE,"general";"via3",#N/A,TRUE,"general"}</definedName>
    <definedName name="kjj" localSheetId="10">#REF!</definedName>
    <definedName name="kjj" localSheetId="4">#REF!</definedName>
    <definedName name="kjj" localSheetId="1">#REF!</definedName>
    <definedName name="kjj" localSheetId="2">#REF!</definedName>
    <definedName name="kjj">#REF!</definedName>
    <definedName name="kjk" localSheetId="5" hidden="1">{"via1",#N/A,TRUE,"general";"via2",#N/A,TRUE,"general";"via3",#N/A,TRUE,"general"}</definedName>
    <definedName name="kjk"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 localSheetId="10">#REF!</definedName>
    <definedName name="KK" localSheetId="3">#REF!</definedName>
    <definedName name="KK" localSheetId="4">#REF!</definedName>
    <definedName name="kk" localSheetId="1">#REF!</definedName>
    <definedName name="kk" localSheetId="2">#REF!</definedName>
    <definedName name="kk">#REF!</definedName>
    <definedName name="kkkki" localSheetId="5"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l" localSheetId="5">'INDICAR CÓDIGO DEL ITEM DE PAGO'!ERR</definedName>
    <definedName name="kl">[0]!ERR</definedName>
    <definedName name="klklk" localSheetId="10">#REF!</definedName>
    <definedName name="klklk" localSheetId="4">#REF!</definedName>
    <definedName name="klklk" localSheetId="5">#REF!</definedName>
    <definedName name="klklk" localSheetId="1">#REF!</definedName>
    <definedName name="klklk" localSheetId="2">#REF!</definedName>
    <definedName name="klklk">#REF!</definedName>
    <definedName name="km" localSheetId="10">#REF!</definedName>
    <definedName name="km" localSheetId="4">#REF!</definedName>
    <definedName name="km" localSheetId="1">#REF!</definedName>
    <definedName name="km" localSheetId="2">#REF!</definedName>
    <definedName name="km">#REF!</definedName>
    <definedName name="krtrk" localSheetId="5" hidden="1">{"via1",#N/A,TRUE,"general";"via2",#N/A,TRUE,"general";"via3",#N/A,TRUE,"general"}</definedName>
    <definedName name="krtrk" hidden="1">{"via1",#N/A,TRUE,"general";"via2",#N/A,TRUE,"general";"via3",#N/A,TRUE,"general"}</definedName>
    <definedName name="ks" localSheetId="10">#REF!</definedName>
    <definedName name="ks" localSheetId="4">#REF!</definedName>
    <definedName name="ks" localSheetId="1">#REF!</definedName>
    <definedName name="ks" localSheetId="2">#REF!</definedName>
    <definedName name="ks">#REF!</definedName>
    <definedName name="ksogtk" localSheetId="10">#REF!</definedName>
    <definedName name="ksogtk" localSheetId="4">#REF!</definedName>
    <definedName name="ksogtk" localSheetId="1">#REF!</definedName>
    <definedName name="ksogtk" localSheetId="2">#REF!</definedName>
    <definedName name="ksogtk">#REF!</definedName>
    <definedName name="kuyhgbe" localSheetId="10">#REF!</definedName>
    <definedName name="kuyhgbe" localSheetId="4">#REF!</definedName>
    <definedName name="kuyhgbe" localSheetId="1">#REF!</definedName>
    <definedName name="kuyhgbe" localSheetId="2">#REF!</definedName>
    <definedName name="kuyhgbe">#REF!</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 localSheetId="10">#REF!</definedName>
    <definedName name="l" localSheetId="3">[138]otros!$A$6:$A$1235</definedName>
    <definedName name="l" localSheetId="4">[138]otros!$A$6:$A$1235</definedName>
    <definedName name="L" localSheetId="1">#REF!</definedName>
    <definedName name="L" localSheetId="2">#REF!</definedName>
    <definedName name="L">#REF!</definedName>
    <definedName name="la" localSheetId="10">#REF!</definedName>
    <definedName name="la" localSheetId="4">#REF!</definedName>
    <definedName name="la" localSheetId="1">#REF!</definedName>
    <definedName name="la" localSheetId="2">#REF!</definedName>
    <definedName name="la">#REF!</definedName>
    <definedName name="LAF" localSheetId="10">#REF!</definedName>
    <definedName name="LAF" localSheetId="4">#REF!</definedName>
    <definedName name="LAF" localSheetId="1">#REF!</definedName>
    <definedName name="LAF" localSheetId="2">#REF!</definedName>
    <definedName name="LAF">#REF!</definedName>
    <definedName name="lame" localSheetId="10" hidden="1">#REF!</definedName>
    <definedName name="lame" localSheetId="4" hidden="1">#REF!</definedName>
    <definedName name="lame" localSheetId="1" hidden="1">#REF!</definedName>
    <definedName name="lame" localSheetId="2" hidden="1">#REF!</definedName>
    <definedName name="lame" hidden="1">#REF!</definedName>
    <definedName name="LANODO" localSheetId="10">#REF!</definedName>
    <definedName name="LANODO" localSheetId="4">#REF!</definedName>
    <definedName name="LANODO" localSheetId="1">#REF!</definedName>
    <definedName name="LANODO" localSheetId="2">#REF!</definedName>
    <definedName name="LANODO">#REF!</definedName>
    <definedName name="LANODOFT" localSheetId="10">#REF!</definedName>
    <definedName name="LANODOFT" localSheetId="4">#REF!</definedName>
    <definedName name="LANODOFT" localSheetId="1">#REF!</definedName>
    <definedName name="LANODOFT" localSheetId="2">#REF!</definedName>
    <definedName name="LANODOFT">#REF!</definedName>
    <definedName name="Last_Row">#N/A</definedName>
    <definedName name="Lavamanos" localSheetId="10">#REF!</definedName>
    <definedName name="Lavamanos" localSheetId="4">#REF!</definedName>
    <definedName name="Lavamanos" localSheetId="1">#REF!</definedName>
    <definedName name="Lavamanos" localSheetId="2">#REF!</definedName>
    <definedName name="Lavamanos">#REF!</definedName>
    <definedName name="lb" localSheetId="10">#REF!</definedName>
    <definedName name="lb" localSheetId="4">#REF!</definedName>
    <definedName name="lb" localSheetId="1">#REF!</definedName>
    <definedName name="lb" localSheetId="2">#REF!</definedName>
    <definedName name="lb">#REF!</definedName>
    <definedName name="ld" localSheetId="10">#REF!</definedName>
    <definedName name="ld" localSheetId="4">#REF!</definedName>
    <definedName name="ld" localSheetId="1">#REF!</definedName>
    <definedName name="ld" localSheetId="2">#REF!</definedName>
    <definedName name="ld">#REF!</definedName>
    <definedName name="LECHO">[30]MEM!$M$60</definedName>
    <definedName name="Libro1_Hoja1_Lista" localSheetId="10">[139]LISTADO!#REF!</definedName>
    <definedName name="Libro1_Hoja1_Lista" localSheetId="4">[139]LISTADO!#REF!</definedName>
    <definedName name="Libro1_Hoja1_Lista" localSheetId="1">[139]LISTADO!#REF!</definedName>
    <definedName name="Libro1_Hoja1_Lista" localSheetId="2">[139]LISTADO!#REF!</definedName>
    <definedName name="Libro1_Hoja1_Lista">[139]LISTADO!#REF!</definedName>
    <definedName name="LICITACION" localSheetId="10">#REF!</definedName>
    <definedName name="LICITACION" localSheetId="3">#REF!</definedName>
    <definedName name="LICITACION" localSheetId="4">#REF!</definedName>
    <definedName name="LICITACION" localSheetId="5">#REF!</definedName>
    <definedName name="LICITACION" localSheetId="1">#REF!</definedName>
    <definedName name="LICITACION" localSheetId="2">#REF!</definedName>
    <definedName name="LICITACION">#REF!</definedName>
    <definedName name="line" localSheetId="10">#REF!</definedName>
    <definedName name="line" localSheetId="4">#REF!</definedName>
    <definedName name="line" localSheetId="1">#REF!</definedName>
    <definedName name="line" localSheetId="2">#REF!</definedName>
    <definedName name="line">#REF!</definedName>
    <definedName name="LINEA" localSheetId="10">[140]CONT_ADI!#REF!</definedName>
    <definedName name="LINEA" localSheetId="4">[140]CONT_ADI!#REF!</definedName>
    <definedName name="LINEA" localSheetId="5">[140]CONT_ADI!#REF!</definedName>
    <definedName name="LINEA" localSheetId="1">[140]CONT_ADI!#REF!</definedName>
    <definedName name="LINEA" localSheetId="2">[140]CONT_ADI!#REF!</definedName>
    <definedName name="LINEA">[140]CONT_ADI!#REF!</definedName>
    <definedName name="LISTA1">[141]Lista1!$C$10:$F$448</definedName>
    <definedName name="ListaCantidad" localSheetId="10">#REF!</definedName>
    <definedName name="ListaCantidad" localSheetId="4">#REF!</definedName>
    <definedName name="ListaCantidad" localSheetId="1">#REF!</definedName>
    <definedName name="ListaCantidad" localSheetId="2">#REF!</definedName>
    <definedName name="ListaCantidad">#REF!</definedName>
    <definedName name="listadeprueba" localSheetId="10">#REF!</definedName>
    <definedName name="listadeprueba" localSheetId="4">#REF!</definedName>
    <definedName name="listadeprueba" localSheetId="1">#REF!</definedName>
    <definedName name="listadeprueba" localSheetId="2">#REF!</definedName>
    <definedName name="listadeprueba">#REF!</definedName>
    <definedName name="Listado" localSheetId="10">#REF!</definedName>
    <definedName name="Listado" localSheetId="4">#REF!</definedName>
    <definedName name="Listado" localSheetId="1">#REF!</definedName>
    <definedName name="Listado" localSheetId="2">#REF!</definedName>
    <definedName name="Listado">#REF!</definedName>
    <definedName name="Listado1" localSheetId="10">#REF!</definedName>
    <definedName name="Listado1" localSheetId="4">#REF!</definedName>
    <definedName name="Listado1" localSheetId="1">#REF!</definedName>
    <definedName name="Listado1" localSheetId="2">#REF!</definedName>
    <definedName name="Listado1">#REF!</definedName>
    <definedName name="ListaItem" localSheetId="10">#REF!</definedName>
    <definedName name="ListaItem" localSheetId="4">#REF!</definedName>
    <definedName name="ListaItem" localSheetId="1">#REF!</definedName>
    <definedName name="ListaItem" localSheetId="2">#REF!</definedName>
    <definedName name="ListaItem">#REF!</definedName>
    <definedName name="ListaUni">[142]TOTALES!$D$7:$D$654</definedName>
    <definedName name="listequi">[143]SUMINISTROS!$A$480:$A$647</definedName>
    <definedName name="listmat">[143]SUMINISTROS!$A$106:$A$466</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k" localSheetId="10">#REF!</definedName>
    <definedName name="lk" localSheetId="4">#REF!</definedName>
    <definedName name="lk" localSheetId="1">#REF!</definedName>
    <definedName name="lk" localSheetId="2">#REF!</definedName>
    <definedName name="lk">#REF!</definedName>
    <definedName name="lkj" localSheetId="5" hidden="1">{"via1",#N/A,TRUE,"general";"via2",#N/A,TRUE,"general";"via3",#N/A,TRUE,"general"}</definedName>
    <definedName name="lkj" hidden="1">{"via1",#N/A,TRUE,"general";"via2",#N/A,TRUE,"general";"via3",#N/A,TRUE,"general"}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l" localSheetId="3">#REF!</definedName>
    <definedName name="ll" localSheetId="4">#REF!</definedName>
    <definedName name="LL" hidden="1">{#N/A,#N/A,FALSE,"orthoflow";#N/A,#N/A,FALSE,"Miscelaneos";#N/A,#N/A,FALSE,"Instrumentacio";#N/A,#N/A,FALSE,"Electrico";#N/A,#N/A,FALSE,"Valv. Seguridad"}</definedName>
    <definedName name="llam" localSheetId="10">#REF!</definedName>
    <definedName name="llam" localSheetId="4">#REF!</definedName>
    <definedName name="llam" localSheetId="1">#REF!</definedName>
    <definedName name="llam" localSheetId="2">#REF!</definedName>
    <definedName name="llam">#REF!</definedName>
    <definedName name="LLL">[144]tub!$C$1:$J$39</definedName>
    <definedName name="lllllh" localSheetId="5"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oan_Amount" localSheetId="10">#REF!</definedName>
    <definedName name="Loan_Amount" localSheetId="4">#REF!</definedName>
    <definedName name="Loan_Amount" localSheetId="1">#REF!</definedName>
    <definedName name="Loan_Amount" localSheetId="2">#REF!</definedName>
    <definedName name="Loan_Amount">#REF!</definedName>
    <definedName name="Loan_Start" localSheetId="10">#REF!</definedName>
    <definedName name="Loan_Start" localSheetId="4">#REF!</definedName>
    <definedName name="Loan_Start" localSheetId="1">#REF!</definedName>
    <definedName name="Loan_Start" localSheetId="2">#REF!</definedName>
    <definedName name="Loan_Start">#REF!</definedName>
    <definedName name="Loan_Years" localSheetId="10">#REF!</definedName>
    <definedName name="Loan_Years" localSheetId="4">#REF!</definedName>
    <definedName name="Loan_Years" localSheetId="1">#REF!</definedName>
    <definedName name="Loan_Years" localSheetId="2">#REF!</definedName>
    <definedName name="Loan_Years">#REF!</definedName>
    <definedName name="LOCA" localSheetId="10">[37]!absc</definedName>
    <definedName name="LOCA" localSheetId="3">[145]!absc</definedName>
    <definedName name="LOCA" localSheetId="4">[145]!absc</definedName>
    <definedName name="LOCA" localSheetId="1">[37]!absc</definedName>
    <definedName name="LOCA" localSheetId="2">[37]!absc</definedName>
    <definedName name="LOCA">[37]!absc</definedName>
    <definedName name="LOCA1" localSheetId="10">[63]!absc</definedName>
    <definedName name="LOCA1" localSheetId="4">[63]!absc</definedName>
    <definedName name="LOCA1" localSheetId="1">[63]!absc</definedName>
    <definedName name="LOCA1" localSheetId="2">[63]!absc</definedName>
    <definedName name="LOCA1">[63]!absc</definedName>
    <definedName name="LOCALIZACION_Y_REPLANTEO" localSheetId="10">#REF!</definedName>
    <definedName name="LOCALIZACION_Y_REPLANTEO" localSheetId="4">#REF!</definedName>
    <definedName name="LOCALIZACION_Y_REPLANTEO" localSheetId="5">#REF!</definedName>
    <definedName name="LOCALIZACION_Y_REPLANTEO" localSheetId="1">#REF!</definedName>
    <definedName name="LOCALIZACION_Y_REPLANTEO" localSheetId="2">#REF!</definedName>
    <definedName name="LOCALIZACION_Y_REPLANTEO">#REF!</definedName>
    <definedName name="LOGO" localSheetId="5">'INDICAR CÓDIGO DEL ITEM DE PAGO'!ERR</definedName>
    <definedName name="LOGO">[0]!ERR</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ongitud" localSheetId="10">#REF!</definedName>
    <definedName name="Longitud" localSheetId="3">#REF!</definedName>
    <definedName name="Longitud" localSheetId="4">#REF!</definedName>
    <definedName name="Longitud" localSheetId="1">#REF!</definedName>
    <definedName name="Longitud" localSheetId="2">#REF!</definedName>
    <definedName name="Longitud">#REF!</definedName>
    <definedName name="Longitud1" localSheetId="10">#REF!</definedName>
    <definedName name="Longitud1" localSheetId="4">#REF!</definedName>
    <definedName name="Longitud1" localSheetId="1">#REF!</definedName>
    <definedName name="Longitud1" localSheetId="2">#REF!</definedName>
    <definedName name="Longitud1">#REF!</definedName>
    <definedName name="Longitud2" localSheetId="10">#REF!</definedName>
    <definedName name="Longitud2" localSheetId="4">#REF!</definedName>
    <definedName name="Longitud2" localSheetId="1">#REF!</definedName>
    <definedName name="Longitud2" localSheetId="2">#REF!</definedName>
    <definedName name="Longitud2">#REF!</definedName>
    <definedName name="lp" localSheetId="10">#REF!</definedName>
    <definedName name="LP" localSheetId="3">'[65]CIRCUITOS CODENSA'!#REF!</definedName>
    <definedName name="LP" localSheetId="4">'[65]CIRCUITOS CODENSA'!#REF!</definedName>
    <definedName name="lp" localSheetId="1">#REF!</definedName>
    <definedName name="lp" localSheetId="2">#REF!</definedName>
    <definedName name="lp">#REF!</definedName>
    <definedName name="lplpl" localSheetId="5" hidden="1">{"via1",#N/A,TRUE,"general";"via2",#N/A,TRUE,"general";"via3",#N/A,TRUE,"general"}</definedName>
    <definedName name="lplpl" hidden="1">{"via1",#N/A,TRUE,"general";"via2",#N/A,TRUE,"general";"via3",#N/A,TRUE,"general"}</definedName>
    <definedName name="lt" localSheetId="10">#REF!</definedName>
    <definedName name="lt" localSheetId="4">#REF!</definedName>
    <definedName name="lt" localSheetId="1">#REF!</definedName>
    <definedName name="lt" localSheetId="2">#REF!</definedName>
    <definedName name="lt">#REF!</definedName>
    <definedName name="luis">[138]materiales!$A$7:$A$1317</definedName>
    <definedName name="lun" localSheetId="10">'[62]Res-Accide-10'!#REF!</definedName>
    <definedName name="lun" localSheetId="4">'[62]Res-Accide-10'!#REF!</definedName>
    <definedName name="lun" localSheetId="5">'[62]Res-Accide-10'!#REF!</definedName>
    <definedName name="lun" localSheetId="1">'[62]Res-Accide-10'!#REF!</definedName>
    <definedName name="lun" localSheetId="2">'[62]Res-Accide-10'!#REF!</definedName>
    <definedName name="lun">'[62]Res-Accide-10'!#REF!</definedName>
    <definedName name="lv" localSheetId="10">#REF!</definedName>
    <definedName name="lv" localSheetId="4">#REF!</definedName>
    <definedName name="lv" localSheetId="1">#REF!</definedName>
    <definedName name="lv" localSheetId="2">#REF!</definedName>
    <definedName name="lv">#REF!</definedName>
    <definedName name="m" localSheetId="10">#REF!</definedName>
    <definedName name="m" localSheetId="4">#REF!</definedName>
    <definedName name="m" localSheetId="1">#REF!</definedName>
    <definedName name="m" localSheetId="2">#REF!</definedName>
    <definedName name="m">#REF!</definedName>
    <definedName name="MA" localSheetId="10">'[62]Res-Accide-10'!#REF!</definedName>
    <definedName name="MA" localSheetId="4">'[62]Res-Accide-10'!#REF!</definedName>
    <definedName name="MA" localSheetId="5">'[62]Res-Accide-10'!#REF!</definedName>
    <definedName name="MA" localSheetId="1">'[62]Res-Accide-10'!#REF!</definedName>
    <definedName name="MA" localSheetId="2">'[62]Res-Accide-10'!#REF!</definedName>
    <definedName name="MA">'[62]Res-Accide-10'!#REF!</definedName>
    <definedName name="mac" localSheetId="10">#REF!</definedName>
    <definedName name="mac" localSheetId="4">#REF!</definedName>
    <definedName name="mac" localSheetId="1">#REF!</definedName>
    <definedName name="mac" localSheetId="2">#REF!</definedName>
    <definedName name="mac">#REF!</definedName>
    <definedName name="MACR" localSheetId="10">#REF!</definedName>
    <definedName name="MACR" localSheetId="4">#REF!</definedName>
    <definedName name="MACR" localSheetId="1">#REF!</definedName>
    <definedName name="MACR" localSheetId="2">#REF!</definedName>
    <definedName name="MACR">#REF!</definedName>
    <definedName name="MACRDEL" localSheetId="10">'[4]7422CW00'!#REF!</definedName>
    <definedName name="MACRDEL" localSheetId="4">'[4]7422CW00'!#REF!</definedName>
    <definedName name="MACRDEL" localSheetId="1">'[4]7422CW00'!#REF!</definedName>
    <definedName name="MACRDEL" localSheetId="2">'[4]7422CW00'!#REF!</definedName>
    <definedName name="MACRDEL">'[4]7422CW00'!#REF!</definedName>
    <definedName name="Macroactividad" localSheetId="10">#REF!</definedName>
    <definedName name="Macroactividad" localSheetId="4">#REF!</definedName>
    <definedName name="Macroactividad" localSheetId="1">#REF!</definedName>
    <definedName name="Macroactividad" localSheetId="2">#REF!</definedName>
    <definedName name="Macroactividad">#REF!</definedName>
    <definedName name="mafdsf" localSheetId="5" hidden="1">{"via1",#N/A,TRUE,"general";"via2",#N/A,TRUE,"general";"via3",#N/A,TRUE,"general"}</definedName>
    <definedName name="mafdsf" hidden="1">{"via1",#N/A,TRUE,"general";"via2",#N/A,TRUE,"general";"via3",#N/A,TRUE,"general"}</definedName>
    <definedName name="MANO">'[146]MANO '!$A$1:$IV$65536</definedName>
    <definedName name="MANOAA">'[147]factor prestacional '!$E$79</definedName>
    <definedName name="mantenimiento" localSheetId="10">'[148]COSTOS OFICINA'!#REF!</definedName>
    <definedName name="mantenimiento" localSheetId="4">'[148]COSTOS OFICINA'!#REF!</definedName>
    <definedName name="mantenimiento" localSheetId="1">'[148]COSTOS OFICINA'!#REF!</definedName>
    <definedName name="mantenimiento" localSheetId="2">'[148]COSTOS OFICINA'!#REF!</definedName>
    <definedName name="mantenimiento">'[148]COSTOS OFICINA'!#REF!</definedName>
    <definedName name="MANUAL" localSheetId="10">#REF!</definedName>
    <definedName name="MANUAL" localSheetId="4">#REF!</definedName>
    <definedName name="MANUAL" localSheetId="1">#REF!</definedName>
    <definedName name="MANUAL" localSheetId="2">#REF!</definedName>
    <definedName name="MANUAL">#REF!</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5" hidden="1">{"via1",#N/A,TRUE,"general";"via2",#N/A,TRUE,"general";"via3",#N/A,TRUE,"general"}</definedName>
    <definedName name="maow" hidden="1">{"via1",#N/A,TRUE,"general";"via2",#N/A,TRUE,"general";"via3",#N/A,TRUE,"general"}</definedName>
    <definedName name="MAP" localSheetId="10">'[149]PU (2)'!#REF!</definedName>
    <definedName name="MAP" localSheetId="4">'[149]PU (2)'!#REF!</definedName>
    <definedName name="MAP" localSheetId="1">'[149]PU (2)'!#REF!</definedName>
    <definedName name="MAP" localSheetId="2">'[149]PU (2)'!#REF!</definedName>
    <definedName name="MAP">'[149]PU (2)'!#REF!</definedName>
    <definedName name="MAQUINAR" localSheetId="3">[79]Insum!$A$68:$H$98</definedName>
    <definedName name="MAQUINAR" localSheetId="4">[79]Insum!$A$68:$H$98</definedName>
    <definedName name="MAQUINAR" localSheetId="5">[80]Insum!$A$68:$H$98</definedName>
    <definedName name="MAQUINAR">[81]Insum!$A$68:$H$98</definedName>
    <definedName name="mar" localSheetId="10">'[62]Res-Accide-10'!#REF!</definedName>
    <definedName name="MAR" localSheetId="3">#REF!</definedName>
    <definedName name="MAR" localSheetId="4">#REF!</definedName>
    <definedName name="mar" localSheetId="5">'[62]Res-Accide-10'!#REF!</definedName>
    <definedName name="mar" localSheetId="1">'[62]Res-Accide-10'!#REF!</definedName>
    <definedName name="mar" localSheetId="2">'[62]Res-Accide-10'!#REF!</definedName>
    <definedName name="mar">'[62]Res-Accide-10'!#REF!</definedName>
    <definedName name="MARCO_H" localSheetId="10">#REF!</definedName>
    <definedName name="MARCO_H" localSheetId="4">#REF!</definedName>
    <definedName name="MARCO_H" localSheetId="1">#REF!</definedName>
    <definedName name="MARCO_H" localSheetId="2">#REF!</definedName>
    <definedName name="MARCO_H">#REF!</definedName>
    <definedName name="marcolegal">[40]Listado!$T$2:$T$12</definedName>
    <definedName name="MARHR">[30]MEM!$M$68</definedName>
    <definedName name="marina" localSheetId="10">'[150]Informe Semanal 1'!#REF!</definedName>
    <definedName name="marina" localSheetId="4">'[150]Informe Semanal 1'!#REF!</definedName>
    <definedName name="marina" localSheetId="1">'[150]Informe Semanal 1'!#REF!</definedName>
    <definedName name="marina" localSheetId="2">'[150]Informe Semanal 1'!#REF!</definedName>
    <definedName name="marina">'[150]Informe Semanal 1'!#REF!</definedName>
    <definedName name="MART">[35]Equipo!$A$7:$A$65536</definedName>
    <definedName name="masor" localSheetId="5" hidden="1">{"via1",#N/A,TRUE,"general";"via2",#N/A,TRUE,"general";"via3",#N/A,TRUE,"general"}</definedName>
    <definedName name="masor" hidden="1">{"via1",#N/A,TRUE,"general";"via2",#N/A,TRUE,"general";"via3",#N/A,TRUE,"general"}</definedName>
    <definedName name="MAT" localSheetId="10">#REF!</definedName>
    <definedName name="MAT" localSheetId="3">#REF!</definedName>
    <definedName name="MAT" localSheetId="4">#REF!</definedName>
    <definedName name="MAT" localSheetId="5">#REF!</definedName>
    <definedName name="MAT" localSheetId="1">#REF!</definedName>
    <definedName name="MAT" localSheetId="2">#REF!</definedName>
    <definedName name="MAT">#REF!</definedName>
    <definedName name="MATER">[110]MATERIAL!$B$3:$B$580</definedName>
    <definedName name="MATERIAL">'[113]TABLA MATERIALES'!$A$3:$D$654</definedName>
    <definedName name="MATERIALES" localSheetId="3">[146]MATERIALES!$A$1:$IV$65536</definedName>
    <definedName name="MATERIALES" localSheetId="4">[146]MATERIALES!$A$1:$IV$65536</definedName>
    <definedName name="materiales">[112]materiales!$A$7:$A$1317</definedName>
    <definedName name="materiales1" localSheetId="10">#REF!</definedName>
    <definedName name="materiales1" localSheetId="4">#REF!</definedName>
    <definedName name="materiales1" localSheetId="1">#REF!</definedName>
    <definedName name="materiales1" localSheetId="2">#REF!</definedName>
    <definedName name="materiales1">#REF!</definedName>
    <definedName name="MaterialesNombre">[151]materiales!$A$3:$A$348</definedName>
    <definedName name="MaterialSeleccionado" localSheetId="10">#REF!</definedName>
    <definedName name="MaterialSeleccionado" localSheetId="4">#REF!</definedName>
    <definedName name="MaterialSeleccionado" localSheetId="1">#REF!</definedName>
    <definedName name="MaterialSeleccionado" localSheetId="2">#REF!</definedName>
    <definedName name="MaterialSeleccionado">#REF!</definedName>
    <definedName name="MaterialTub" localSheetId="10">#REF!</definedName>
    <definedName name="MaterialTub" localSheetId="4">#REF!</definedName>
    <definedName name="MaterialTub" localSheetId="1">#REF!</definedName>
    <definedName name="MaterialTub" localSheetId="2">#REF!</definedName>
    <definedName name="MaterialTub">#REF!</definedName>
    <definedName name="MATRIZ" localSheetId="10">#REF!</definedName>
    <definedName name="MATRIZ" localSheetId="4">#REF!</definedName>
    <definedName name="MATRIZ" localSheetId="1">#REF!</definedName>
    <definedName name="MATRIZ" localSheetId="2">#REF!</definedName>
    <definedName name="MATRIZ">#REF!</definedName>
    <definedName name="MATRIZ_DE_DATOS" localSheetId="10">#REF!</definedName>
    <definedName name="MATRIZ_DE_DATOS" localSheetId="4">#REF!</definedName>
    <definedName name="MATRIZ_DE_DATOS" localSheetId="1">#REF!</definedName>
    <definedName name="MATRIZ_DE_DATOS" localSheetId="2">#REF!</definedName>
    <definedName name="MATRIZ_DE_DATOS">#REF!</definedName>
    <definedName name="MAY" localSheetId="10">#REF!</definedName>
    <definedName name="MAY" localSheetId="4">#REF!</definedName>
    <definedName name="MAY" localSheetId="1">#REF!</definedName>
    <definedName name="MAY" localSheetId="2">#REF!</definedName>
    <definedName name="MAY">#REF!</definedName>
    <definedName name="MCCs" localSheetId="10">#REF!</definedName>
    <definedName name="MCCs" localSheetId="4">#REF!</definedName>
    <definedName name="MCCs" localSheetId="1">#REF!</definedName>
    <definedName name="MCCs" localSheetId="2">#REF!</definedName>
    <definedName name="MCCs">#REF!</definedName>
    <definedName name="mdd" localSheetId="5" hidden="1">{"via1",#N/A,TRUE,"general";"via2",#N/A,TRUE,"general";"via3",#N/A,TRUE,"general"}</definedName>
    <definedName name="mdd" hidden="1">{"via1",#N/A,TRUE,"general";"via2",#N/A,TRUE,"general";"via3",#N/A,TRUE,"general"}</definedName>
    <definedName name="mediah_reposo_comida" localSheetId="10">'[152]CCP,LEYES, Y DEC.'!#REF!</definedName>
    <definedName name="mediah_reposo_comida" localSheetId="4">'[152]CCP,LEYES, Y DEC.'!#REF!</definedName>
    <definedName name="mediah_reposo_comida" localSheetId="1">'[152]CCP,LEYES, Y DEC.'!#REF!</definedName>
    <definedName name="mediah_reposo_comida" localSheetId="2">'[152]CCP,LEYES, Y DEC.'!#REF!</definedName>
    <definedName name="mediah_reposo_comida">'[152]CCP,LEYES, Y DEC.'!#REF!</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NU1" localSheetId="10">'[4]7422CW00'!#REF!</definedName>
    <definedName name="MENU1" localSheetId="4">'[4]7422CW00'!#REF!</definedName>
    <definedName name="MENU1" localSheetId="1">'[4]7422CW00'!#REF!</definedName>
    <definedName name="MENU1" localSheetId="2">'[4]7422CW00'!#REF!</definedName>
    <definedName name="MENU1">'[4]7422CW00'!#REF!</definedName>
    <definedName name="MENU2" localSheetId="10">'[4]7422CW00'!#REF!</definedName>
    <definedName name="MENU2" localSheetId="4">'[4]7422CW00'!#REF!</definedName>
    <definedName name="MENU2" localSheetId="1">'[4]7422CW00'!#REF!</definedName>
    <definedName name="MENU2" localSheetId="2">'[4]7422CW00'!#REF!</definedName>
    <definedName name="MENU2">'[4]7422CW00'!#REF!</definedName>
    <definedName name="MENU3" localSheetId="10">'[4]7422CW00'!#REF!</definedName>
    <definedName name="MENU3" localSheetId="4">'[4]7422CW00'!#REF!</definedName>
    <definedName name="MENU3" localSheetId="1">'[4]7422CW00'!#REF!</definedName>
    <definedName name="MENU3" localSheetId="2">'[4]7422CW00'!#REF!</definedName>
    <definedName name="MENU3">'[4]7422CW00'!#REF!</definedName>
    <definedName name="MENU4" localSheetId="10">'[4]7422CW00'!#REF!</definedName>
    <definedName name="MENU4" localSheetId="4">'[4]7422CW00'!#REF!</definedName>
    <definedName name="MENU4" localSheetId="1">'[4]7422CW00'!#REF!</definedName>
    <definedName name="MENU4" localSheetId="2">'[4]7422CW00'!#REF!</definedName>
    <definedName name="MENU4">'[4]7422CW00'!#REF!</definedName>
    <definedName name="MENU5" localSheetId="10">'[4]7422CW00'!#REF!</definedName>
    <definedName name="MENU5" localSheetId="4">'[4]7422CW00'!#REF!</definedName>
    <definedName name="MENU5" localSheetId="1">'[4]7422CW00'!#REF!</definedName>
    <definedName name="MENU5" localSheetId="2">'[4]7422CW00'!#REF!</definedName>
    <definedName name="MENU5">'[4]7422CW00'!#REF!</definedName>
    <definedName name="MENU6" localSheetId="10">'[4]7422CW00'!#REF!</definedName>
    <definedName name="MENU6" localSheetId="4">'[4]7422CW00'!#REF!</definedName>
    <definedName name="MENU6" localSheetId="1">'[4]7422CW00'!#REF!</definedName>
    <definedName name="MENU6" localSheetId="2">'[4]7422CW00'!#REF!</definedName>
    <definedName name="MENU6">'[4]7422CW00'!#REF!</definedName>
    <definedName name="MES">[36]PRESUPUESTO!$C$13</definedName>
    <definedName name="MesCotiz">'[16]LIQ-NOM'!$H$3</definedName>
    <definedName name="MesCotizacion">'[66]LIQUIDA-NOMINA'!$H$3</definedName>
    <definedName name="MESES" localSheetId="10">#REF!</definedName>
    <definedName name="meses" localSheetId="3">#REF!</definedName>
    <definedName name="meses" localSheetId="4">#REF!</definedName>
    <definedName name="MESES" localSheetId="5">#REF!</definedName>
    <definedName name="MESES" localSheetId="1">#REF!</definedName>
    <definedName name="MESES" localSheetId="2">#REF!</definedName>
    <definedName name="MESES">#REF!</definedName>
    <definedName name="MesesMora">'[16]LIQ-NOM'!$I$3</definedName>
    <definedName name="met_dep">[40]Listado!$AA$2:$AA$4</definedName>
    <definedName name="Meta1" localSheetId="10">#REF!</definedName>
    <definedName name="Meta1" localSheetId="4">#REF!</definedName>
    <definedName name="Meta1" localSheetId="1">#REF!</definedName>
    <definedName name="Meta1" localSheetId="2">#REF!</definedName>
    <definedName name="Meta1">#REF!</definedName>
    <definedName name="Meta2" localSheetId="10">#REF!</definedName>
    <definedName name="Meta2" localSheetId="4">#REF!</definedName>
    <definedName name="Meta2" localSheetId="1">#REF!</definedName>
    <definedName name="Meta2" localSheetId="2">#REF!</definedName>
    <definedName name="Meta2">#REF!</definedName>
    <definedName name="Meta3" localSheetId="10">#REF!</definedName>
    <definedName name="Meta3" localSheetId="4">#REF!</definedName>
    <definedName name="Meta3" localSheetId="1">#REF!</definedName>
    <definedName name="Meta3" localSheetId="2">#REF!</definedName>
    <definedName name="Meta3">#REF!</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5" hidden="1">{"via1",#N/A,TRUE,"general";"via2",#N/A,TRUE,"general";"via3",#N/A,TRUE,"general"}</definedName>
    <definedName name="mghm" hidden="1">{"via1",#N/A,TRUE,"general";"via2",#N/A,TRUE,"general";"via3",#N/A,TRUE,"general"}</definedName>
    <definedName name="Mi_Salida" localSheetId="10">#REF!</definedName>
    <definedName name="Mi_Salida" localSheetId="4">#REF!</definedName>
    <definedName name="Mi_Salida" localSheetId="1">#REF!</definedName>
    <definedName name="Mi_Salida" localSheetId="2">#REF!</definedName>
    <definedName name="Mi_Salida">#REF!</definedName>
    <definedName name="Mi_Salida1" localSheetId="10">#REF!</definedName>
    <definedName name="Mi_Salida1" localSheetId="4">#REF!</definedName>
    <definedName name="Mi_Salida1" localSheetId="1">#REF!</definedName>
    <definedName name="Mi_Salida1" localSheetId="2">#REF!</definedName>
    <definedName name="Mi_Salida1">#REF!</definedName>
    <definedName name="MICR" localSheetId="10">#REF!</definedName>
    <definedName name="MICR" localSheetId="4">#REF!</definedName>
    <definedName name="MICR" localSheetId="1">#REF!</definedName>
    <definedName name="MICR" localSheetId="2">#REF!</definedName>
    <definedName name="MICR">#REF!</definedName>
    <definedName name="MIN_MAX_sma" localSheetId="10">#REF!</definedName>
    <definedName name="MIN_MAX_sma" localSheetId="4">#REF!</definedName>
    <definedName name="MIN_MAX_sma" localSheetId="1">#REF!</definedName>
    <definedName name="MIN_MAX_sma" localSheetId="2">#REF!</definedName>
    <definedName name="MIN_MAX_sma">#REF!</definedName>
    <definedName name="Mínimo" localSheetId="10">#REF!</definedName>
    <definedName name="Mínimo" localSheetId="4">#REF!</definedName>
    <definedName name="Mínimo" localSheetId="1">#REF!</definedName>
    <definedName name="Mínimo" localSheetId="2">#REF!</definedName>
    <definedName name="Mínimo">#REF!</definedName>
    <definedName name="ministerios">[41]Listado!$M$2:$M$15</definedName>
    <definedName name="mjk" localSheetId="10">#REF!</definedName>
    <definedName name="mjk" localSheetId="4">#REF!</definedName>
    <definedName name="mjk" localSheetId="1">#REF!</definedName>
    <definedName name="mjk" localSheetId="2">#REF!</definedName>
    <definedName name="mjk">#REF!</definedName>
    <definedName name="mjmj" localSheetId="5"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JU" localSheetId="10">#REF!</definedName>
    <definedName name="MJU" localSheetId="4">#REF!</definedName>
    <definedName name="MJU" localSheetId="1">#REF!</definedName>
    <definedName name="MJU" localSheetId="2">#REF!</definedName>
    <definedName name="MJU">#REF!</definedName>
    <definedName name="mm" localSheetId="10">#REF!</definedName>
    <definedName name="mm" localSheetId="4">#REF!</definedName>
    <definedName name="mm" localSheetId="1">#REF!</definedName>
    <definedName name="mm" localSheetId="2">#REF!</definedName>
    <definedName name="mm">#REF!</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 localSheetId="5" hidden="1">{"TAB1",#N/A,TRUE,"GENERAL";"TAB2",#N/A,TRUE,"GENERAL";"TAB3",#N/A,TRUE,"GENERAL";"TAB4",#N/A,TRUE,"GENERAL";"TAB5",#N/A,TRUE,"GENERAL"}</definedName>
    <definedName name="mmm" hidden="1">{"TAB1",#N/A,TRUE,"GENERAL";"TAB2",#N/A,TRUE,"GENERAL";"TAB3",#N/A,TRUE,"GENERAL";"TAB4",#N/A,TRUE,"GENERAL";"TAB5",#N/A,TRUE,"GENERAL"}</definedName>
    <definedName name="mmmh" localSheetId="5" hidden="1">{"via1",#N/A,TRUE,"general";"via2",#N/A,TRUE,"general";"via3",#N/A,TRUE,"general"}</definedName>
    <definedName name="mmmh" hidden="1">{"via1",#N/A,TRUE,"general";"via2",#N/A,TRUE,"general";"via3",#N/A,TRUE,"general"}</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hidden="1">{"via1",#N/A,TRUE,"general";"via2",#N/A,TRUE,"general";"via3",#N/A,TRUE,"general"}</definedName>
    <definedName name="MN" localSheetId="3">#REF!</definedName>
    <definedName name="MN" localSheetId="4">#REF!</definedName>
    <definedName name="MN" localSheetId="5" hidden="1">{"via1",#N/A,TRUE,"general";"via2",#N/A,TRUE,"general";"via3",#N/A,TRUE,"general"}</definedName>
    <definedName name="MN" hidden="1">{"via1",#N/A,TRUE,"general";"via2",#N/A,TRUE,"general";"via3",#N/A,TRUE,"general"}</definedName>
    <definedName name="MO" localSheetId="10">'[65]CIRCUITOS CODENSA'!#REF!</definedName>
    <definedName name="MO" localSheetId="4">'[65]CIRCUITOS CODENSA'!#REF!</definedName>
    <definedName name="MO" localSheetId="1">'[65]CIRCUITOS CODENSA'!#REF!</definedName>
    <definedName name="MO" localSheetId="2">'[65]CIRCUITOS CODENSA'!#REF!</definedName>
    <definedName name="MO">'[65]CIRCUITOS CODENSA'!#REF!</definedName>
    <definedName name="MOA" hidden="1">{#N/A,#N/A,FALSE,"Hoja1";#N/A,#N/A,FALSE,"Hoja2"}</definedName>
    <definedName name="MOD" localSheetId="10">#REF!</definedName>
    <definedName name="MOD" localSheetId="4">#REF!</definedName>
    <definedName name="MOD" localSheetId="1">#REF!</definedName>
    <definedName name="MOD" localSheetId="2">#REF!</definedName>
    <definedName name="MOD">#REF!</definedName>
    <definedName name="MODIVejec" hidden="1">{#N/A,#N/A,FALSE,"Hoja1";#N/A,#N/A,FALSE,"Hoja2"}</definedName>
    <definedName name="Módulo3.anexo1" localSheetId="10">[15]!Módulo3.anexo1</definedName>
    <definedName name="Módulo3.anexo1" localSheetId="4">[15]!Módulo3.anexo1</definedName>
    <definedName name="Módulo3.anexo1" localSheetId="1">[15]!Módulo3.anexo1</definedName>
    <definedName name="Módulo3.anexo1" localSheetId="2">[15]!Módulo3.anexo1</definedName>
    <definedName name="Módulo3.anexo1">[15]!Módulo3.anexo1</definedName>
    <definedName name="Módulo3.anexo10" localSheetId="10">[15]!Módulo3.anexo10</definedName>
    <definedName name="Módulo3.anexo10" localSheetId="4">[15]!Módulo3.anexo10</definedName>
    <definedName name="Módulo3.anexo10" localSheetId="1">[15]!Módulo3.anexo10</definedName>
    <definedName name="Módulo3.anexo10" localSheetId="2">[15]!Módulo3.anexo10</definedName>
    <definedName name="Módulo3.anexo10">[15]!Módulo3.anexo10</definedName>
    <definedName name="Módulo3.anexo11" localSheetId="10">[15]!Módulo3.anexo11</definedName>
    <definedName name="Módulo3.anexo11" localSheetId="4">[15]!Módulo3.anexo11</definedName>
    <definedName name="Módulo3.anexo11" localSheetId="1">[15]!Módulo3.anexo11</definedName>
    <definedName name="Módulo3.anexo11" localSheetId="2">[15]!Módulo3.anexo11</definedName>
    <definedName name="Módulo3.anexo11">[15]!Módulo3.anexo11</definedName>
    <definedName name="Módulo3.anexo12" localSheetId="10">[15]!Módulo3.anexo12</definedName>
    <definedName name="Módulo3.anexo12" localSheetId="4">[15]!Módulo3.anexo12</definedName>
    <definedName name="Módulo3.anexo12" localSheetId="1">[15]!Módulo3.anexo12</definedName>
    <definedName name="Módulo3.anexo12" localSheetId="2">[15]!Módulo3.anexo12</definedName>
    <definedName name="Módulo3.anexo12">[15]!Módulo3.anexo12</definedName>
    <definedName name="Módulo3.anexo3" localSheetId="10">[15]!Módulo3.anexo3</definedName>
    <definedName name="Módulo3.anexo3" localSheetId="4">[15]!Módulo3.anexo3</definedName>
    <definedName name="Módulo3.anexo3" localSheetId="1">[15]!Módulo3.anexo3</definedName>
    <definedName name="Módulo3.anexo3" localSheetId="2">[15]!Módulo3.anexo3</definedName>
    <definedName name="Módulo3.anexo3">[15]!Módulo3.anexo3</definedName>
    <definedName name="Módulo3.anexo4" localSheetId="10">[15]!Módulo3.anexo4</definedName>
    <definedName name="Módulo3.anexo4" localSheetId="4">[15]!Módulo3.anexo4</definedName>
    <definedName name="Módulo3.anexo4" localSheetId="1">[15]!Módulo3.anexo4</definedName>
    <definedName name="Módulo3.anexo4" localSheetId="2">[15]!Módulo3.anexo4</definedName>
    <definedName name="Módulo3.anexo4">[15]!Módulo3.anexo4</definedName>
    <definedName name="Módulo3.anexo5" localSheetId="10">[15]!Módulo3.anexo5</definedName>
    <definedName name="Módulo3.anexo5" localSheetId="4">[15]!Módulo3.anexo5</definedName>
    <definedName name="Módulo3.anexo5" localSheetId="1">[15]!Módulo3.anexo5</definedName>
    <definedName name="Módulo3.anexo5" localSheetId="2">[15]!Módulo3.anexo5</definedName>
    <definedName name="Módulo3.anexo5">[15]!Módulo3.anexo5</definedName>
    <definedName name="Módulo3.anexo6" localSheetId="10">[15]!Módulo3.anexo6</definedName>
    <definedName name="Módulo3.anexo6" localSheetId="4">[15]!Módulo3.anexo6</definedName>
    <definedName name="Módulo3.anexo6" localSheetId="1">[15]!Módulo3.anexo6</definedName>
    <definedName name="Módulo3.anexo6" localSheetId="2">[15]!Módulo3.anexo6</definedName>
    <definedName name="Módulo3.anexo6">[15]!Módulo3.anexo6</definedName>
    <definedName name="Módulo8.anexo16" localSheetId="10">[15]!Módulo8.anexo16</definedName>
    <definedName name="Módulo8.anexo16" localSheetId="4">[15]!Módulo8.anexo16</definedName>
    <definedName name="Módulo8.anexo16" localSheetId="1">[15]!Módulo8.anexo16</definedName>
    <definedName name="Módulo8.anexo16" localSheetId="2">[15]!Módulo8.anexo16</definedName>
    <definedName name="Módulo8.anexo16">[15]!Módulo8.anexo16</definedName>
    <definedName name="MOE" hidden="1">{#N/A,#N/A,FALSE,"Hoja1";#N/A,#N/A,FALSE,"Hoja2"}</definedName>
    <definedName name="MONEDA">[153]Tablas!$AO$6:$AO$7</definedName>
    <definedName name="mono" localSheetId="10">#REF!</definedName>
    <definedName name="mono" localSheetId="4">#REF!</definedName>
    <definedName name="mono" localSheetId="1">#REF!</definedName>
    <definedName name="mono" localSheetId="2">#REF!</definedName>
    <definedName name="mono">#REF!</definedName>
    <definedName name="MontoVigenciasA1" localSheetId="10">#REF!</definedName>
    <definedName name="MontoVigenciasA1" localSheetId="4">#REF!</definedName>
    <definedName name="MontoVigenciasA1" localSheetId="1">#REF!</definedName>
    <definedName name="MontoVigenciasA1" localSheetId="2">#REF!</definedName>
    <definedName name="MontoVigenciasA1">#REF!</definedName>
    <definedName name="MontoVigenciasA2" localSheetId="10">#REF!</definedName>
    <definedName name="MontoVigenciasA2" localSheetId="4">#REF!</definedName>
    <definedName name="MontoVigenciasA2" localSheetId="1">#REF!</definedName>
    <definedName name="MontoVigenciasA2" localSheetId="2">#REF!</definedName>
    <definedName name="MontoVigenciasA2">#REF!</definedName>
    <definedName name="MontoVigenciasA3" localSheetId="10">#REF!</definedName>
    <definedName name="MontoVigenciasA3" localSheetId="4">#REF!</definedName>
    <definedName name="MontoVigenciasA3" localSheetId="1">#REF!</definedName>
    <definedName name="MontoVigenciasA3" localSheetId="2">#REF!</definedName>
    <definedName name="MontoVigenciasA3">#REF!</definedName>
    <definedName name="MontoVigenciasA4" localSheetId="10">#REF!</definedName>
    <definedName name="MontoVigenciasA4" localSheetId="4">#REF!</definedName>
    <definedName name="MontoVigenciasA4" localSheetId="1">#REF!</definedName>
    <definedName name="MontoVigenciasA4" localSheetId="2">#REF!</definedName>
    <definedName name="MontoVigenciasA4">#REF!</definedName>
    <definedName name="MontoVigenciasA5" localSheetId="10">#REF!</definedName>
    <definedName name="MontoVigenciasA5" localSheetId="4">#REF!</definedName>
    <definedName name="MontoVigenciasA5" localSheetId="1">#REF!</definedName>
    <definedName name="MontoVigenciasA5" localSheetId="2">#REF!</definedName>
    <definedName name="MontoVigenciasA5">#REF!</definedName>
    <definedName name="Mora">[16]EMPRESA!$I$29</definedName>
    <definedName name="MORON" localSheetId="10">#REF!</definedName>
    <definedName name="MORON" localSheetId="4">#REF!</definedName>
    <definedName name="MORON" localSheetId="1">#REF!</definedName>
    <definedName name="MORON" localSheetId="2">#REF!</definedName>
    <definedName name="MORON">#REF!</definedName>
    <definedName name="MPsc" localSheetId="10">#REF!</definedName>
    <definedName name="MPsc" localSheetId="4">#REF!</definedName>
    <definedName name="MPsc" localSheetId="1">#REF!</definedName>
    <definedName name="MPsc" localSheetId="2">#REF!</definedName>
    <definedName name="MPsc">#REF!</definedName>
    <definedName name="MRLART" localSheetId="10">[2]STRSUMM0!#REF!</definedName>
    <definedName name="MRLART" localSheetId="4">[2]STRSUMM0!#REF!</definedName>
    <definedName name="MRLART" localSheetId="1">[2]STRSUMM0!#REF!</definedName>
    <definedName name="MRLART" localSheetId="2">[2]STRSUMM0!#REF!</definedName>
    <definedName name="MRLART">[2]STRSUMM0!#REF!</definedName>
    <definedName name="MRSUPDET" localSheetId="10">[71]steel!#REF!</definedName>
    <definedName name="MRSUPDET" localSheetId="4">[71]steel!#REF!</definedName>
    <definedName name="MRSUPDET" localSheetId="1">[71]steel!#REF!</definedName>
    <definedName name="MRSUPDET" localSheetId="2">[71]steel!#REF!</definedName>
    <definedName name="MRSUPDET">[71]steel!#REF!</definedName>
    <definedName name="Mtz_Avance" localSheetId="10">#REF!</definedName>
    <definedName name="Mtz_Avance" localSheetId="4">#REF!</definedName>
    <definedName name="Mtz_Avance" localSheetId="1">#REF!</definedName>
    <definedName name="Mtz_Avance" localSheetId="2">#REF!</definedName>
    <definedName name="Mtz_Avance">#REF!</definedName>
    <definedName name="MU" localSheetId="10">'[65]CIRCUITOS CODENSA'!#REF!</definedName>
    <definedName name="MU" localSheetId="4">'[65]CIRCUITOS CODENSA'!#REF!</definedName>
    <definedName name="MU" localSheetId="1">'[65]CIRCUITOS CODENSA'!#REF!</definedName>
    <definedName name="MU" localSheetId="2">'[65]CIRCUITOS CODENSA'!#REF!</definedName>
    <definedName name="MU">'[65]CIRCUITOS CODENSA'!#REF!</definedName>
    <definedName name="MunicipioPrestacion" localSheetId="10">#REF!</definedName>
    <definedName name="MunicipioPrestacion" localSheetId="4">#REF!</definedName>
    <definedName name="MunicipioPrestacion" localSheetId="1">#REF!</definedName>
    <definedName name="MunicipioPrestacion" localSheetId="2">#REF!</definedName>
    <definedName name="MunicipioPrestacion">#REF!</definedName>
    <definedName name="Mv" localSheetId="10">#REF!</definedName>
    <definedName name="Mv" localSheetId="4">#REF!</definedName>
    <definedName name="Mv" localSheetId="1">#REF!</definedName>
    <definedName name="Mv" localSheetId="2">#REF!</definedName>
    <definedName name="Mv">#REF!</definedName>
    <definedName name="MY" localSheetId="10">#REF!</definedName>
    <definedName name="MY" localSheetId="4">#REF!</definedName>
    <definedName name="MY" localSheetId="1">#REF!</definedName>
    <definedName name="MY" localSheetId="2">#REF!</definedName>
    <definedName name="MY">#REF!</definedName>
    <definedName name="MZ" localSheetId="10">'[65]CIRCUITOS CODENSA'!#REF!</definedName>
    <definedName name="MZ" localSheetId="4">'[65]CIRCUITOS CODENSA'!#REF!</definedName>
    <definedName name="MZ" localSheetId="1">'[65]CIRCUITOS CODENSA'!#REF!</definedName>
    <definedName name="MZ" localSheetId="2">'[65]CIRCUITOS CODENSA'!#REF!</definedName>
    <definedName name="MZ">'[65]CIRCUITOS CODENSA'!#REF!</definedName>
    <definedName name="n" localSheetId="5" hidden="1">{"via1",#N/A,TRUE,"general";"via2",#N/A,TRUE,"general";"via3",#N/A,TRUE,"general"}</definedName>
    <definedName name="n" hidden="1">{"via1",#N/A,TRUE,"general";"via2",#N/A,TRUE,"general";"via3",#N/A,TRUE,"general"}</definedName>
    <definedName name="Nada" localSheetId="10">[76]!Nada</definedName>
    <definedName name="Nada" localSheetId="4">[76]!Nada</definedName>
    <definedName name="Nada" localSheetId="1">[76]!Nada</definedName>
    <definedName name="Nada" localSheetId="2">[76]!Nada</definedName>
    <definedName name="Nada">[76]!Nada</definedName>
    <definedName name="Nafta_2">'[154] ASR+Nafta'!$K$19:$AS$19</definedName>
    <definedName name="Nafta2">'[154] ASR+Nafta'!$K$19:$AS$19</definedName>
    <definedName name="Nafta3">'[154]Todos+Nafta'!$K$19:$AS$19</definedName>
    <definedName name="nbvnv" localSheetId="5" hidden="1">{"via1",#N/A,TRUE,"general";"via2",#N/A,TRUE,"general";"via3",#N/A,TRUE,"general"}</definedName>
    <definedName name="nbvnv" hidden="1">{"via1",#N/A,TRUE,"general";"via2",#N/A,TRUE,"general";"via3",#N/A,TRUE,"general"}</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ES" localSheetId="10">#REF!</definedName>
    <definedName name="NES" localSheetId="4">#REF!</definedName>
    <definedName name="NES" localSheetId="1">#REF!</definedName>
    <definedName name="NES" localSheetId="2">#REF!</definedName>
    <definedName name="NES">#REF!</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 localSheetId="10">#REF!</definedName>
    <definedName name="ng" localSheetId="4">#REF!</definedName>
    <definedName name="ng" localSheetId="1">#REF!</definedName>
    <definedName name="ng" localSheetId="2">#REF!</definedName>
    <definedName name="ng">#REF!</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hidden="1">{"via1",#N/A,TRUE,"general";"via2",#N/A,TRUE,"general";"via3",#N/A,TRUE,"general"}</definedName>
    <definedName name="NH" localSheetId="10">#REF!</definedName>
    <definedName name="NH" localSheetId="4">#REF!</definedName>
    <definedName name="NH" localSheetId="1">#REF!</definedName>
    <definedName name="NH" localSheetId="2">#REF!</definedName>
    <definedName name="NH">#REF!</definedName>
    <definedName name="nhgf" localSheetId="10">#REF!</definedName>
    <definedName name="nhgf" localSheetId="4">#REF!</definedName>
    <definedName name="nhgf" localSheetId="1">#REF!</definedName>
    <definedName name="nhgf" localSheetId="2">#REF!</definedName>
    <definedName name="nhgf">#REF!</definedName>
    <definedName name="nhn" localSheetId="5"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hidden="1">{"via1",#N/A,TRUE,"general";"via2",#N/A,TRUE,"general";"via3",#N/A,TRUE,"general"}</definedName>
    <definedName name="Nit">[66]EMPRESA!$F$8</definedName>
    <definedName name="nj" localSheetId="10">#REF!</definedName>
    <definedName name="nj" localSheetId="4">#REF!</definedName>
    <definedName name="nj" localSheetId="1">#REF!</definedName>
    <definedName name="nj" localSheetId="2">#REF!</definedName>
    <definedName name="nj">#REF!</definedName>
    <definedName name="nm" localSheetId="10">#REF!</definedName>
    <definedName name="nm" localSheetId="4">#REF!</definedName>
    <definedName name="nm" localSheetId="1">#REF!</definedName>
    <definedName name="nm" localSheetId="2">#REF!</definedName>
    <definedName name="nm">#REF!</definedName>
    <definedName name="Nmax" localSheetId="10">#REF!</definedName>
    <definedName name="Nmax" localSheetId="4">#REF!</definedName>
    <definedName name="Nmax" localSheetId="1">#REF!</definedName>
    <definedName name="Nmax" localSheetId="2">#REF!</definedName>
    <definedName name="Nmax">#REF!</definedName>
    <definedName name="nmdlf" localSheetId="10">#REF!</definedName>
    <definedName name="nmdlf" localSheetId="4">#REF!</definedName>
    <definedName name="nmdlf" localSheetId="1">#REF!</definedName>
    <definedName name="nmdlf" localSheetId="2">#REF!</definedName>
    <definedName name="nmdlf">#REF!</definedName>
    <definedName name="nmmmm" localSheetId="5" hidden="1">{"via1",#N/A,TRUE,"general";"via2",#N/A,TRUE,"general";"via3",#N/A,TRUE,"general"}</definedName>
    <definedName name="nmmmm" hidden="1">{"via1",#N/A,TRUE,"general";"via2",#N/A,TRUE,"general";"via3",#N/A,TRUE,"general"}</definedName>
    <definedName name="NN" localSheetId="5" hidden="1">{"TAB1",#N/A,TRUE,"GENERAL";"TAB2",#N/A,TRUE,"GENERAL";"TAB3",#N/A,TRUE,"GENERAL";"TAB4",#N/A,TRUE,"GENERAL";"TAB5",#N/A,TRUE,"GENERAL"}</definedName>
    <definedName name="NN"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 localSheetId="5" hidden="1">{"TAB1",#N/A,TRUE,"GENERAL";"TAB2",#N/A,TRUE,"GENERAL";"TAB3",#N/A,TRUE,"GENERAL";"TAB4",#N/A,TRUE,"GENERAL";"TAB5",#N/A,TRUE,"GENERAL"}</definedName>
    <definedName name="nnn" hidden="1">{"TAB1",#N/A,TRUE,"GENERAL";"TAB2",#N/A,TRUE,"GENERAL";"TAB3",#N/A,TRUE,"GENERAL";"TAB4",#N/A,TRUE,"GENERAL";"TAB5",#N/A,TRUE,"GENERAL"}</definedName>
    <definedName name="nnnhd" localSheetId="5" hidden="1">{"via1",#N/A,TRUE,"general";"via2",#N/A,TRUE,"general";"via3",#N/A,TRUE,"general"}</definedName>
    <definedName name="nnnhd"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hidden="1">{"via1",#N/A,TRUE,"general";"via2",#N/A,TRUE,"general";"via3",#N/A,TRUE,"general"}</definedName>
    <definedName name="no" localSheetId="3">#REF!</definedName>
    <definedName name="no" localSheetId="4">#REF!</definedName>
    <definedName name="NO" localSheetId="5">'INDICAR CÓDIGO DEL ITEM DE PAGO'!ERR</definedName>
    <definedName name="NO">[0]!ERR</definedName>
    <definedName name="No." localSheetId="10">#REF!</definedName>
    <definedName name="No." localSheetId="4">#REF!</definedName>
    <definedName name="No." localSheetId="1">#REF!</definedName>
    <definedName name="No." localSheetId="2">#REF!</definedName>
    <definedName name="No.">#REF!</definedName>
    <definedName name="No_desarrolladas">'[42]Reservas de Petróleo'!$A$2,'[42]Reservas de Petróleo'!$A$1,'[42]Reservas de Petróleo'!$D$4,'[42]Reservas de Petróleo'!$G$1:$G$65536</definedName>
    <definedName name="NOMBRE" localSheetId="10">#REF!</definedName>
    <definedName name="NOMBRE" localSheetId="3">#REF!</definedName>
    <definedName name="NOMBRE" localSheetId="4">#REF!</definedName>
    <definedName name="NOMBRE" localSheetId="5">#REF!</definedName>
    <definedName name="NOMBRE" localSheetId="1">#REF!</definedName>
    <definedName name="NOMBRE" localSheetId="2">#REF!</definedName>
    <definedName name="NOMBRE">#REF!</definedName>
    <definedName name="NombreCoordinador" localSheetId="10">#REF!</definedName>
    <definedName name="NombreCoordinador" localSheetId="4">#REF!</definedName>
    <definedName name="NombreCoordinador" localSheetId="1">#REF!</definedName>
    <definedName name="NombreCoordinador" localSheetId="2">#REF!</definedName>
    <definedName name="NombreCoordinador">#REF!</definedName>
    <definedName name="NombreDependencia" localSheetId="10">#REF!</definedName>
    <definedName name="NombreDependencia" localSheetId="4">#REF!</definedName>
    <definedName name="NombreDependencia" localSheetId="1">#REF!</definedName>
    <definedName name="NombreDependencia" localSheetId="2">#REF!</definedName>
    <definedName name="NombreDependencia">#REF!</definedName>
    <definedName name="NombrePrestador" localSheetId="10">#REF!</definedName>
    <definedName name="NombrePrestador" localSheetId="4">#REF!</definedName>
    <definedName name="NombrePrestador" localSheetId="1">#REF!</definedName>
    <definedName name="NombrePrestador" localSheetId="2">#REF!</definedName>
    <definedName name="NombrePrestador">#REF!</definedName>
    <definedName name="NombreProyecto" localSheetId="10">#REF!</definedName>
    <definedName name="NombreProyecto" localSheetId="4">#REF!</definedName>
    <definedName name="NombreProyecto" localSheetId="1">#REF!</definedName>
    <definedName name="NombreProyecto" localSheetId="2">#REF!</definedName>
    <definedName name="NombreProyecto">#REF!</definedName>
    <definedName name="NombreVicepresidencia" localSheetId="10">#REF!</definedName>
    <definedName name="NombreVicepresidencia" localSheetId="4">#REF!</definedName>
    <definedName name="NombreVicepresidencia" localSheetId="1">#REF!</definedName>
    <definedName name="NombreVicepresidencia" localSheetId="2">#REF!</definedName>
    <definedName name="NombreVicepresidencia">#REF!</definedName>
    <definedName name="Norte" localSheetId="10">#REF!</definedName>
    <definedName name="Norte" localSheetId="4">#REF!</definedName>
    <definedName name="Norte" localSheetId="1">#REF!</definedName>
    <definedName name="Norte" localSheetId="2">#REF!</definedName>
    <definedName name="Norte">#REF!</definedName>
    <definedName name="NORTE_DE_SANTANDER" localSheetId="10">#REF!</definedName>
    <definedName name="NORTE_DE_SANTANDER" localSheetId="4">#REF!</definedName>
    <definedName name="NORTE_DE_SANTANDER" localSheetId="1">#REF!</definedName>
    <definedName name="NORTE_DE_SANTANDER" localSheetId="2">#REF!</definedName>
    <definedName name="NORTE_DE_SANTANDER">#REF!</definedName>
    <definedName name="NoSuscriptores" localSheetId="10">#REF!</definedName>
    <definedName name="NoSuscriptores" localSheetId="4">#REF!</definedName>
    <definedName name="NoSuscriptores" localSheetId="1">#REF!</definedName>
    <definedName name="NoSuscriptores" localSheetId="2">#REF!</definedName>
    <definedName name="NoSuscriptores">#REF!</definedName>
    <definedName name="NOV" localSheetId="10">#REF!</definedName>
    <definedName name="NOV" localSheetId="4">#REF!</definedName>
    <definedName name="NOV" localSheetId="1">#REF!</definedName>
    <definedName name="NOV" localSheetId="2">#REF!</definedName>
    <definedName name="NOV">#REF!</definedName>
    <definedName name="NPAGE" localSheetId="10">[2]STRSUMM0!#REF!</definedName>
    <definedName name="NPAGE" localSheetId="4">[2]STRSUMM0!#REF!</definedName>
    <definedName name="NPAGE" localSheetId="1">[2]STRSUMM0!#REF!</definedName>
    <definedName name="NPAGE" localSheetId="2">[2]STRSUMM0!#REF!</definedName>
    <definedName name="NPAGE">[2]STRSUMM0!#REF!</definedName>
    <definedName name="NUEVO" localSheetId="10">#REF!</definedName>
    <definedName name="nuevo" localSheetId="3">#REF!</definedName>
    <definedName name="nuevo" localSheetId="4">#REF!</definedName>
    <definedName name="NUEVO" localSheetId="5">#REF!</definedName>
    <definedName name="NUEVO" localSheetId="1">#REF!</definedName>
    <definedName name="NUEVO" localSheetId="2">#REF!</definedName>
    <definedName name="NUEVO">#REF!</definedName>
    <definedName name="Num_Pmt_Per_Year" localSheetId="10">#REF!</definedName>
    <definedName name="Num_Pmt_Per_Year" localSheetId="4">#REF!</definedName>
    <definedName name="Num_Pmt_Per_Year" localSheetId="1">#REF!</definedName>
    <definedName name="Num_Pmt_Per_Year" localSheetId="2">#REF!</definedName>
    <definedName name="Num_Pmt_Per_Year">#REF!</definedName>
    <definedName name="Number_of_Payments" localSheetId="10">MATCH(0.01,ACTIVIDADES!End_Bal,-1)+1</definedName>
    <definedName name="Number_of_Payments" localSheetId="4">MATCH(0.01,'AIU OBRA (PROPONENTE)'!End_Bal,-1)+1</definedName>
    <definedName name="Number_of_Payments" localSheetId="1">MATCH(0.01,'PRESUPUESTO OFICIAL (unitarios)'!End_Bal,-1)+1</definedName>
    <definedName name="Number_of_Payments" localSheetId="2">MATCH(0.01,'PRESUPUESTO OFICIAL(proponente)'!End_Bal,-1)+1</definedName>
    <definedName name="Number_of_Payments">MATCH(0.01,End_Bal,-1)+1</definedName>
    <definedName name="NUNI" localSheetId="10">#REF!</definedName>
    <definedName name="NUNI" localSheetId="4">#REF!</definedName>
    <definedName name="NUNI" localSheetId="1">#REF!</definedName>
    <definedName name="NUNI" localSheetId="2">#REF!</definedName>
    <definedName name="NUNI">#REF!</definedName>
    <definedName name="nxn" localSheetId="5" hidden="1">{"via1",#N/A,TRUE,"general";"via2",#N/A,TRUE,"general";"via3",#N/A,TRUE,"general"}</definedName>
    <definedName name="nxn" hidden="1">{"via1",#N/A,TRUE,"general";"via2",#N/A,TRUE,"general";"via3",#N/A,TRUE,"general"}</definedName>
    <definedName name="ññ" localSheetId="10">#REF!</definedName>
    <definedName name="ññ" localSheetId="4">#REF!</definedName>
    <definedName name="ññ" localSheetId="1">#REF!</definedName>
    <definedName name="ññ" localSheetId="2">#REF!</definedName>
    <definedName name="ññ">#REF!</definedName>
    <definedName name="ñpñpñ" localSheetId="5" hidden="1">{"via1",#N/A,TRUE,"general";"via2",#N/A,TRUE,"general";"via3",#N/A,TRUE,"general"}</definedName>
    <definedName name="ñpñpñ" hidden="1">{"via1",#N/A,TRUE,"general";"via2",#N/A,TRUE,"general";"via3",#N/A,TRUE,"general"}</definedName>
    <definedName name="º1" localSheetId="10">#REF!</definedName>
    <definedName name="º1" localSheetId="4">#REF!</definedName>
    <definedName name="º1" localSheetId="5">#REF!</definedName>
    <definedName name="º1" localSheetId="1">#REF!</definedName>
    <definedName name="º1" localSheetId="2">#REF!</definedName>
    <definedName name="º1">#REF!</definedName>
    <definedName name="o9o9" localSheetId="5" hidden="1">{"via1",#N/A,TRUE,"general";"via2",#N/A,TRUE,"general";"via3",#N/A,TRUE,"general"}</definedName>
    <definedName name="o9o9" hidden="1">{"via1",#N/A,TRUE,"general";"via2",#N/A,TRUE,"general";"via3",#N/A,TRUE,"general"}</definedName>
    <definedName name="OBJ">[36]PRESUPUESTO!$C$10</definedName>
    <definedName name="ObjetivoProyecto" localSheetId="10">#REF!</definedName>
    <definedName name="ObjetivoProyecto" localSheetId="4">#REF!</definedName>
    <definedName name="ObjetivoProyecto" localSheetId="1">#REF!</definedName>
    <definedName name="ObjetivoProyecto" localSheetId="2">#REF!</definedName>
    <definedName name="ObjetivoProyecto">#REF!</definedName>
    <definedName name="objetivospolítica">'[41]Objetivos de Política'!$B$2:$B$214</definedName>
    <definedName name="OBJETO" localSheetId="10">#REF!</definedName>
    <definedName name="OBJETO" localSheetId="4">#REF!</definedName>
    <definedName name="OBJETO" localSheetId="1">#REF!</definedName>
    <definedName name="OBJETO" localSheetId="2">#REF!</definedName>
    <definedName name="OBJETO">#REF!</definedName>
    <definedName name="Obra" localSheetId="10">#REF!</definedName>
    <definedName name="Obra" localSheetId="3">[86]Datos!$B$1</definedName>
    <definedName name="Obra" localSheetId="4">[86]Datos!$B$1</definedName>
    <definedName name="Obra" localSheetId="5">#REF!</definedName>
    <definedName name="Obra" localSheetId="1">#REF!</definedName>
    <definedName name="Obra" localSheetId="2">#REF!</definedName>
    <definedName name="Obra">#REF!</definedName>
    <definedName name="obras" localSheetId="10" hidden="1">#REF!</definedName>
    <definedName name="obras" localSheetId="4" hidden="1">#REF!</definedName>
    <definedName name="obras" localSheetId="1" hidden="1">#REF!</definedName>
    <definedName name="obras" localSheetId="2" hidden="1">#REF!</definedName>
    <definedName name="obras" hidden="1">#REF!</definedName>
    <definedName name="obras1" localSheetId="10">DATE(YEAR([155]!Loan_Start),MONTH([155]!Loan_Start)+Payment_Number,DAY([155]!Loan_Start))</definedName>
    <definedName name="obras1" localSheetId="4">DATE(YEAR([155]!Loan_Start),MONTH([155]!Loan_Start)+Payment_Number,DAY([155]!Loan_Start))</definedName>
    <definedName name="obras1" localSheetId="1">DATE(YEAR([155]!Loan_Start),MONTH([155]!Loan_Start)+Payment_Number,DAY([155]!Loan_Start))</definedName>
    <definedName name="obras1" localSheetId="2">DATE(YEAR([155]!Loan_Start),MONTH([155]!Loan_Start)+Payment_Number,DAY([155]!Loan_Start))</definedName>
    <definedName name="obras1">DATE(YEAR([155]!Loan_Start),MONTH([155]!Loan_Start)+Payment_Number,DAY([155]!Loan_Start))</definedName>
    <definedName name="obras11" localSheetId="10" hidden="1">#REF!</definedName>
    <definedName name="obras11" localSheetId="4" hidden="1">#REF!</definedName>
    <definedName name="obras11" localSheetId="1" hidden="1">#REF!</definedName>
    <definedName name="obras11" localSheetId="2" hidden="1">#REF!</definedName>
    <definedName name="obras11" hidden="1">#REF!</definedName>
    <definedName name="obras111" localSheetId="10">DATE(YEAR([156]!Loan_Start),MONTH([156]!Loan_Start)+Payment_Number,DAY([156]!Loan_Start))</definedName>
    <definedName name="obras111" localSheetId="4">DATE(YEAR([156]!Loan_Start),MONTH([156]!Loan_Start)+Payment_Number,DAY([156]!Loan_Start))</definedName>
    <definedName name="obras111" localSheetId="1">DATE(YEAR([156]!Loan_Start),MONTH([156]!Loan_Start)+Payment_Number,DAY([156]!Loan_Start))</definedName>
    <definedName name="obras111" localSheetId="2">DATE(YEAR([156]!Loan_Start),MONTH([156]!Loan_Start)+Payment_Number,DAY([156]!Loan_Start))</definedName>
    <definedName name="obras111">DATE(YEAR([156]!Loan_Start),MONTH([156]!Loan_Start)+Payment_Number,DAY([156]!Loan_Start))</definedName>
    <definedName name="OCD" localSheetId="10">[19]Tablas!#REF!</definedName>
    <definedName name="OCD" localSheetId="4">[19]Tablas!#REF!</definedName>
    <definedName name="OCD" localSheetId="1">[19]Tablas!#REF!</definedName>
    <definedName name="OCD" localSheetId="2">[19]Tablas!#REF!</definedName>
    <definedName name="OCD">[19]Tablas!#REF!</definedName>
    <definedName name="OCD1_1" localSheetId="10">[19]Tablas!#REF!</definedName>
    <definedName name="OCD1_1" localSheetId="4">[19]Tablas!#REF!</definedName>
    <definedName name="OCD1_1" localSheetId="1">[19]Tablas!#REF!</definedName>
    <definedName name="OCD1_1" localSheetId="2">[19]Tablas!#REF!</definedName>
    <definedName name="OCD1_1">[19]Tablas!#REF!</definedName>
    <definedName name="OCD1_1_1" localSheetId="10">[19]Tablas!#REF!</definedName>
    <definedName name="OCD1_1_1" localSheetId="4">[19]Tablas!#REF!</definedName>
    <definedName name="OCD1_1_1" localSheetId="1">[19]Tablas!#REF!</definedName>
    <definedName name="OCD1_1_1" localSheetId="2">[19]Tablas!#REF!</definedName>
    <definedName name="OCD1_1_1">[19]Tablas!#REF!</definedName>
    <definedName name="OCI" localSheetId="10">[19]Tablas!#REF!</definedName>
    <definedName name="OCI" localSheetId="4">[19]Tablas!#REF!</definedName>
    <definedName name="OCI" localSheetId="1">[19]Tablas!#REF!</definedName>
    <definedName name="OCI" localSheetId="2">[19]Tablas!#REF!</definedName>
    <definedName name="OCI">[19]Tablas!#REF!</definedName>
    <definedName name="OCI1_1" localSheetId="10">[19]Tablas!#REF!</definedName>
    <definedName name="OCI1_1" localSheetId="4">[19]Tablas!#REF!</definedName>
    <definedName name="OCI1_1" localSheetId="1">[19]Tablas!#REF!</definedName>
    <definedName name="OCI1_1" localSheetId="2">[19]Tablas!#REF!</definedName>
    <definedName name="OCI1_1">[19]Tablas!#REF!</definedName>
    <definedName name="OCI1_1_1" localSheetId="10">[19]Tablas!#REF!</definedName>
    <definedName name="OCI1_1_1" localSheetId="4">[19]Tablas!#REF!</definedName>
    <definedName name="OCI1_1_1" localSheetId="1">[19]Tablas!#REF!</definedName>
    <definedName name="OCI1_1_1" localSheetId="2">[19]Tablas!#REF!</definedName>
    <definedName name="OCI1_1_1">[19]Tablas!#REF!</definedName>
    <definedName name="OCT" localSheetId="10">#REF!</definedName>
    <definedName name="OCT" localSheetId="4">#REF!</definedName>
    <definedName name="OCT" localSheetId="1">#REF!</definedName>
    <definedName name="OCT" localSheetId="2">#REF!</definedName>
    <definedName name="OCT">#REF!</definedName>
    <definedName name="OCTUBRE" hidden="1">{#N/A,#N/A,FALSE,"orthoflow";#N/A,#N/A,FALSE,"Miscelaneos";#N/A,#N/A,FALSE,"Instrumentacio";#N/A,#N/A,FALSE,"Electrico";#N/A,#N/A,FALSE,"Valv. Seguridad"}</definedName>
    <definedName name="OD" localSheetId="10">#REF!</definedName>
    <definedName name="OD" localSheetId="4">#REF!</definedName>
    <definedName name="OD" localSheetId="1">#REF!</definedName>
    <definedName name="OD" localSheetId="2">#REF!</definedName>
    <definedName name="OD">#REF!</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hidden="1">{"via1",#N/A,TRUE,"general";"via2",#N/A,TRUE,"general";"via3",#N/A,TRUE,"general"}</definedName>
    <definedName name="OnceThru">0</definedName>
    <definedName name="OÑ" localSheetId="10">#REF!</definedName>
    <definedName name="OÑ" localSheetId="4">#REF!</definedName>
    <definedName name="OÑ" localSheetId="1">#REF!</definedName>
    <definedName name="OÑ" localSheetId="2">#REF!</definedName>
    <definedName name="OÑ">#REF!</definedName>
    <definedName name="ooo" localSheetId="5" hidden="1">{"via1",#N/A,TRUE,"general";"via2",#N/A,TRUE,"general";"via3",#N/A,TRUE,"general"}</definedName>
    <definedName name="ooo" hidden="1">{"via1",#N/A,TRUE,"general";"via2",#N/A,TRUE,"general";"via3",#N/A,TRUE,"general"}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s" localSheetId="5" hidden="1">{"via1",#N/A,TRUE,"general";"via2",#N/A,TRUE,"general";"via3",#N/A,TRUE,"general"}</definedName>
    <definedName name="oooos" hidden="1">{"via1",#N/A,TRUE,"general";"via2",#N/A,TRUE,"general";"via3",#N/A,TRUE,"general"}</definedName>
    <definedName name="opcion" localSheetId="10">#REF!</definedName>
    <definedName name="opcion" localSheetId="4">#REF!</definedName>
    <definedName name="opcion" localSheetId="1">#REF!</definedName>
    <definedName name="opcion" localSheetId="2">#REF!</definedName>
    <definedName name="opcion">#REF!</definedName>
    <definedName name="Operario" localSheetId="10">#REF!</definedName>
    <definedName name="Operario" localSheetId="4">#REF!</definedName>
    <definedName name="Operario" localSheetId="1">#REF!</definedName>
    <definedName name="Operario" localSheetId="2">#REF!</definedName>
    <definedName name="Operario">#REF!</definedName>
    <definedName name="OR" localSheetId="10">#REF!</definedName>
    <definedName name="OR" localSheetId="4">#REF!</definedName>
    <definedName name="OR" localSheetId="1">#REF!</definedName>
    <definedName name="OR" localSheetId="2">#REF!</definedName>
    <definedName name="OR">#REF!</definedName>
    <definedName name="ORIGEN" localSheetId="10">#REF!</definedName>
    <definedName name="ORIGEN" localSheetId="4">#REF!</definedName>
    <definedName name="ORIGEN" localSheetId="1">#REF!</definedName>
    <definedName name="ORIGEN" localSheetId="2">#REF!</definedName>
    <definedName name="ORIGEN">#REF!</definedName>
    <definedName name="ORIGINAL" hidden="1">{#N/A,#N/A,FALSE,"orthoflow";#N/A,#N/A,FALSE,"Miscelaneos";#N/A,#N/A,FALSE,"Instrumentacio";#N/A,#N/A,FALSE,"Electrico";#N/A,#N/A,FALSE,"Valv. Seguridad"}</definedName>
    <definedName name="ORO" localSheetId="10">#REF!</definedName>
    <definedName name="ORO" localSheetId="4">#REF!</definedName>
    <definedName name="ORO" localSheetId="1">#REF!</definedName>
    <definedName name="ORO" localSheetId="2">#REF!</definedName>
    <definedName name="ORO">#REF!</definedName>
    <definedName name="OROZCO" localSheetId="10" hidden="1">[11]INST!#REF!</definedName>
    <definedName name="OROZCO" localSheetId="4" hidden="1">[11]INST!#REF!</definedName>
    <definedName name="OROZCO" localSheetId="1" hidden="1">[11]INST!#REF!</definedName>
    <definedName name="OROZCO" localSheetId="2" hidden="1">[11]INST!#REF!</definedName>
    <definedName name="OROZCO" hidden="1">[11]INST!#REF!</definedName>
    <definedName name="OTROS" localSheetId="3">[143]SUMINISTROS!$A$12:$D$100</definedName>
    <definedName name="OTROS" localSheetId="4">[143]SUMINISTROS!$A$12:$D$100</definedName>
    <definedName name="otros">[112]otros!$A$6:$A$1235</definedName>
    <definedName name="OTROS1" localSheetId="10">#REF!</definedName>
    <definedName name="OTROS1" localSheetId="4">#REF!</definedName>
    <definedName name="OTROS1" localSheetId="1">#REF!</definedName>
    <definedName name="OTROS1" localSheetId="2">#REF!</definedName>
    <definedName name="OTROS1">#REF!</definedName>
    <definedName name="OUT" localSheetId="10">#REF!</definedName>
    <definedName name="OUT" localSheetId="4">#REF!</definedName>
    <definedName name="OUT" localSheetId="1">#REF!</definedName>
    <definedName name="OUT" localSheetId="2">#REF!</definedName>
    <definedName name="OUT">#REF!</definedName>
    <definedName name="OxidoZn" localSheetId="10">#REF!</definedName>
    <definedName name="OxidoZn" localSheetId="4">#REF!</definedName>
    <definedName name="OxidoZn" localSheetId="1">#REF!</definedName>
    <definedName name="OxidoZn" localSheetId="2">#REF!</definedName>
    <definedName name="OxidoZn">#REF!</definedName>
    <definedName name="P" localSheetId="10">#REF!</definedName>
    <definedName name="p" localSheetId="3">#REF!</definedName>
    <definedName name="p" localSheetId="4">#REF!</definedName>
    <definedName name="P" localSheetId="1">#REF!</definedName>
    <definedName name="P" localSheetId="2">#REF!</definedName>
    <definedName name="P">#REF!</definedName>
    <definedName name="P_Yacimiento" localSheetId="10">#REF!</definedName>
    <definedName name="P_Yacimiento" localSheetId="4">#REF!</definedName>
    <definedName name="P_Yacimiento" localSheetId="1">#REF!</definedName>
    <definedName name="P_Yacimiento" localSheetId="2">#REF!</definedName>
    <definedName name="P_Yacimiento">#REF!</definedName>
    <definedName name="p0p0" localSheetId="5" hidden="1">{"via1",#N/A,TRUE,"general";"via2",#N/A,TRUE,"general";"via3",#N/A,TRUE,"general"}</definedName>
    <definedName name="p0p0" hidden="1">{"via1",#N/A,TRUE,"general";"via2",#N/A,TRUE,"general";"via3",#N/A,TRUE,"general"}</definedName>
    <definedName name="PA" localSheetId="10">'[45]PPTO 076-2007 A'!#REF!</definedName>
    <definedName name="PA" localSheetId="4">'[45]PPTO 076-2007 A'!#REF!</definedName>
    <definedName name="PA" localSheetId="1">'[45]PPTO 076-2007 A'!#REF!</definedName>
    <definedName name="PA" localSheetId="2">'[45]PPTO 076-2007 A'!#REF!</definedName>
    <definedName name="PA">'[45]PPTO 076-2007 A'!#REF!</definedName>
    <definedName name="Page____1____of____2" localSheetId="10">#REF!</definedName>
    <definedName name="Page____1____of____2" localSheetId="4">#REF!</definedName>
    <definedName name="Page____1____of____2" localSheetId="1">#REF!</definedName>
    <definedName name="Page____1____of____2" localSheetId="2">#REF!</definedName>
    <definedName name="Page____1____of____2">#REF!</definedName>
    <definedName name="Parametro_Peso">[88]Tablas!$A$1:$A$65536</definedName>
    <definedName name="Pay_Date" localSheetId="10">#REF!</definedName>
    <definedName name="Pay_Date" localSheetId="4">#REF!</definedName>
    <definedName name="Pay_Date" localSheetId="1">#REF!</definedName>
    <definedName name="Pay_Date" localSheetId="2">#REF!</definedName>
    <definedName name="Pay_Date">#REF!</definedName>
    <definedName name="Pay_Num" localSheetId="10">#REF!</definedName>
    <definedName name="Pay_Num" localSheetId="4">#REF!</definedName>
    <definedName name="Pay_Num" localSheetId="1">#REF!</definedName>
    <definedName name="Pay_Num" localSheetId="2">#REF!</definedName>
    <definedName name="Pay_Num">#REF!</definedName>
    <definedName name="Payment_Date" localSheetId="10">DATE(YEAR(ACTIVIDADES!Loan_Start),MONTH(ACTIVIDADES!Loan_Start)+Payment_Number,DAY(ACTIVIDADES!Loan_Start))</definedName>
    <definedName name="Payment_Date" localSheetId="4">DATE(YEAR('AIU OBRA (PROPONENTE)'!Loan_Start),MONTH('AIU OBRA (PROPONENTE)'!Loan_Start)+Payment_Number,DAY('AIU OBRA (PROPONENTE)'!Loan_Start))</definedName>
    <definedName name="Payment_Date" localSheetId="1">DATE(YEAR('PRESUPUESTO OFICIAL (unitarios)'!Loan_Start),MONTH('PRESUPUESTO OFICIAL (unitarios)'!Loan_Start)+Payment_Number,DAY('PRESUPUESTO OFICIAL (unitarios)'!Loan_Start))</definedName>
    <definedName name="Payment_Date" localSheetId="2">DATE(YEAR('PRESUPUESTO OFICIAL(proponente)'!Loan_Start),MONTH('PRESUPUESTO OFICIAL(proponente)'!Loan_Start)+Payment_Number,DAY('PRESUPUESTO OFICIAL(proponente)'!Loan_Start))</definedName>
    <definedName name="Payment_Date">DATE(YEAR(Loan_Start),MONTH(Loan_Start)+Payment_Number,DAY(Loan_Start))</definedName>
    <definedName name="Payment_Date1" localSheetId="10">DATE(YEAR([156]!Loan_Start),MONTH([156]!Loan_Start)+Payment_Number,DAY([156]!Loan_Start))</definedName>
    <definedName name="Payment_Date1" localSheetId="4">DATE(YEAR([156]!Loan_Start),MONTH([156]!Loan_Start)+Payment_Number,DAY([156]!Loan_Start))</definedName>
    <definedName name="Payment_Date1" localSheetId="1">DATE(YEAR([156]!Loan_Start),MONTH([156]!Loan_Start)+Payment_Number,DAY([156]!Loan_Start))</definedName>
    <definedName name="Payment_Date1" localSheetId="2">DATE(YEAR([156]!Loan_Start),MONTH([156]!Loan_Start)+Payment_Number,DAY([156]!Loan_Start))</definedName>
    <definedName name="Payment_Date1">DATE(YEAR([156]!Loan_Start),MONTH([156]!Loan_Start)+Payment_Number,DAY([156]!Loan_Start))</definedName>
    <definedName name="Payment_Needed">"Pago necesario"</definedName>
    <definedName name="Pb" localSheetId="10">#REF!</definedName>
    <definedName name="PB" localSheetId="3">'[65]CIRCUITOS CODENSA'!#REF!</definedName>
    <definedName name="PB" localSheetId="4">'[65]CIRCUITOS CODENSA'!#REF!</definedName>
    <definedName name="Pb" localSheetId="1">#REF!</definedName>
    <definedName name="Pb" localSheetId="2">#REF!</definedName>
    <definedName name="Pb">#REF!</definedName>
    <definedName name="PBEA">'[157]PPTO REP'!$G$44</definedName>
    <definedName name="Pd" localSheetId="10">#REF!</definedName>
    <definedName name="Pd" localSheetId="4">#REF!</definedName>
    <definedName name="Pd" localSheetId="1">#REF!</definedName>
    <definedName name="Pd" localSheetId="2">#REF!</definedName>
    <definedName name="Pd">#REF!</definedName>
    <definedName name="PDR">'[157]PPTO REP'!$G$13</definedName>
    <definedName name="PEC">'[157]PPTO REP'!$G$27</definedName>
    <definedName name="PEDR">[35]materiales!$A$7:$A$1317</definedName>
    <definedName name="PEDRO">[35]otros!$A$6:$A$1235</definedName>
    <definedName name="Pegacor" localSheetId="10">#REF!</definedName>
    <definedName name="Pegacor" localSheetId="4">#REF!</definedName>
    <definedName name="Pegacor" localSheetId="1">#REF!</definedName>
    <definedName name="Pegacor" localSheetId="2">#REF!</definedName>
    <definedName name="Pegacor">#REF!</definedName>
    <definedName name="PegantePVC" localSheetId="10">#REF!</definedName>
    <definedName name="PegantePVC" localSheetId="4">#REF!</definedName>
    <definedName name="PegantePVC" localSheetId="1">#REF!</definedName>
    <definedName name="PegantePVC" localSheetId="2">#REF!</definedName>
    <definedName name="PegantePVC">#REF!</definedName>
    <definedName name="PegantePVCgr" localSheetId="10">#REF!</definedName>
    <definedName name="PegantePVCgr" localSheetId="4">#REF!</definedName>
    <definedName name="PegantePVCgr" localSheetId="1">#REF!</definedName>
    <definedName name="PegantePVCgr" localSheetId="2">#REF!</definedName>
    <definedName name="PegantePVCgr">#REF!</definedName>
    <definedName name="pepe" localSheetId="3">#REF!</definedName>
    <definedName name="pepe" localSheetId="4">#REF!</definedName>
    <definedName name="PEPE" localSheetId="5">'INDICAR CÓDIGO DEL ITEM DE PAGO'!ERR</definedName>
    <definedName name="PEPE">[0]!ERR</definedName>
    <definedName name="Periodo">[68]Hoja1!$C$1</definedName>
    <definedName name="PeriodoPago">'[66]LIQUIDA-NOMINA'!$C$4</definedName>
    <definedName name="PeriodoRepago" localSheetId="10">#REF!</definedName>
    <definedName name="PeriodoRepago" localSheetId="4">#REF!</definedName>
    <definedName name="PeriodoRepago" localSheetId="1">#REF!</definedName>
    <definedName name="PeriodoRepago" localSheetId="2">#REF!</definedName>
    <definedName name="PeriodoRepago">#REF!</definedName>
    <definedName name="PeriodoRepagoCCP" localSheetId="10">#REF!</definedName>
    <definedName name="PeriodoRepagoCCP" localSheetId="4">#REF!</definedName>
    <definedName name="PeriodoRepagoCCP" localSheetId="1">#REF!</definedName>
    <definedName name="PeriodoRepagoCCP" localSheetId="2">#REF!</definedName>
    <definedName name="PeriodoRepagoCCP">#REF!</definedName>
    <definedName name="PESO14.2" localSheetId="10">#REF!</definedName>
    <definedName name="PESO14.2" localSheetId="4">#REF!</definedName>
    <definedName name="PESO14.2" localSheetId="1">#REF!</definedName>
    <definedName name="PESO14.2" localSheetId="2">#REF!</definedName>
    <definedName name="PESO14.2">#REF!</definedName>
    <definedName name="PESO14.3" localSheetId="10">#REF!</definedName>
    <definedName name="PESO14.3" localSheetId="4">#REF!</definedName>
    <definedName name="PESO14.3" localSheetId="1">#REF!</definedName>
    <definedName name="PESO14.3" localSheetId="2">#REF!</definedName>
    <definedName name="PESO14.3">#REF!</definedName>
    <definedName name="PESO14.4" localSheetId="10">#REF!</definedName>
    <definedName name="PESO14.4" localSheetId="4">#REF!</definedName>
    <definedName name="PESO14.4" localSheetId="1">#REF!</definedName>
    <definedName name="PESO14.4" localSheetId="2">#REF!</definedName>
    <definedName name="PESO14.4">#REF!</definedName>
    <definedName name="phed">[84]Hoja1!$C$4</definedName>
    <definedName name="phen">[84]Hoja1!$C$5</definedName>
    <definedName name="Pindis" localSheetId="10">#REF!</definedName>
    <definedName name="Pindis" localSheetId="4">#REF!</definedName>
    <definedName name="Pindis" localSheetId="1">#REF!</definedName>
    <definedName name="Pindis" localSheetId="2">#REF!</definedName>
    <definedName name="Pindis">#REF!</definedName>
    <definedName name="pint" localSheetId="10">'[124]7422CW00'!#REF!</definedName>
    <definedName name="pint" localSheetId="4">'[124]7422CW00'!#REF!</definedName>
    <definedName name="pint" localSheetId="1">'[124]7422CW00'!#REF!</definedName>
    <definedName name="pint" localSheetId="2">'[124]7422CW00'!#REF!</definedName>
    <definedName name="pint">'[124]7422CW00'!#REF!</definedName>
    <definedName name="pintura" localSheetId="10">'[124]7422CW00'!#REF!</definedName>
    <definedName name="pintura" localSheetId="4">'[124]7422CW00'!#REF!</definedName>
    <definedName name="pintura" localSheetId="1">'[124]7422CW00'!#REF!</definedName>
    <definedName name="pintura" localSheetId="2">'[124]7422CW00'!#REF!</definedName>
    <definedName name="pintura">'[124]7422CW00'!#REF!</definedName>
    <definedName name="PinturaVinilo" localSheetId="10">#REF!</definedName>
    <definedName name="PinturaVinilo" localSheetId="4">#REF!</definedName>
    <definedName name="PinturaVinilo" localSheetId="1">#REF!</definedName>
    <definedName name="PinturaVinilo" localSheetId="2">#REF!</definedName>
    <definedName name="PinturaVinilo">#REF!</definedName>
    <definedName name="pintyura" localSheetId="10">[158]STRSUMM0!#REF!</definedName>
    <definedName name="pintyura" localSheetId="4">[158]STRSUMM0!#REF!</definedName>
    <definedName name="pintyura" localSheetId="1">[158]STRSUMM0!#REF!</definedName>
    <definedName name="pintyura" localSheetId="2">[158]STRSUMM0!#REF!</definedName>
    <definedName name="pintyura">[158]STRSUMM0!#REF!</definedName>
    <definedName name="PIP" localSheetId="10">#REF!</definedName>
    <definedName name="PIP" localSheetId="4">#REF!</definedName>
    <definedName name="PIP" localSheetId="1">#REF!</definedName>
    <definedName name="PIP" localSheetId="2">#REF!</definedName>
    <definedName name="PIP">#REF!</definedName>
    <definedName name="Piscinas" localSheetId="10">#REF!</definedName>
    <definedName name="Piscinas" localSheetId="4">#REF!</definedName>
    <definedName name="Piscinas" localSheetId="1">#REF!</definedName>
    <definedName name="Piscinas" localSheetId="2">#REF!</definedName>
    <definedName name="Piscinas">#REF!</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kwsem" localSheetId="10">#REF!</definedName>
    <definedName name="pkwsem" localSheetId="4">#REF!</definedName>
    <definedName name="pkwsem" localSheetId="1">#REF!</definedName>
    <definedName name="pkwsem" localSheetId="2">#REF!</definedName>
    <definedName name="pkwsem">#REF!</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ANTA">[159]Listas!$F$3:$F$33</definedName>
    <definedName name="PlatinaAcero" localSheetId="10">#REF!</definedName>
    <definedName name="PlatinaAcero" localSheetId="4">#REF!</definedName>
    <definedName name="PlatinaAcero" localSheetId="1">#REF!</definedName>
    <definedName name="PlatinaAcero" localSheetId="2">#REF!</definedName>
    <definedName name="PlatinaAcero">#REF!</definedName>
    <definedName name="Platinas" localSheetId="10">#REF!</definedName>
    <definedName name="Platinas" localSheetId="4">#REF!</definedName>
    <definedName name="Platinas" localSheetId="1">#REF!</definedName>
    <definedName name="Platinas" localSheetId="2">#REF!</definedName>
    <definedName name="Platinas">#REF!</definedName>
    <definedName name="Plazo" localSheetId="3">[57]BASES!$E$27</definedName>
    <definedName name="Plazo" localSheetId="4">[57]BASES!$E$27</definedName>
    <definedName name="Plazo">[58]BASES!$E$27</definedName>
    <definedName name="PlazoAIU" localSheetId="10">#REF!</definedName>
    <definedName name="PlazoAIU" localSheetId="3">#REF!</definedName>
    <definedName name="PlazoAIU" localSheetId="4">#REF!</definedName>
    <definedName name="PlazoAIU" localSheetId="5">#REF!</definedName>
    <definedName name="PlazoAIU" localSheetId="1">#REF!</definedName>
    <definedName name="PlazoAIU" localSheetId="2">#REF!</definedName>
    <definedName name="PlazoAIU">#REF!</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MA">'[157]PPTO REP'!$G$30</definedName>
    <definedName name="PMP" localSheetId="10">#REF!</definedName>
    <definedName name="PMP" localSheetId="4">#REF!</definedName>
    <definedName name="PMP" localSheetId="1">#REF!</definedName>
    <definedName name="PMP" localSheetId="2">#REF!</definedName>
    <definedName name="PMP">#REF!</definedName>
    <definedName name="PMT" localSheetId="10">#REF!</definedName>
    <definedName name="PMT" localSheetId="4">#REF!</definedName>
    <definedName name="PMT" localSheetId="1">#REF!</definedName>
    <definedName name="PMT" localSheetId="2">#REF!</definedName>
    <definedName name="PMT">#REF!</definedName>
    <definedName name="poblado">[40]Listado!$G$2:$G$8</definedName>
    <definedName name="POCETAS" localSheetId="10">#REF!</definedName>
    <definedName name="POCETAS" localSheetId="4">#REF!</definedName>
    <definedName name="POCETAS" localSheetId="5">#REF!</definedName>
    <definedName name="POCETAS" localSheetId="1">#REF!</definedName>
    <definedName name="POCETAS" localSheetId="2">#REF!</definedName>
    <definedName name="POCETAS">#REF!</definedName>
    <definedName name="POIUP" localSheetId="5" hidden="1">{"via1",#N/A,TRUE,"general";"via2",#N/A,TRUE,"general";"via3",#N/A,TRUE,"general"}</definedName>
    <definedName name="POIUP" hidden="1">{"via1",#N/A,TRUE,"general";"via2",#N/A,TRUE,"general";"via3",#N/A,TRUE,"general"}</definedName>
    <definedName name="popop" localSheetId="5" hidden="1">{"via1",#N/A,TRUE,"general";"via2",#N/A,TRUE,"general";"via3",#N/A,TRUE,"general"}</definedName>
    <definedName name="popop"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u" localSheetId="10">#REF!</definedName>
    <definedName name="popu" localSheetId="4">#REF!</definedName>
    <definedName name="popu" localSheetId="5">#REF!</definedName>
    <definedName name="popu" localSheetId="1">#REF!</definedName>
    <definedName name="popu" localSheetId="2">#REF!</definedName>
    <definedName name="popu">#REF!</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rc" localSheetId="10">#REF!</definedName>
    <definedName name="porc" localSheetId="4">#REF!</definedName>
    <definedName name="porc" localSheetId="5">#REF!</definedName>
    <definedName name="porc" localSheetId="1">#REF!</definedName>
    <definedName name="porc" localSheetId="2">#REF!</definedName>
    <definedName name="porc">#REF!</definedName>
    <definedName name="PORCE" localSheetId="3">[59]BASES!$E$26</definedName>
    <definedName name="PORCE" localSheetId="4">[59]BASES!$E$26</definedName>
    <definedName name="PORCE">[60]BASES!$E$26</definedName>
    <definedName name="Porcentaje" localSheetId="10">#REF!</definedName>
    <definedName name="porcentaje" localSheetId="3">#REF!</definedName>
    <definedName name="porcentaje" localSheetId="4">#REF!</definedName>
    <definedName name="Porcentaje" localSheetId="1">#REF!</definedName>
    <definedName name="Porcentaje" localSheetId="2">#REF!</definedName>
    <definedName name="Porcentaje">#REF!</definedName>
    <definedName name="PORCENTAJE1" localSheetId="10">#REF!</definedName>
    <definedName name="PORCENTAJE1" localSheetId="4">#REF!</definedName>
    <definedName name="PORCENTAJE1" localSheetId="1">#REF!</definedName>
    <definedName name="PORCENTAJE1" localSheetId="2">#REF!</definedName>
    <definedName name="PORCENTAJE1">#REF!</definedName>
    <definedName name="PORTADA2" localSheetId="10">'[160]Hoja 1 '!#REF!</definedName>
    <definedName name="PORTADA2" localSheetId="4">'[160]Hoja 1 '!#REF!</definedName>
    <definedName name="PORTADA2" localSheetId="1">'[160]Hoja 1 '!#REF!</definedName>
    <definedName name="PORTADA2" localSheetId="2">'[160]Hoja 1 '!#REF!</definedName>
    <definedName name="PORTADA2">'[160]Hoja 1 '!#REF!</definedName>
    <definedName name="POSICION_PRESUP" localSheetId="10">[17]Tablas!#REF!</definedName>
    <definedName name="POSICION_PRESUP" localSheetId="4">[17]Tablas!#REF!</definedName>
    <definedName name="POSICION_PRESUP" localSheetId="1">[17]Tablas!#REF!</definedName>
    <definedName name="POSICION_PRESUP" localSheetId="2">[17]Tablas!#REF!</definedName>
    <definedName name="POSICION_PRESUP">[17]Tablas!#REF!</definedName>
    <definedName name="POSICIONES" localSheetId="10">#REF!</definedName>
    <definedName name="POSICIONES" localSheetId="4">#REF!</definedName>
    <definedName name="POSICIONES" localSheetId="1">#REF!</definedName>
    <definedName name="POSICIONES" localSheetId="2">#REF!</definedName>
    <definedName name="POSICIONES">#REF!</definedName>
    <definedName name="pou" localSheetId="10">#REF!</definedName>
    <definedName name="pou" localSheetId="4">#REF!</definedName>
    <definedName name="pou" localSheetId="1">#REF!</definedName>
    <definedName name="pou" localSheetId="2">#REF!</definedName>
    <definedName name="pou">#REF!</definedName>
    <definedName name="pouig" localSheetId="5" hidden="1">{"via1",#N/A,TRUE,"general";"via2",#N/A,TRUE,"general";"via3",#N/A,TRUE,"general"}</definedName>
    <definedName name="pouig" hidden="1">{"via1",#N/A,TRUE,"general";"via2",#N/A,TRUE,"general";"via3",#N/A,TRUE,"general"}</definedName>
    <definedName name="POZO">[88]Tablas!$C$1:$C$65536</definedName>
    <definedName name="PPPP" localSheetId="3">[161]PU!#REF!</definedName>
    <definedName name="PPPP" localSheetId="4">[161]PU!#REF!</definedName>
    <definedName name="PPPP" hidden="1">{#N/A,#N/A,FALSE,"orthoflow";#N/A,#N/A,FALSE,"Miscelaneos";#N/A,#N/A,FALSE,"Instrumentacio";#N/A,#N/A,FALSE,"Electrico";#N/A,#N/A,FALSE,"Valv. Seguridad"}</definedName>
    <definedName name="ppppp9" localSheetId="5"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PtoNorte" localSheetId="10">#REF!</definedName>
    <definedName name="PPtoNorte" localSheetId="4">#REF!</definedName>
    <definedName name="PPtoNorte" localSheetId="1">#REF!</definedName>
    <definedName name="PPtoNorte" localSheetId="2">#REF!</definedName>
    <definedName name="PPtoNorte">#REF!</definedName>
    <definedName name="pqroj" localSheetId="5" hidden="1">{"via1",#N/A,TRUE,"general";"via2",#N/A,TRUE,"general";"via3",#N/A,TRUE,"general"}</definedName>
    <definedName name="pqroj" hidden="1">{"via1",#N/A,TRUE,"general";"via2",#N/A,TRUE,"general";"via3",#N/A,TRUE,"general"}</definedName>
    <definedName name="Pr">[72]medelo!$D$46</definedName>
    <definedName name="PRE" localSheetId="10">#REF!</definedName>
    <definedName name="pre" localSheetId="3">#REF!</definedName>
    <definedName name="pre" localSheetId="4">#REF!</definedName>
    <definedName name="PRE" localSheetId="5">#REF!</definedName>
    <definedName name="PRE" localSheetId="1">#REF!</definedName>
    <definedName name="PRE" localSheetId="2">#REF!</definedName>
    <definedName name="PRE">#REF!</definedName>
    <definedName name="Precio" localSheetId="10">#REF!</definedName>
    <definedName name="Precio" localSheetId="4">#REF!</definedName>
    <definedName name="Precio" localSheetId="1">#REF!</definedName>
    <definedName name="Precio" localSheetId="2">#REF!</definedName>
    <definedName name="Precio">#REF!</definedName>
    <definedName name="precio2" localSheetId="10">#REF!</definedName>
    <definedName name="precio2" localSheetId="4">#REF!</definedName>
    <definedName name="precio2" localSheetId="1">#REF!</definedName>
    <definedName name="precio2" localSheetId="2">#REF!</definedName>
    <definedName name="precio2">#REF!</definedName>
    <definedName name="PrecioS" localSheetId="10">#REF!</definedName>
    <definedName name="PrecioS" localSheetId="4">#REF!</definedName>
    <definedName name="PrecioS" localSheetId="1">#REF!</definedName>
    <definedName name="PrecioS" localSheetId="2">#REF!</definedName>
    <definedName name="PrecioS">#REF!</definedName>
    <definedName name="PREST" localSheetId="10">#REF!</definedName>
    <definedName name="PREST" localSheetId="4">#REF!</definedName>
    <definedName name="PREST" localSheetId="5">#REF!</definedName>
    <definedName name="PREST" localSheetId="1">#REF!</definedName>
    <definedName name="PREST" localSheetId="2">#REF!</definedName>
    <definedName name="PREST">#REF!</definedName>
    <definedName name="PRESUPUESTADO" localSheetId="10">#REF!</definedName>
    <definedName name="PRESUPUESTADO" localSheetId="4">#REF!</definedName>
    <definedName name="PRESUPUESTADO" localSheetId="1">#REF!</definedName>
    <definedName name="PRESUPUESTADO" localSheetId="2">#REF!</definedName>
    <definedName name="PRESUPUESTADO">#REF!</definedName>
    <definedName name="PRIMER" localSheetId="5" hidden="1">{"via1",#N/A,TRUE,"general";"via2",#N/A,TRUE,"general";"via3",#N/A,TRUE,"general"}</definedName>
    <definedName name="PRIMER" hidden="1">{"via1",#N/A,TRUE,"general";"via2",#N/A,TRUE,"general";"via3",#N/A,TRUE,"general"}</definedName>
    <definedName name="PRIMERO">'[150]Informe Semanal 1'!$V$43:$W$43</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rinc" localSheetId="10">#REF!</definedName>
    <definedName name="Princ" localSheetId="4">#REF!</definedName>
    <definedName name="Princ" localSheetId="1">#REF!</definedName>
    <definedName name="Princ" localSheetId="2">#REF!</definedName>
    <definedName name="Princ">#REF!</definedName>
    <definedName name="Print_Area" localSheetId="3">#REF!</definedName>
    <definedName name="Print_Area" localSheetId="4">#REF!</definedName>
    <definedName name="PRINT_AREA">#N/A</definedName>
    <definedName name="Print_Area_MI" localSheetId="10">#REF!</definedName>
    <definedName name="Print_Area_MI" localSheetId="3">#REF!</definedName>
    <definedName name="Print_Area_MI" localSheetId="4">#REF!</definedName>
    <definedName name="Print_Area_MI" localSheetId="5">#REF!</definedName>
    <definedName name="Print_Area_MI" localSheetId="1">#REF!</definedName>
    <definedName name="Print_Area_MI" localSheetId="2">#REF!</definedName>
    <definedName name="Print_Area_MI">#REF!</definedName>
    <definedName name="Print_Area_Reset" localSheetId="10">OFFSET(ACTIVIDADES!Full_Print,0,0,[0]!Last_Row)</definedName>
    <definedName name="Print_Area_Reset" localSheetId="4">OFFSET('AIU OBRA (PROPONENTE)'!Full_Print,0,0,[0]!Last_Row)</definedName>
    <definedName name="Print_Area_Reset" localSheetId="1">OFFSET('PRESUPUESTO OFICIAL (unitarios)'!Full_Print,0,0,[0]!Last_Row)</definedName>
    <definedName name="Print_Area_Reset" localSheetId="2">OFFSET('PRESUPUESTO OFICIAL(proponente)'!Full_Print,0,0,[0]!Last_Row)</definedName>
    <definedName name="Print_Area_Reset">OFFSET(Full_Print,0,0,Last_Row)</definedName>
    <definedName name="PRINT_TITLES">#N/A</definedName>
    <definedName name="PRINT_TITLES_MI">#N/A</definedName>
    <definedName name="PRINT1" localSheetId="10">'[4]7422CW00'!#REF!</definedName>
    <definedName name="PRINT1" localSheetId="4">'[4]7422CW00'!#REF!</definedName>
    <definedName name="PRINT1" localSheetId="1">'[4]7422CW00'!#REF!</definedName>
    <definedName name="PRINT1" localSheetId="2">'[4]7422CW00'!#REF!</definedName>
    <definedName name="PRINT1">'[4]7422CW00'!#REF!</definedName>
    <definedName name="PRINT2" localSheetId="10">'[4]7422CW00'!#REF!</definedName>
    <definedName name="PRINT2" localSheetId="4">'[4]7422CW00'!#REF!</definedName>
    <definedName name="PRINT2" localSheetId="1">'[4]7422CW00'!#REF!</definedName>
    <definedName name="PRINT2" localSheetId="2">'[4]7422CW00'!#REF!</definedName>
    <definedName name="PRINT2">'[4]7422CW00'!#REF!</definedName>
    <definedName name="PRIVADO" localSheetId="10">#REF!</definedName>
    <definedName name="PRIVADO" localSheetId="4">#REF!</definedName>
    <definedName name="PRIVADO" localSheetId="1">#REF!</definedName>
    <definedName name="PRIVADO" localSheetId="2">#REF!</definedName>
    <definedName name="PRIVADO">#REF!</definedName>
    <definedName name="prn">[84]Hoja1!$C$3</definedName>
    <definedName name="prnf">[84]Hoja1!$C$6</definedName>
    <definedName name="ProbRange">0</definedName>
    <definedName name="ProbRangeMit">0</definedName>
    <definedName name="PROC" localSheetId="10">#REF!</definedName>
    <definedName name="PROC" localSheetId="4">#REF!</definedName>
    <definedName name="PROC" localSheetId="1">#REF!</definedName>
    <definedName name="PROC" localSheetId="2">#REF!</definedName>
    <definedName name="PROC">#REF!</definedName>
    <definedName name="PROCEDIM_SELECC" localSheetId="10">#REF!</definedName>
    <definedName name="PROCEDIM_SELECC" localSheetId="4">#REF!</definedName>
    <definedName name="PROCEDIM_SELECC" localSheetId="1">#REF!</definedName>
    <definedName name="PROCEDIM_SELECC" localSheetId="2">#REF!</definedName>
    <definedName name="PROCEDIM_SELECC">#REF!</definedName>
    <definedName name="PROCESO" localSheetId="10">#REF!</definedName>
    <definedName name="proceso" localSheetId="3">[114]procesos!$A$2:$A$73</definedName>
    <definedName name="proceso" localSheetId="4">[114]procesos!$A$2:$A$73</definedName>
    <definedName name="PROCESO" localSheetId="1">#REF!</definedName>
    <definedName name="PROCESO" localSheetId="2">#REF!</definedName>
    <definedName name="PROCESO">#REF!</definedName>
    <definedName name="PRODUCTO" localSheetId="10">#REF!</definedName>
    <definedName name="producto" localSheetId="3">'[82]Indicadores de Producto'!$B$2:$B$745</definedName>
    <definedName name="producto" localSheetId="4">'[82]Indicadores de Producto'!$B$2:$B$745</definedName>
    <definedName name="PRODUCTO" localSheetId="1">#REF!</definedName>
    <definedName name="PRODUCTO" localSheetId="2">#REF!</definedName>
    <definedName name="PRODUCTO">#REF!</definedName>
    <definedName name="PrOfic" localSheetId="3">[57]BASES!$B$31</definedName>
    <definedName name="PrOfic" localSheetId="4">[57]BASES!$B$31</definedName>
    <definedName name="PrOfic">[58]BASES!$B$31</definedName>
    <definedName name="PROGDES" localSheetId="10">#REF!</definedName>
    <definedName name="PROGDES" localSheetId="4">#REF!</definedName>
    <definedName name="PROGDES" localSheetId="1">#REF!</definedName>
    <definedName name="PROGDES" localSheetId="2">#REF!</definedName>
    <definedName name="PROGDES">#REF!</definedName>
    <definedName name="Programa" localSheetId="10">#REF!</definedName>
    <definedName name="programa" localSheetId="3">'[41]Programa Presupuestal'!$B$2:$B$26</definedName>
    <definedName name="programa" localSheetId="4">'[41]Programa Presupuestal'!$B$2:$B$26</definedName>
    <definedName name="Programa" localSheetId="1">#REF!</definedName>
    <definedName name="Programa" localSheetId="2">#REF!</definedName>
    <definedName name="Programa">#REF!</definedName>
    <definedName name="programainv" localSheetId="5">'INDICAR CÓDIGO DEL ITEM DE PAGO'!ERR</definedName>
    <definedName name="programainv">[0]!ERR</definedName>
    <definedName name="PROP">[50]DATOS!$D$7</definedName>
    <definedName name="Proponente" localSheetId="10">#REF!</definedName>
    <definedName name="Proponente" localSheetId="3">#REF!</definedName>
    <definedName name="Proponente" localSheetId="4">#REF!</definedName>
    <definedName name="Proponente" localSheetId="5">#REF!</definedName>
    <definedName name="Proponente" localSheetId="1">#REF!</definedName>
    <definedName name="Proponente" localSheetId="2">#REF!</definedName>
    <definedName name="Proponente">#REF!</definedName>
    <definedName name="proyecto">[40]Listado!$B$11:$B$17</definedName>
    <definedName name="PRUEBA" localSheetId="10">[162]!absc</definedName>
    <definedName name="prueba" localSheetId="3">#REF!</definedName>
    <definedName name="prueba" localSheetId="4">#REF!</definedName>
    <definedName name="PRUEBA" localSheetId="1">[162]!absc</definedName>
    <definedName name="PRUEBA" localSheetId="2">[162]!absc</definedName>
    <definedName name="PRUEBA">[162]!absc</definedName>
    <definedName name="prueba1" localSheetId="10">[162]!absc</definedName>
    <definedName name="prueba1" localSheetId="4">[162]!absc</definedName>
    <definedName name="prueba1" localSheetId="1">[162]!absc</definedName>
    <definedName name="prueba1" localSheetId="2">[162]!absc</definedName>
    <definedName name="prueba1">[162]!absc</definedName>
    <definedName name="PRUEBA2" localSheetId="10">#REF!</definedName>
    <definedName name="PRUEBA2" localSheetId="3">#REF!</definedName>
    <definedName name="PRUEBA2" localSheetId="4">#REF!</definedName>
    <definedName name="PRUEBA2" localSheetId="5">#REF!</definedName>
    <definedName name="PRUEBA2" localSheetId="1">#REF!</definedName>
    <definedName name="PRUEBA2" localSheetId="2">#REF!</definedName>
    <definedName name="PRUEBA2">#REF!</definedName>
    <definedName name="ps" localSheetId="10">#REF!</definedName>
    <definedName name="ps" localSheetId="4">#REF!</definedName>
    <definedName name="ps" localSheetId="1">#REF!</definedName>
    <definedName name="ps" localSheetId="2">#REF!</definedName>
    <definedName name="ps">#REF!</definedName>
    <definedName name="PSTRESS_RELIEVI" localSheetId="10">#REF!</definedName>
    <definedName name="PSTRESS_RELIEVI" localSheetId="4">#REF!</definedName>
    <definedName name="PSTRESS_RELIEVI" localSheetId="1">#REF!</definedName>
    <definedName name="PSTRESS_RELIEVI" localSheetId="2">#REF!</definedName>
    <definedName name="PSTRESS_RELIEVI">#REF!</definedName>
    <definedName name="PTA" localSheetId="10">#REF!</definedName>
    <definedName name="PTA" localSheetId="4">#REF!</definedName>
    <definedName name="PTA" localSheetId="1">#REF!</definedName>
    <definedName name="PTA" localSheetId="2">#REF!</definedName>
    <definedName name="PTA">#REF!</definedName>
    <definedName name="PTAJE" localSheetId="10">#REF!</definedName>
    <definedName name="PTAJE" localSheetId="4">#REF!</definedName>
    <definedName name="PTAJE" localSheetId="1">#REF!</definedName>
    <definedName name="PTAJE" localSheetId="2">#REF!</definedName>
    <definedName name="PTAJE">#REF!</definedName>
    <definedName name="PTAR" hidden="1">{#N/A,#N/A,FALSE,"Estatico";#N/A,#N/A,FALSE,"Tuberia";#N/A,#N/A,FALSE,"Instrumentación";#N/A,#N/A,FALSE,"Mecanica";#N/A,#N/A,FALSE,"Electrico";#N/A,#N/A,FALSE,"Ofic.Civiles"}</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hidden="1">{"via1",#N/A,TRUE,"general";"via2",#N/A,TRUE,"general";"via3",#N/A,TRUE,"general"}</definedName>
    <definedName name="PTU">'[157]PPTO REP'!$G$41</definedName>
    <definedName name="PVH">'[157]PPTO REP'!$G$34</definedName>
    <definedName name="PW" localSheetId="10">#REF!</definedName>
    <definedName name="PW" localSheetId="4">#REF!</definedName>
    <definedName name="PW" localSheetId="1">#REF!</definedName>
    <definedName name="PW" localSheetId="2">#REF!</definedName>
    <definedName name="PW">#REF!</definedName>
    <definedName name="Pwf">'[163]ORITO 02 '!$A$12</definedName>
    <definedName name="Pwf_actual">'[163]ORITO 02 '!$E$6</definedName>
    <definedName name="Pwf_i">[72]medelo!$A$66:$A$83</definedName>
    <definedName name="Pwf_min">'[163]ORITO 02 '!$E$8</definedName>
    <definedName name="Pwfd" localSheetId="10">#REF!</definedName>
    <definedName name="Pwfd" localSheetId="4">#REF!</definedName>
    <definedName name="Pwfd" localSheetId="1">#REF!</definedName>
    <definedName name="Pwfd" localSheetId="2">#REF!</definedName>
    <definedName name="Pwfd">#REF!</definedName>
    <definedName name="Q" localSheetId="10">#REF!</definedName>
    <definedName name="Q" localSheetId="3">#REF!</definedName>
    <definedName name="Q" localSheetId="4">#REF!</definedName>
    <definedName name="Q" localSheetId="5">#REF!</definedName>
    <definedName name="Q" localSheetId="1">#REF!</definedName>
    <definedName name="Q" localSheetId="2">#REF!</definedName>
    <definedName name="Q">#REF!</definedName>
    <definedName name="Q_actual">'[163]ORITO 02 '!$E$7</definedName>
    <definedName name="Q_BRUTO" localSheetId="10">#REF!</definedName>
    <definedName name="Q_BRUTO" localSheetId="4">#REF!</definedName>
    <definedName name="Q_BRUTO" localSheetId="1">#REF!</definedName>
    <definedName name="Q_BRUTO" localSheetId="2">#REF!</definedName>
    <definedName name="Q_BRUTO">#REF!</definedName>
    <definedName name="q1q1q" localSheetId="5" hidden="1">{"via1",#N/A,TRUE,"general";"via2",#N/A,TRUE,"general";"via3",#N/A,TRUE,"general"}</definedName>
    <definedName name="q1q1q"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az" localSheetId="10">#REF!</definedName>
    <definedName name="qaz" localSheetId="4">#REF!</definedName>
    <definedName name="qaz" localSheetId="5">#REF!</definedName>
    <definedName name="qaz" localSheetId="1">#REF!</definedName>
    <definedName name="qaz" localSheetId="2">#REF!</definedName>
    <definedName name="qaz">#REF!</definedName>
    <definedName name="qedcd" localSheetId="5" hidden="1">{"via1",#N/A,TRUE,"general";"via2",#N/A,TRUE,"general";"via3",#N/A,TRUE,"general"}</definedName>
    <definedName name="qedcd" hidden="1">{"via1",#N/A,TRUE,"general";"via2",#N/A,TRUE,"general";"via3",#N/A,TRUE,"general"}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5" hidden="1">{"via1",#N/A,TRUE,"general";"via2",#N/A,TRUE,"general";"via3",#N/A,TRUE,"general"}</definedName>
    <definedName name="qewj" hidden="1">{"via1",#N/A,TRUE,"general";"via2",#N/A,TRUE,"general";"via3",#N/A,TRUE,"general"}</definedName>
    <definedName name="Qmax">[72]medelo!$B$63</definedName>
    <definedName name="qq" localSheetId="10">#REF!</definedName>
    <definedName name="qq" localSheetId="4">#REF!</definedName>
    <definedName name="qq" localSheetId="1">#REF!</definedName>
    <definedName name="qq" localSheetId="2">#REF!</definedName>
    <definedName name="qq">#REF!</definedName>
    <definedName name="qqq" localSheetId="10">#REF!</definedName>
    <definedName name="qqq" localSheetId="4">#REF!</definedName>
    <definedName name="qqq" localSheetId="1">#REF!</definedName>
    <definedName name="qqq" localSheetId="2">#REF!</definedName>
    <definedName name="qqq">#REF!</definedName>
    <definedName name="qqqqqw" localSheetId="5" hidden="1">{"via1",#N/A,TRUE,"general";"via2",#N/A,TRUE,"general";"via3",#N/A,TRUE,"general"}</definedName>
    <definedName name="qqqqqw" hidden="1">{"via1",#N/A,TRUE,"general";"via2",#N/A,TRUE,"general";"via3",#N/A,TRUE,"general"}</definedName>
    <definedName name="QS" localSheetId="10">#REF!</definedName>
    <definedName name="QS" localSheetId="4">#REF!</definedName>
    <definedName name="QS" localSheetId="1">#REF!</definedName>
    <definedName name="QS" localSheetId="2">#REF!</definedName>
    <definedName name="QS">#REF!</definedName>
    <definedName name="Qt">'[163]ORITO 02 '!$E$9</definedName>
    <definedName name="QTIES" localSheetId="10">#REF!</definedName>
    <definedName name="QTIES" localSheetId="4">#REF!</definedName>
    <definedName name="QTIES" localSheetId="1">#REF!</definedName>
    <definedName name="QTIES" localSheetId="2">#REF!</definedName>
    <definedName name="QTIES">#REF!</definedName>
    <definedName name="QTY" localSheetId="10">#REF!</definedName>
    <definedName name="QTY" localSheetId="4">#REF!</definedName>
    <definedName name="QTY" localSheetId="1">#REF!</definedName>
    <definedName name="QTY" localSheetId="2">#REF!</definedName>
    <definedName name="QTY">#REF!</definedName>
    <definedName name="QUINDIO" localSheetId="10">#REF!</definedName>
    <definedName name="QUINDIO" localSheetId="4">#REF!</definedName>
    <definedName name="QUINDIO" localSheetId="1">#REF!</definedName>
    <definedName name="QUINDIO" localSheetId="2">#REF!</definedName>
    <definedName name="QUINDIO">#REF!</definedName>
    <definedName name="qw" localSheetId="5" hidden="1">{"via1",#N/A,TRUE,"general";"via2",#N/A,TRUE,"general";"via3",#N/A,TRUE,"general"}</definedName>
    <definedName name="qw"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 localSheetId="10">#REF!</definedName>
    <definedName name="QWE" localSheetId="4">#REF!</definedName>
    <definedName name="QWE" localSheetId="1">#REF!</definedName>
    <definedName name="QWE" localSheetId="2">#REF!</definedName>
    <definedName name="QWE">#REF!</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er" localSheetId="10">#REF!</definedName>
    <definedName name="qwer" localSheetId="4">#REF!</definedName>
    <definedName name="qwer" localSheetId="1">#REF!</definedName>
    <definedName name="qwer" localSheetId="2">#REF!</definedName>
    <definedName name="qwer">#REF!</definedName>
    <definedName name="QWERTY" localSheetId="5">'INDICAR CÓDIGO DEL ITEM DE PAGO'!ERR</definedName>
    <definedName name="QWERTY">[0]!ERR</definedName>
    <definedName name="qwewertet" hidden="1">{#N/A,#N/A,TRUE,"1842CWN0"}</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QWQWW" localSheetId="10">#REF!</definedName>
    <definedName name="QWQWW" localSheetId="4">#REF!</definedName>
    <definedName name="QWQWW" localSheetId="1">#REF!</definedName>
    <definedName name="QWQWW" localSheetId="2">#REF!</definedName>
    <definedName name="QWQWW">#REF!</definedName>
    <definedName name="R._SECO" localSheetId="10">#REF!</definedName>
    <definedName name="R._SECO" localSheetId="4">#REF!</definedName>
    <definedName name="R._SECO" localSheetId="1">#REF!</definedName>
    <definedName name="R._SECO" localSheetId="2">#REF!</definedName>
    <definedName name="R._SECO">#REF!</definedName>
    <definedName name="R_2" localSheetId="10">#REF!</definedName>
    <definedName name="R_2" localSheetId="4">#REF!</definedName>
    <definedName name="R_2" localSheetId="1">#REF!</definedName>
    <definedName name="R_2" localSheetId="2">#REF!</definedName>
    <definedName name="R_2">#REF!</definedName>
    <definedName name="R_c" localSheetId="10">#REF!</definedName>
    <definedName name="R_c" localSheetId="4">#REF!</definedName>
    <definedName name="R_c" localSheetId="1">#REF!</definedName>
    <definedName name="R_c" localSheetId="2">#REF!</definedName>
    <definedName name="R_c">#REF!</definedName>
    <definedName name="RANGO_FECHA" localSheetId="10">#REF!</definedName>
    <definedName name="RANGO_FECHA" localSheetId="4">#REF!</definedName>
    <definedName name="RANGO_FECHA" localSheetId="1">#REF!</definedName>
    <definedName name="RANGO_FECHA" localSheetId="2">#REF!</definedName>
    <definedName name="RANGO_FECHA">#REF!</definedName>
    <definedName name="Rates" localSheetId="10">#REF!</definedName>
    <definedName name="Rates" localSheetId="4">#REF!</definedName>
    <definedName name="Rates" localSheetId="1">#REF!</definedName>
    <definedName name="Rates" localSheetId="2">#REF!</definedName>
    <definedName name="Rates">#REF!</definedName>
    <definedName name="RD" localSheetId="10">#REF!</definedName>
    <definedName name="RD" localSheetId="4">#REF!</definedName>
    <definedName name="RD" localSheetId="1">#REF!</definedName>
    <definedName name="RD" localSheetId="2">#REF!</definedName>
    <definedName name="RD">#REF!</definedName>
    <definedName name="rdq" localSheetId="10">#REF!</definedName>
    <definedName name="rdq" localSheetId="4">#REF!</definedName>
    <definedName name="rdq" localSheetId="1">#REF!</definedName>
    <definedName name="rdq" localSheetId="2">#REF!</definedName>
    <definedName name="rdq">#REF!</definedName>
    <definedName name="Reactores" localSheetId="10">#REF!</definedName>
    <definedName name="Reactores" localSheetId="4">#REF!</definedName>
    <definedName name="Reactores" localSheetId="1">#REF!</definedName>
    <definedName name="Reactores" localSheetId="2">#REF!</definedName>
    <definedName name="Reactores">#REF!</definedName>
    <definedName name="Recall_2">'[154] ASR+Nafta'!$E$9:$E$21</definedName>
    <definedName name="Recall_3">'[154]Todos+Nafta'!$E$9:$E$21</definedName>
    <definedName name="Recorder" localSheetId="10">#REF!</definedName>
    <definedName name="Recorder" localSheetId="4">#REF!</definedName>
    <definedName name="Recorder" localSheetId="1">#REF!</definedName>
    <definedName name="Recorder" localSheetId="2">#REF!</definedName>
    <definedName name="Recorder">#REF!</definedName>
    <definedName name="recursos">[164]RECURSOS!$A$8:$A$204</definedName>
    <definedName name="red" localSheetId="10">#REF!</definedName>
    <definedName name="red" localSheetId="4">#REF!</definedName>
    <definedName name="red" localSheetId="1">#REF!</definedName>
    <definedName name="red" localSheetId="2">#REF!</definedName>
    <definedName name="red">#REF!</definedName>
    <definedName name="Reductor4a2" localSheetId="10">#REF!</definedName>
    <definedName name="Reductor4a2" localSheetId="4">#REF!</definedName>
    <definedName name="Reductor4a2" localSheetId="1">#REF!</definedName>
    <definedName name="Reductor4a2" localSheetId="2">#REF!</definedName>
    <definedName name="Reductor4a2">#REF!</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IMEN_CONTRAT">[153]Tablas!$M$6:$M$8</definedName>
    <definedName name="REGIONAL">[153]Tablas!$I$6:$I$10</definedName>
    <definedName name="regiones">[41]Listado!$B$2:$B$9</definedName>
    <definedName name="RegistroCoordinador" localSheetId="10">#REF!</definedName>
    <definedName name="RegistroCoordinador" localSheetId="4">#REF!</definedName>
    <definedName name="RegistroCoordinador" localSheetId="1">#REF!</definedName>
    <definedName name="RegistroCoordinador" localSheetId="2">#REF!</definedName>
    <definedName name="RegistroCoordinador">#REF!</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ICIO" localSheetId="5">'INDICAR CÓDIGO DEL ITEM DE PAGO'!ERR</definedName>
    <definedName name="REICIO">[0]!ERR</definedName>
    <definedName name="Reimbursement">"Reembolso"</definedName>
    <definedName name="reinicio" localSheetId="5">'INDICAR CÓDIGO DEL ITEM DE PAGO'!ERR</definedName>
    <definedName name="reinicio">[0]!ERR</definedName>
    <definedName name="REJHE" localSheetId="5" hidden="1">{"via1",#N/A,TRUE,"general";"via2",#N/A,TRUE,"general";"via3",#N/A,TRUE,"general"}</definedName>
    <definedName name="REJHE" hidden="1">{"via1",#N/A,TRUE,"general";"via2",#N/A,TRUE,"general";"via3",#N/A,TRUE,"general"}</definedName>
    <definedName name="Rejilla2plg" localSheetId="10">#REF!</definedName>
    <definedName name="Rejilla2plg" localSheetId="4">#REF!</definedName>
    <definedName name="Rejilla2plg" localSheetId="1">#REF!</definedName>
    <definedName name="Rejilla2plg" localSheetId="2">#REF!</definedName>
    <definedName name="Rejilla2plg">#REF!</definedName>
    <definedName name="rell" localSheetId="10">#REF!</definedName>
    <definedName name="rell" localSheetId="3">#REF!</definedName>
    <definedName name="rell" localSheetId="4">#REF!</definedName>
    <definedName name="rell" localSheetId="5">#REF!</definedName>
    <definedName name="rell" localSheetId="1">#REF!</definedName>
    <definedName name="rell" localSheetId="2">#REF!</definedName>
    <definedName name="rell">#REF!</definedName>
    <definedName name="RELLENO">[35]Equipo!$A$7:$A$65536</definedName>
    <definedName name="remanentes">'[42]Reservas de Petróleo'!$A$2,'[42]Reservas de Petróleo'!$A$1,'[42]Reservas de Petróleo'!$D$4,'[42]Reservas de Petróleo'!$H$1:$H$65536</definedName>
    <definedName name="rendimiento" localSheetId="10">#REF!</definedName>
    <definedName name="rendimiento" localSheetId="4">#REF!</definedName>
    <definedName name="rendimiento" localSheetId="1">#REF!</definedName>
    <definedName name="rendimiento" localSheetId="2">#REF!</definedName>
    <definedName name="rendimiento">#REF!</definedName>
    <definedName name="RENDIMIENTO____CARGA" localSheetId="10">#REF!</definedName>
    <definedName name="RENDIMIENTO____CARGA" localSheetId="4">#REF!</definedName>
    <definedName name="RENDIMIENTO____CARGA" localSheetId="1">#REF!</definedName>
    <definedName name="RENDIMIENTO____CARGA" localSheetId="2">#REF!</definedName>
    <definedName name="RENDIMIENTO____CARGA">#REF!</definedName>
    <definedName name="REPXXX" localSheetId="10">#REF!</definedName>
    <definedName name="REPXXX" localSheetId="4">#REF!</definedName>
    <definedName name="REPXXX" localSheetId="1">#REF!</definedName>
    <definedName name="REPXXX" localSheetId="2">#REF!</definedName>
    <definedName name="REPXXX">#REF!</definedName>
    <definedName name="Requerimiento" localSheetId="10">#REF!</definedName>
    <definedName name="Requerimiento" localSheetId="4">#REF!</definedName>
    <definedName name="Requerimiento" localSheetId="1">#REF!</definedName>
    <definedName name="Requerimiento" localSheetId="2">#REF!</definedName>
    <definedName name="Requerimiento">#REF!</definedName>
    <definedName name="Requerimientos" localSheetId="10">#REF!</definedName>
    <definedName name="Requerimientos" localSheetId="4">#REF!</definedName>
    <definedName name="Requerimientos" localSheetId="1">#REF!</definedName>
    <definedName name="Requerimientos" localSheetId="2">#REF!</definedName>
    <definedName name="Requerimientos">#REF!</definedName>
    <definedName name="rer" localSheetId="5" hidden="1">{"via1",#N/A,TRUE,"general";"via2",#N/A,TRUE,"general";"via3",#N/A,TRUE,"general"}</definedName>
    <definedName name="rer" hidden="1">{"via1",#N/A,TRUE,"general";"via2",#N/A,TRUE,"general";"via3",#N/A,TRUE,"general"}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S" localSheetId="10">#REF!</definedName>
    <definedName name="RES" localSheetId="4">#REF!</definedName>
    <definedName name="RES" localSheetId="1">#REF!</definedName>
    <definedName name="RES" localSheetId="2">#REF!</definedName>
    <definedName name="RES">#REF!</definedName>
    <definedName name="Resistenciaconductor" localSheetId="10">[89]Modelo!#REF!</definedName>
    <definedName name="Resistenciaconductor" localSheetId="4">[89]Modelo!#REF!</definedName>
    <definedName name="Resistenciaconductor" localSheetId="1">[89]Modelo!#REF!</definedName>
    <definedName name="Resistenciaconductor" localSheetId="2">[89]Modelo!#REF!</definedName>
    <definedName name="Resistenciaconductor">[89]Modelo!#REF!</definedName>
    <definedName name="Resistividad" localSheetId="10">#REF!</definedName>
    <definedName name="Resistividad" localSheetId="4">#REF!</definedName>
    <definedName name="Resistividad" localSheetId="1">#REF!</definedName>
    <definedName name="Resistividad" localSheetId="2">#REF!</definedName>
    <definedName name="Resistividad">#REF!</definedName>
    <definedName name="RESU" localSheetId="10">#REF!</definedName>
    <definedName name="RESU" localSheetId="4">#REF!</definedName>
    <definedName name="resu" localSheetId="5">[165]original_sist!$B$1:$L$167</definedName>
    <definedName name="RESU" localSheetId="1">#REF!</definedName>
    <definedName name="RESU" localSheetId="2">#REF!</definedName>
    <definedName name="RESU">#REF!</definedName>
    <definedName name="resu8" localSheetId="10">[15]!resu8</definedName>
    <definedName name="resu8" localSheetId="4">[15]!resu8</definedName>
    <definedName name="resu8" localSheetId="1">[15]!resu8</definedName>
    <definedName name="resu8" localSheetId="2">[15]!resu8</definedName>
    <definedName name="resu8">[15]!resu8</definedName>
    <definedName name="resufi" localSheetId="10">#REF!</definedName>
    <definedName name="resufi" localSheetId="4">#REF!</definedName>
    <definedName name="resufi" localSheetId="1">#REF!</definedName>
    <definedName name="resufi" localSheetId="2">#REF!</definedName>
    <definedName name="resufi">#REF!</definedName>
    <definedName name="resufi1" localSheetId="10">#REF!</definedName>
    <definedName name="resufi1" localSheetId="4">#REF!</definedName>
    <definedName name="resufi1" localSheetId="1">#REF!</definedName>
    <definedName name="resufi1" localSheetId="2">#REF!</definedName>
    <definedName name="resufi1">#REF!</definedName>
    <definedName name="RESUM" localSheetId="10">'[136]1'!#REF!</definedName>
    <definedName name="RESUM" localSheetId="4">'[136]1'!#REF!</definedName>
    <definedName name="RESUM" localSheetId="1">'[136]1'!#REF!</definedName>
    <definedName name="RESUM" localSheetId="2">'[136]1'!#REF!</definedName>
    <definedName name="RESUM">'[136]1'!#REF!</definedName>
    <definedName name="resum2" localSheetId="10">'[166]PU (2)'!#REF!</definedName>
    <definedName name="resum2" localSheetId="4">'[166]PU (2)'!#REF!</definedName>
    <definedName name="resum2" localSheetId="1">'[166]PU (2)'!#REF!</definedName>
    <definedName name="resum2" localSheetId="2">'[166]PU (2)'!#REF!</definedName>
    <definedName name="resum2">'[166]PU (2)'!#REF!</definedName>
    <definedName name="resumen" localSheetId="10">#REF!</definedName>
    <definedName name="resumen" localSheetId="4">#REF!</definedName>
    <definedName name="resumen" localSheetId="1">#REF!</definedName>
    <definedName name="resumen" localSheetId="2">#REF!</definedName>
    <definedName name="resumen">#REF!</definedName>
    <definedName name="resumen_final" localSheetId="10">#REF!</definedName>
    <definedName name="resumen_final" localSheetId="4">#REF!</definedName>
    <definedName name="resumen_final" localSheetId="1">#REF!</definedName>
    <definedName name="resumen_final" localSheetId="2">#REF!</definedName>
    <definedName name="resumen_final">#REF!</definedName>
    <definedName name="resumen_final1" localSheetId="10">#REF!</definedName>
    <definedName name="resumen_final1" localSheetId="4">#REF!</definedName>
    <definedName name="resumen_final1" localSheetId="1">#REF!</definedName>
    <definedName name="resumen_final1" localSheetId="2">#REF!</definedName>
    <definedName name="resumen_final1">#REF!</definedName>
    <definedName name="Retenc" localSheetId="3">[57]BASES!$E$31</definedName>
    <definedName name="Retenc" localSheetId="4">[57]BASES!$E$31</definedName>
    <definedName name="Retenc">[58]BASES!$E$31</definedName>
    <definedName name="RETTRE" localSheetId="5" hidden="1">{"via1",#N/A,TRUE,"general";"via2",#N/A,TRUE,"general";"via3",#N/A,TRUE,"general"}</definedName>
    <definedName name="RETTRE" hidden="1">{"via1",#N/A,TRUE,"general";"via2",#N/A,TRUE,"general";"via3",#N/A,TRUE,"general"}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wfreg" localSheetId="5"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[30]MEM!$M$73</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ef" localSheetId="10">#REF!</definedName>
    <definedName name="rfref" localSheetId="4">#REF!</definedName>
    <definedName name="rfref" localSheetId="1">#REF!</definedName>
    <definedName name="rfref" localSheetId="2">#REF!</definedName>
    <definedName name="rfref">#REF!</definedName>
    <definedName name="rfrf" localSheetId="5" hidden="1">{"via1",#N/A,TRUE,"general";"via2",#N/A,TRUE,"general";"via3",#N/A,TRUE,"general"}</definedName>
    <definedName name="rfrf" hidden="1">{"via1",#N/A,TRUE,"general";"via2",#N/A,TRUE,"general";"via3",#N/A,TRUE,"general"}</definedName>
    <definedName name="RFV" localSheetId="10">#REF!</definedName>
    <definedName name="RFV" localSheetId="4">#REF!</definedName>
    <definedName name="RFV" localSheetId="1">#REF!</definedName>
    <definedName name="RFV" localSheetId="2">#REF!</definedName>
    <definedName name="RFV">#REF!</definedName>
    <definedName name="RG" localSheetId="10">#REF!</definedName>
    <definedName name="RG" localSheetId="4">#REF!</definedName>
    <definedName name="RG" localSheetId="1">#REF!</definedName>
    <definedName name="RG" localSheetId="2">#REF!</definedName>
    <definedName name="RG">#REF!</definedName>
    <definedName name="rge" localSheetId="5"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icardo" localSheetId="10">#REF!</definedName>
    <definedName name="ricardo" localSheetId="4">#REF!</definedName>
    <definedName name="ricardo" localSheetId="1">#REF!</definedName>
    <definedName name="ricardo" localSheetId="2">#REF!</definedName>
    <definedName name="ricardo">#REF!</definedName>
    <definedName name="RID" localSheetId="10">[167]Ingenieria!#REF!</definedName>
    <definedName name="RID" localSheetId="4">[167]Ingenieria!#REF!</definedName>
    <definedName name="RID" localSheetId="1">[167]Ingenieria!#REF!</definedName>
    <definedName name="RID" localSheetId="2">[167]Ingenieria!#REF!</definedName>
    <definedName name="RID">[167]Ingenieria!#REF!</definedName>
    <definedName name="RISARALDA" localSheetId="10">#REF!</definedName>
    <definedName name="RISARALDA" localSheetId="4">#REF!</definedName>
    <definedName name="RISARALDA" localSheetId="1">#REF!</definedName>
    <definedName name="RISARALDA" localSheetId="2">#REF!</definedName>
    <definedName name="RISARALDA">#REF!</definedName>
    <definedName name="RISP" localSheetId="10">'[4]7422CW00'!#REF!</definedName>
    <definedName name="RISP" localSheetId="4">'[4]7422CW00'!#REF!</definedName>
    <definedName name="RISP" localSheetId="1">'[4]7422CW00'!#REF!</definedName>
    <definedName name="RISP" localSheetId="2">'[4]7422CW00'!#REF!</definedName>
    <definedName name="RISP">'[4]7422CW00'!#REF!</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hidden="1">{"via1",#N/A,TRUE,"general";"via2",#N/A,TRUE,"general";"via3",#N/A,TRUE,"general"}</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MSE">[30]MEM!$M$64</definedName>
    <definedName name="RMSI">[30]MEM!$M$63</definedName>
    <definedName name="rnf">[84]Datos!$D$12</definedName>
    <definedName name="Ro" localSheetId="10">#REF!,#REF!,#REF!</definedName>
    <definedName name="Ro" localSheetId="4">#REF!,#REF!,#REF!</definedName>
    <definedName name="Ro" localSheetId="1">#REF!,#REF!,#REF!</definedName>
    <definedName name="Ro" localSheetId="2">#REF!,#REF!,#REF!</definedName>
    <definedName name="Ro">#REF!,#REF!,#REF!</definedName>
    <definedName name="rr" localSheetId="3">#REF!</definedName>
    <definedName name="rr" localSheetId="4">#REF!</definedName>
    <definedName name="rr" localSheetId="5">'INDICAR CÓDIGO DEL ITEM DE PAGO'!ERR</definedName>
    <definedName name="rr">[0]!ERR</definedName>
    <definedName name="rrr" localSheetId="5" hidden="1">{"via1",#N/A,TRUE,"general";"via2",#N/A,TRUE,"general";"via3",#N/A,TRUE,"general"}</definedName>
    <definedName name="rrr" hidden="1">{"via1",#N/A,TRUE,"general";"via2",#N/A,TRUE,"general";"via3",#N/A,TRUE,"general"}</definedName>
    <definedName name="rrrr" localSheetId="10">'[168]Form5 _Pág_ 1'!#REF!</definedName>
    <definedName name="rrrr" localSheetId="4">'[168]Form5 _Pág_ 1'!#REF!</definedName>
    <definedName name="rrrr" localSheetId="1">'[168]Form5 _Pág_ 1'!#REF!</definedName>
    <definedName name="rrrr" localSheetId="2">'[168]Form5 _Pág_ 1'!#REF!</definedName>
    <definedName name="rrrr">'[168]Form5 _Pág_ 1'!#REF!</definedName>
    <definedName name="rrrrrb" localSheetId="5"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t" localSheetId="5" hidden="1">{"via1",#N/A,TRUE,"general";"via2",#N/A,TRUE,"general";"via3",#N/A,TRUE,"general"}</definedName>
    <definedName name="rrrrt" hidden="1">{"via1",#N/A,TRUE,"general";"via2",#N/A,TRUE,"general";"via3",#N/A,TRUE,"general"}</definedName>
    <definedName name="Rs" localSheetId="10">#REF!</definedName>
    <definedName name="Rs" localSheetId="4">#REF!</definedName>
    <definedName name="Rs" localSheetId="1">#REF!</definedName>
    <definedName name="Rs" localSheetId="2">#REF!</definedName>
    <definedName name="Rs">#REF!</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SS" localSheetId="10">#REF!</definedName>
    <definedName name="RSS" localSheetId="4">#REF!</definedName>
    <definedName name="RSS" localSheetId="1">#REF!</definedName>
    <definedName name="RSS" localSheetId="2">#REF!</definedName>
    <definedName name="RSS">#REF!</definedName>
    <definedName name="rt" localSheetId="5" hidden="1">{"TAB1",#N/A,TRUE,"GENERAL";"TAB2",#N/A,TRUE,"GENERAL";"TAB3",#N/A,TRUE,"GENERAL";"TAB4",#N/A,TRUE,"GENERAL";"TAB5",#N/A,TRUE,"GENERAL"}</definedName>
    <definedName name="rt" hidden="1">{"TAB1",#N/A,TRUE,"GENERAL";"TAB2",#N/A,TRUE,"GENERAL";"TAB3",#N/A,TRUE,"GENERAL";"TAB4",#N/A,TRUE,"GENERAL";"TAB5",#N/A,TRUE,"GENERAL"}</definedName>
    <definedName name="rte" localSheetId="5" hidden="1">{"TAB1",#N/A,TRUE,"GENERAL";"TAB2",#N/A,TRUE,"GENERAL";"TAB3",#N/A,TRUE,"GENERAL";"TAB4",#N/A,TRUE,"GENERAL";"TAB5",#N/A,TRUE,"GENERAL"}</definedName>
    <definedName name="rte" hidden="1">{"TAB1",#N/A,TRUE,"GENERAL";"TAB2",#N/A,TRUE,"GENERAL";"TAB3",#N/A,TRUE,"GENERAL";"TAB4",#N/A,TRUE,"GENERAL";"TAB5",#N/A,TRUE,"GENERAL"}</definedName>
    <definedName name="rteg" localSheetId="5"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hidden="1">{"via1",#N/A,TRUE,"general";"via2",#N/A,TRUE,"general";"via3",#N/A,TRUE,"general"}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ME">[30]MEM!$M$62</definedName>
    <definedName name="rttthy" localSheetId="5"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 localSheetId="10">#REF!</definedName>
    <definedName name="RUT" localSheetId="4">#REF!</definedName>
    <definedName name="RUT" localSheetId="1">#REF!</definedName>
    <definedName name="RUT" localSheetId="2">#REF!</definedName>
    <definedName name="RUT">#REF!</definedName>
    <definedName name="rutu" localSheetId="5" hidden="1">{"via1",#N/A,TRUE,"general";"via2",#N/A,TRUE,"general";"via3",#N/A,TRUE,"general"}</definedName>
    <definedName name="rutu" hidden="1">{"via1",#N/A,TRUE,"general";"via2",#N/A,TRUE,"general";"via3",#N/A,TRUE,"general"}</definedName>
    <definedName name="rwt" localSheetId="5" hidden="1">{"via1",#N/A,TRUE,"general";"via2",#N/A,TRUE,"general";"via3",#N/A,TRUE,"general"}</definedName>
    <definedName name="rwt" hidden="1">{"via1",#N/A,TRUE,"general";"via2",#N/A,TRUE,"general";"via3",#N/A,TRUE,"general"}</definedName>
    <definedName name="ry" localSheetId="5" hidden="1">{"via1",#N/A,TRUE,"general";"via2",#N/A,TRUE,"general";"via3",#N/A,TRUE,"general"}</definedName>
    <definedName name="ry" hidden="1">{"via1",#N/A,TRUE,"general";"via2",#N/A,TRUE,"general";"via3",#N/A,TRUE,"general"}</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hidden="1">{"via1",#N/A,TRUE,"general";"via2",#N/A,TRUE,"general";"via3",#N/A,TRUE,"general"}</definedName>
    <definedName name="S" localSheetId="3">#REF!</definedName>
    <definedName name="S" localSheetId="4">#REF!</definedName>
    <definedName name="s" localSheetId="5">'INDICAR CÓDIGO DEL ITEM DE PAGO'!ERR</definedName>
    <definedName name="s">[0]!ERR</definedName>
    <definedName name="saa" localSheetId="5" hidden="1">{"via1",#N/A,TRUE,"general";"via2",#N/A,TRUE,"general";"via3",#N/A,TRUE,"general"}</definedName>
    <definedName name="saa" hidden="1">{"via1",#N/A,TRUE,"general";"via2",#N/A,TRUE,"general";"via3",#N/A,TRUE,"general"}</definedName>
    <definedName name="SAD" localSheetId="5" hidden="1">{"via1",#N/A,TRUE,"general";"via2",#N/A,TRUE,"general";"via3",#N/A,TRUE,"general"}</definedName>
    <definedName name="SAD"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5" hidden="1">{"via1",#N/A,TRUE,"general";"via2",#N/A,TRUE,"general";"via3",#N/A,TRUE,"general"}</definedName>
    <definedName name="sadfo" hidden="1">{"via1",#N/A,TRUE,"general";"via2",#N/A,TRUE,"general";"via3",#N/A,TRUE,"general"}</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alarios" localSheetId="5">'INDICAR CÓDIGO DEL ITEM DE PAGO'!ERR</definedName>
    <definedName name="salarios">[0]!ERR</definedName>
    <definedName name="SalConv">'[16]DATOS CONTRATO'!$G$14</definedName>
    <definedName name="SALID1" localSheetId="10">#REF!</definedName>
    <definedName name="SALID1" localSheetId="4">#REF!</definedName>
    <definedName name="SALID1" localSheetId="1">#REF!</definedName>
    <definedName name="SALID1" localSheetId="2">#REF!</definedName>
    <definedName name="SALID1">#REF!</definedName>
    <definedName name="SalMinimo" localSheetId="3">[57]BASES!$E$41</definedName>
    <definedName name="SalMinimo" localSheetId="4">[57]BASES!$E$41</definedName>
    <definedName name="SalMinimo">[58]BASES!$E$41</definedName>
    <definedName name="SASSS" localSheetId="10">#REF!</definedName>
    <definedName name="SASSS" localSheetId="4">#REF!</definedName>
    <definedName name="SASSS" localSheetId="1">#REF!</definedName>
    <definedName name="SASSS" localSheetId="2">#REF!</definedName>
    <definedName name="SASSS">#REF!</definedName>
    <definedName name="sbgfbgdr" localSheetId="5" hidden="1">{"via1",#N/A,TRUE,"general";"via2",#N/A,TRUE,"general";"via3",#N/A,TRUE,"general"}</definedName>
    <definedName name="sbgfbgdr" hidden="1">{"via1",#N/A,TRUE,"general";"via2",#N/A,TRUE,"general";"via3",#N/A,TRUE,"general"}</definedName>
    <definedName name="SBS" localSheetId="10">#REF!</definedName>
    <definedName name="SBS" localSheetId="4">#REF!</definedName>
    <definedName name="SBS" localSheetId="1">#REF!</definedName>
    <definedName name="SBS" localSheetId="2">#REF!</definedName>
    <definedName name="SBS">#REF!</definedName>
    <definedName name="Sched_Pay" localSheetId="10">#REF!</definedName>
    <definedName name="Sched_Pay" localSheetId="4">#REF!</definedName>
    <definedName name="Sched_Pay" localSheetId="1">#REF!</definedName>
    <definedName name="Sched_Pay" localSheetId="2">#REF!</definedName>
    <definedName name="Sched_Pay">#REF!</definedName>
    <definedName name="Scheduled_Extra_Payments" localSheetId="10">#REF!</definedName>
    <definedName name="Scheduled_Extra_Payments" localSheetId="4">#REF!</definedName>
    <definedName name="Scheduled_Extra_Payments" localSheetId="1">#REF!</definedName>
    <definedName name="Scheduled_Extra_Payments" localSheetId="2">#REF!</definedName>
    <definedName name="Scheduled_Extra_Payments">#REF!</definedName>
    <definedName name="Scheduled_Interest_Rate" localSheetId="10">#REF!</definedName>
    <definedName name="Scheduled_Interest_Rate" localSheetId="4">#REF!</definedName>
    <definedName name="Scheduled_Interest_Rate" localSheetId="1">#REF!</definedName>
    <definedName name="Scheduled_Interest_Rate" localSheetId="2">#REF!</definedName>
    <definedName name="Scheduled_Interest_Rate">#REF!</definedName>
    <definedName name="Scheduled_Monthly_Payment" localSheetId="10">#REF!</definedName>
    <definedName name="Scheduled_Monthly_Payment" localSheetId="4">#REF!</definedName>
    <definedName name="Scheduled_Monthly_Payment" localSheetId="1">#REF!</definedName>
    <definedName name="Scheduled_Monthly_Payment" localSheetId="2">#REF!</definedName>
    <definedName name="Scheduled_Monthly_Payment">#REF!</definedName>
    <definedName name="sd" localSheetId="5" hidden="1">{"TAB1",#N/A,TRUE,"GENERAL";"TAB2",#N/A,TRUE,"GENERAL";"TAB3",#N/A,TRUE,"GENERAL";"TAB4",#N/A,TRUE,"GENERAL";"TAB5",#N/A,TRUE,"GENERAL"}</definedName>
    <definedName name="sd" hidden="1">{"TAB1",#N/A,TRUE,"GENERAL";"TAB2",#N/A,TRUE,"GENERAL";"TAB3",#N/A,TRUE,"GENERAL";"TAB4",#N/A,TRUE,"GENERAL";"TAB5",#N/A,TRUE,"GENERAL"}</definedName>
    <definedName name="sdaf" localSheetId="5"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 localSheetId="10">#REF!</definedName>
    <definedName name="sdf" localSheetId="4">#REF!</definedName>
    <definedName name="sdf" localSheetId="1">#REF!</definedName>
    <definedName name="sdf" localSheetId="2">#REF!</definedName>
    <definedName name="sdf">#REF!</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hidden="1">{"via1",#N/A,TRUE,"general";"via2",#N/A,TRUE,"general";"via3",#N/A,TRUE,"general"}</definedName>
    <definedName name="SDFDG" hidden="1">{#N/A,#N/A,TRUE,"1842CWN0"}</definedName>
    <definedName name="sdfds" localSheetId="5" hidden="1">{"via1",#N/A,TRUE,"general";"via2",#N/A,TRUE,"general";"via3",#N/A,TRUE,"general"}</definedName>
    <definedName name="sdfds"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hidden="1">{"via1",#N/A,TRUE,"general";"via2",#N/A,TRUE,"general";"via3",#N/A,TRUE,"general"}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5" hidden="1">{"via1",#N/A,TRUE,"general";"via2",#N/A,TRUE,"general";"via3",#N/A,TRUE,"general"}</definedName>
    <definedName name="sdfgdsfk"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 localSheetId="10">#REF!</definedName>
    <definedName name="sdfsd" localSheetId="4">#REF!</definedName>
    <definedName name="sdfsd" localSheetId="1">#REF!</definedName>
    <definedName name="sdfsd" localSheetId="2">#REF!</definedName>
    <definedName name="sdfsd">#REF!</definedName>
    <definedName name="sdfsd4" localSheetId="5" hidden="1">{"via1",#N/A,TRUE,"general";"via2",#N/A,TRUE,"general";"via3",#N/A,TRUE,"general"}</definedName>
    <definedName name="sdfsd4" hidden="1">{"via1",#N/A,TRUE,"general";"via2",#N/A,TRUE,"general";"via3",#N/A,TRUE,"general"}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5"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sdfh" localSheetId="5" hidden="1">{"via1",#N/A,TRUE,"general";"via2",#N/A,TRUE,"general";"via3",#N/A,TRUE,"general"}</definedName>
    <definedName name="sdsdfh" hidden="1">{"via1",#N/A,TRUE,"general";"via2",#N/A,TRUE,"general";"via3",#N/A,TRUE,"general"}</definedName>
    <definedName name="sdsdfsdff" hidden="1">{#N/A,#N/A,TRUE,"1842CWN0"}</definedName>
    <definedName name="SE" localSheetId="10">#REF!</definedName>
    <definedName name="SE" localSheetId="4">#REF!</definedName>
    <definedName name="SE" localSheetId="1">#REF!</definedName>
    <definedName name="SE" localSheetId="2">#REF!</definedName>
    <definedName name="SE">#REF!</definedName>
    <definedName name="SECTOR" localSheetId="10">#REF!</definedName>
    <definedName name="SECTOR" localSheetId="3">#REF!</definedName>
    <definedName name="SECTOR" localSheetId="4">#REF!</definedName>
    <definedName name="SECTOR" localSheetId="5">#REF!</definedName>
    <definedName name="SECTOR" localSheetId="1">#REF!</definedName>
    <definedName name="SECTOR" localSheetId="2">#REF!</definedName>
    <definedName name="SECTOR">#REF!</definedName>
    <definedName name="selalternativas">[40]Listado!$S$2:$S$3</definedName>
    <definedName name="SEMANA_C3" localSheetId="10">#REF!</definedName>
    <definedName name="SEMANA_C3" localSheetId="4">#REF!</definedName>
    <definedName name="SEMANA_C3" localSheetId="1">#REF!</definedName>
    <definedName name="SEMANA_C3" localSheetId="2">#REF!</definedName>
    <definedName name="SEMANA_C3">#REF!</definedName>
    <definedName name="SEN" localSheetId="10">#REF!</definedName>
    <definedName name="SEN" localSheetId="4">#REF!</definedName>
    <definedName name="SEN" localSheetId="1">#REF!</definedName>
    <definedName name="SEN" localSheetId="2">#REF!</definedName>
    <definedName name="SEN">#REF!</definedName>
    <definedName name="sena">[84]Hoja1!$C$14</definedName>
    <definedName name="SEP" localSheetId="10">#REF!</definedName>
    <definedName name="SEP" localSheetId="4">#REF!</definedName>
    <definedName name="SEP" localSheetId="1">#REF!</definedName>
    <definedName name="SEP" localSheetId="2">#REF!</definedName>
    <definedName name="SEP">#REF!</definedName>
    <definedName name="SERO" localSheetId="5">'INDICAR CÓDIGO DEL ITEM DE PAGO'!ERR</definedName>
    <definedName name="SERO">[0]!ERR</definedName>
    <definedName name="setrj" localSheetId="5"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F" localSheetId="3">'[65]CIRCUITOS CODENSA'!#REF!</definedName>
    <definedName name="SF" localSheetId="4">'[65]CIRCUITOS CODENSA'!#REF!</definedName>
    <definedName name="sf">[84]Hoja1!$C$12</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d" localSheetId="5"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0">#REF!</definedName>
    <definedName name="SGI_V_INDICES_CIRCUITO_CAUSA" localSheetId="4">#REF!</definedName>
    <definedName name="SGI_V_INDICES_CIRCUITO_CAUSA" localSheetId="1">#REF!</definedName>
    <definedName name="SGI_V_INDICES_CIRCUITO_CAUSA" localSheetId="2">#REF!</definedName>
    <definedName name="SGI_V_INDICES_CIRCUITO_CAUSA">#REF!</definedName>
    <definedName name="SHEE_INT" localSheetId="10">[71]steel!#REF!</definedName>
    <definedName name="SHEE_INT" localSheetId="4">[71]steel!#REF!</definedName>
    <definedName name="SHEE_INT" localSheetId="1">[71]steel!#REF!</definedName>
    <definedName name="SHEE_INT" localSheetId="2">[71]steel!#REF!</definedName>
    <definedName name="SHEE_INT">[71]steel!#REF!</definedName>
    <definedName name="SHEET" localSheetId="10">'[4]7422CW00'!#REF!</definedName>
    <definedName name="SHEET" localSheetId="4">'[4]7422CW00'!#REF!</definedName>
    <definedName name="SHEET" localSheetId="1">'[4]7422CW00'!#REF!</definedName>
    <definedName name="SHEET" localSheetId="2">'[4]7422CW00'!#REF!</definedName>
    <definedName name="SHEET">'[4]7422CW00'!#REF!</definedName>
    <definedName name="SHEET_KP">[71]steel!$C$7:$L$47</definedName>
    <definedName name="SHEET_MR">[71]steel!$C$7:$J$47</definedName>
    <definedName name="SHEET1" localSheetId="10">#REF!</definedName>
    <definedName name="SHEET1" localSheetId="4">#REF!</definedName>
    <definedName name="SHEET1" localSheetId="1">#REF!</definedName>
    <definedName name="SHEET1" localSheetId="2">#REF!</definedName>
    <definedName name="SHEET1">#REF!</definedName>
    <definedName name="SHEET10" localSheetId="10">#REF!</definedName>
    <definedName name="SHEET10" localSheetId="4">#REF!</definedName>
    <definedName name="SHEET10" localSheetId="1">#REF!</definedName>
    <definedName name="SHEET10" localSheetId="2">#REF!</definedName>
    <definedName name="SHEET10">#REF!</definedName>
    <definedName name="SHEET11" localSheetId="10">#REF!</definedName>
    <definedName name="SHEET11" localSheetId="4">#REF!</definedName>
    <definedName name="SHEET11" localSheetId="1">#REF!</definedName>
    <definedName name="SHEET11" localSheetId="2">#REF!</definedName>
    <definedName name="SHEET11">#REF!</definedName>
    <definedName name="SHEET12" localSheetId="10">#REF!</definedName>
    <definedName name="SHEET12" localSheetId="4">#REF!</definedName>
    <definedName name="SHEET12" localSheetId="1">#REF!</definedName>
    <definedName name="SHEET12" localSheetId="2">#REF!</definedName>
    <definedName name="SHEET12">#REF!</definedName>
    <definedName name="SHEET13" localSheetId="10">#REF!</definedName>
    <definedName name="SHEET13" localSheetId="4">#REF!</definedName>
    <definedName name="SHEET13" localSheetId="1">#REF!</definedName>
    <definedName name="SHEET13" localSheetId="2">#REF!</definedName>
    <definedName name="SHEET13">#REF!</definedName>
    <definedName name="SHEET14" localSheetId="10">#REF!</definedName>
    <definedName name="SHEET14" localSheetId="4">#REF!</definedName>
    <definedName name="SHEET14" localSheetId="1">#REF!</definedName>
    <definedName name="SHEET14" localSheetId="2">#REF!</definedName>
    <definedName name="SHEET14">#REF!</definedName>
    <definedName name="SHEET15" localSheetId="10">#REF!</definedName>
    <definedName name="SHEET15" localSheetId="4">#REF!</definedName>
    <definedName name="SHEET15" localSheetId="1">#REF!</definedName>
    <definedName name="SHEET15" localSheetId="2">#REF!</definedName>
    <definedName name="SHEET15">#REF!</definedName>
    <definedName name="SHEET16" localSheetId="10">#REF!</definedName>
    <definedName name="SHEET16" localSheetId="4">#REF!</definedName>
    <definedName name="SHEET16" localSheetId="1">#REF!</definedName>
    <definedName name="SHEET16" localSheetId="2">#REF!</definedName>
    <definedName name="SHEET16">#REF!</definedName>
    <definedName name="SHEET17" localSheetId="10">#REF!</definedName>
    <definedName name="SHEET17" localSheetId="4">#REF!</definedName>
    <definedName name="SHEET17" localSheetId="1">#REF!</definedName>
    <definedName name="SHEET17" localSheetId="2">#REF!</definedName>
    <definedName name="SHEET17">#REF!</definedName>
    <definedName name="SHEET18" localSheetId="10">#REF!</definedName>
    <definedName name="SHEET18" localSheetId="4">#REF!</definedName>
    <definedName name="SHEET18" localSheetId="1">#REF!</definedName>
    <definedName name="SHEET18" localSheetId="2">#REF!</definedName>
    <definedName name="SHEET18">#REF!</definedName>
    <definedName name="SHEET19" localSheetId="10">#REF!</definedName>
    <definedName name="SHEET19" localSheetId="4">#REF!</definedName>
    <definedName name="SHEET19" localSheetId="1">#REF!</definedName>
    <definedName name="SHEET19" localSheetId="2">#REF!</definedName>
    <definedName name="SHEET19">#REF!</definedName>
    <definedName name="SHEET2" localSheetId="10">#REF!</definedName>
    <definedName name="SHEET2" localSheetId="4">#REF!</definedName>
    <definedName name="SHEET2" localSheetId="1">#REF!</definedName>
    <definedName name="SHEET2" localSheetId="2">#REF!</definedName>
    <definedName name="SHEET2">#REF!</definedName>
    <definedName name="SHEET20" localSheetId="10">#REF!</definedName>
    <definedName name="SHEET20" localSheetId="4">#REF!</definedName>
    <definedName name="SHEET20" localSheetId="1">#REF!</definedName>
    <definedName name="SHEET20" localSheetId="2">#REF!</definedName>
    <definedName name="SHEET20">#REF!</definedName>
    <definedName name="SHEET21" localSheetId="10">#REF!</definedName>
    <definedName name="SHEET21" localSheetId="4">#REF!</definedName>
    <definedName name="SHEET21" localSheetId="1">#REF!</definedName>
    <definedName name="SHEET21" localSheetId="2">#REF!</definedName>
    <definedName name="SHEET21">#REF!</definedName>
    <definedName name="SHEET22" localSheetId="10">#REF!</definedName>
    <definedName name="SHEET22" localSheetId="4">#REF!</definedName>
    <definedName name="SHEET22" localSheetId="1">#REF!</definedName>
    <definedName name="SHEET22" localSheetId="2">#REF!</definedName>
    <definedName name="SHEET22">#REF!</definedName>
    <definedName name="SHEET23" localSheetId="10">#REF!</definedName>
    <definedName name="SHEET23" localSheetId="4">#REF!</definedName>
    <definedName name="SHEET23" localSheetId="1">#REF!</definedName>
    <definedName name="SHEET23" localSheetId="2">#REF!</definedName>
    <definedName name="SHEET23">#REF!</definedName>
    <definedName name="SHEET24" localSheetId="10">#REF!</definedName>
    <definedName name="SHEET24" localSheetId="4">#REF!</definedName>
    <definedName name="SHEET24" localSheetId="1">#REF!</definedName>
    <definedName name="SHEET24" localSheetId="2">#REF!</definedName>
    <definedName name="SHEET24">#REF!</definedName>
    <definedName name="SHEET25" localSheetId="10">#REF!</definedName>
    <definedName name="SHEET25" localSheetId="4">#REF!</definedName>
    <definedName name="SHEET25" localSheetId="1">#REF!</definedName>
    <definedName name="SHEET25" localSheetId="2">#REF!</definedName>
    <definedName name="SHEET25">#REF!</definedName>
    <definedName name="SHEET26" localSheetId="10">#REF!</definedName>
    <definedName name="SHEET26" localSheetId="4">#REF!</definedName>
    <definedName name="SHEET26" localSheetId="1">#REF!</definedName>
    <definedName name="SHEET26" localSheetId="2">#REF!</definedName>
    <definedName name="SHEET26">#REF!</definedName>
    <definedName name="SHEET3" localSheetId="10">#REF!</definedName>
    <definedName name="SHEET3" localSheetId="4">#REF!</definedName>
    <definedName name="SHEET3" localSheetId="1">#REF!</definedName>
    <definedName name="SHEET3" localSheetId="2">#REF!</definedName>
    <definedName name="SHEET3">#REF!</definedName>
    <definedName name="SHEET4" localSheetId="10">#REF!</definedName>
    <definedName name="SHEET4" localSheetId="4">#REF!</definedName>
    <definedName name="SHEET4" localSheetId="1">#REF!</definedName>
    <definedName name="SHEET4" localSheetId="2">#REF!</definedName>
    <definedName name="SHEET4">#REF!</definedName>
    <definedName name="SHEET5" localSheetId="10">#REF!</definedName>
    <definedName name="SHEET5" localSheetId="4">#REF!</definedName>
    <definedName name="SHEET5" localSheetId="1">#REF!</definedName>
    <definedName name="SHEET5" localSheetId="2">#REF!</definedName>
    <definedName name="SHEET5">#REF!</definedName>
    <definedName name="SHEET6" localSheetId="10">#REF!</definedName>
    <definedName name="SHEET6" localSheetId="4">#REF!</definedName>
    <definedName name="SHEET6" localSheetId="1">#REF!</definedName>
    <definedName name="SHEET6" localSheetId="2">#REF!</definedName>
    <definedName name="SHEET6">#REF!</definedName>
    <definedName name="SHEET7" localSheetId="10">#REF!</definedName>
    <definedName name="SHEET7" localSheetId="4">#REF!</definedName>
    <definedName name="SHEET7" localSheetId="1">#REF!</definedName>
    <definedName name="SHEET7" localSheetId="2">#REF!</definedName>
    <definedName name="SHEET7">#REF!</definedName>
    <definedName name="SHEET8" localSheetId="10">#REF!</definedName>
    <definedName name="SHEET8" localSheetId="4">#REF!</definedName>
    <definedName name="SHEET8" localSheetId="1">#REF!</definedName>
    <definedName name="SHEET8" localSheetId="2">#REF!</definedName>
    <definedName name="SHEET8">#REF!</definedName>
    <definedName name="SHEET9" localSheetId="10">#REF!</definedName>
    <definedName name="SHEET9" localSheetId="4">#REF!</definedName>
    <definedName name="SHEET9" localSheetId="1">#REF!</definedName>
    <definedName name="SHEET9" localSheetId="2">#REF!</definedName>
    <definedName name="SHEET9">#REF!</definedName>
    <definedName name="SI" localSheetId="5">'INDICAR CÓDIGO DEL ITEM DE PAGO'!ERR</definedName>
    <definedName name="SI">[0]!ERR</definedName>
    <definedName name="Sifon2plg" localSheetId="10">#REF!</definedName>
    <definedName name="Sifon2plg" localSheetId="4">#REF!</definedName>
    <definedName name="Sifon2plg" localSheetId="1">#REF!</definedName>
    <definedName name="Sifon2plg" localSheetId="2">#REF!</definedName>
    <definedName name="Sifon2plg">#REF!</definedName>
    <definedName name="SiglaPrestador" localSheetId="10">#REF!</definedName>
    <definedName name="SiglaPrestador" localSheetId="4">#REF!</definedName>
    <definedName name="SiglaPrestador" localSheetId="1">#REF!</definedName>
    <definedName name="SiglaPrestador" localSheetId="2">#REF!</definedName>
    <definedName name="SiglaPrestador">#REF!</definedName>
    <definedName name="SINGOLO" localSheetId="10">'[4]7422CW00'!#REF!</definedName>
    <definedName name="SINGOLO" localSheetId="4">'[4]7422CW00'!#REF!</definedName>
    <definedName name="SINGOLO" localSheetId="1">'[4]7422CW00'!#REF!</definedName>
    <definedName name="SINGOLO" localSheetId="2">'[4]7422CW00'!#REF!</definedName>
    <definedName name="SINGOLO">'[4]7422CW00'!#REF!</definedName>
    <definedName name="SISISIS" localSheetId="5">'INDICAR CÓDIGO DEL ITEM DE PAGO'!ERR</definedName>
    <definedName name="SISISIS">[0]!ERR</definedName>
    <definedName name="SJ" localSheetId="10">'[65]CIRCUITOS CODENSA'!#REF!</definedName>
    <definedName name="SJ" localSheetId="4">'[65]CIRCUITOS CODENSA'!#REF!</definedName>
    <definedName name="SJ" localSheetId="1">'[65]CIRCUITOS CODENSA'!#REF!</definedName>
    <definedName name="SJ" localSheetId="2">'[65]CIRCUITOS CODENSA'!#REF!</definedName>
    <definedName name="SJ">'[65]CIRCUITOS CODENSA'!#REF!</definedName>
    <definedName name="SM" localSheetId="10">'[65]CIRCUITOS CODENSA'!#REF!</definedName>
    <definedName name="SM" localSheetId="4">'[65]CIRCUITOS CODENSA'!#REF!</definedName>
    <definedName name="SM" localSheetId="1">'[65]CIRCUITOS CODENSA'!#REF!</definedName>
    <definedName name="SM" localSheetId="2">'[65]CIRCUITOS CODENSA'!#REF!</definedName>
    <definedName name="SM">'[65]CIRCUITOS CODENSA'!#REF!</definedName>
    <definedName name="Smlv">'[16]DATOS CONTRATO'!$I$9</definedName>
    <definedName name="smlv01">[66]CONTRATO!$I$9</definedName>
    <definedName name="smlv2001">[66]CONTRATO!$H$9</definedName>
    <definedName name="SMML">'[103]ASPECTOS TECNICOS'!$O$12:$P$32</definedName>
    <definedName name="SN">[16]EMPRESA!$G$29</definedName>
    <definedName name="SOCIAL" localSheetId="10">#REF!</definedName>
    <definedName name="SOCIAL" localSheetId="4">#REF!</definedName>
    <definedName name="SOCIAL" localSheetId="1">#REF!</definedName>
    <definedName name="SOCIAL" localSheetId="2">#REF!</definedName>
    <definedName name="SOCIAL">#REF!</definedName>
    <definedName name="SOLD._4_" localSheetId="10">#REF!</definedName>
    <definedName name="SOLD._4_" localSheetId="4">#REF!</definedName>
    <definedName name="SOLD._4_" localSheetId="1">#REF!</definedName>
    <definedName name="SOLD._4_" localSheetId="2">#REF!</definedName>
    <definedName name="SOLD._4_">#REF!</definedName>
    <definedName name="SOLD._6_" localSheetId="10">#REF!</definedName>
    <definedName name="SOLD._6_" localSheetId="4">#REF!</definedName>
    <definedName name="SOLD._6_" localSheetId="1">#REF!</definedName>
    <definedName name="SOLD._6_" localSheetId="2">#REF!</definedName>
    <definedName name="SOLD._6_">#REF!</definedName>
    <definedName name="SOLD._8_" localSheetId="10">#REF!</definedName>
    <definedName name="SOLD._8_" localSheetId="4">#REF!</definedName>
    <definedName name="SOLD._8_" localSheetId="1">#REF!</definedName>
    <definedName name="SOLD._8_" localSheetId="2">#REF!</definedName>
    <definedName name="SOLD._8_">#REF!</definedName>
    <definedName name="solver_adj" localSheetId="10" hidden="1">ACTIVIDADES!#REF!</definedName>
    <definedName name="solver_adj" localSheetId="5" hidden="1">'INDICAR CÓDIGO DEL ITEM DE PAGO'!#REF!</definedName>
    <definedName name="solver_adj" localSheetId="0" hidden="1">'PRESUPUESTO OFICIAL (Entidad)'!$K$140</definedName>
    <definedName name="solver_adj" localSheetId="1" hidden="1">'PRESUPUESTO OFICIAL (unitarios)'!#REF!</definedName>
    <definedName name="solver_adj" localSheetId="2" hidden="1">'PRESUPUESTO OFICIAL(proponente)'!#REF!</definedName>
    <definedName name="solver_cvg" localSheetId="10" hidden="1">0.0001</definedName>
    <definedName name="solver_cvg" localSheetId="5" hidden="1">0.0001</definedName>
    <definedName name="solver_cvg" localSheetId="0" hidden="1">0.0001</definedName>
    <definedName name="solver_cvg" localSheetId="1" hidden="1">0.0001</definedName>
    <definedName name="solver_cvg" localSheetId="2" hidden="1">0.0001</definedName>
    <definedName name="solver_drv" localSheetId="10" hidden="1">1</definedName>
    <definedName name="solver_drv" localSheetId="5" hidden="1">1</definedName>
    <definedName name="solver_drv" localSheetId="0" hidden="1">1</definedName>
    <definedName name="solver_drv" localSheetId="1" hidden="1">1</definedName>
    <definedName name="solver_drv" localSheetId="2" hidden="1">1</definedName>
    <definedName name="solver_est" localSheetId="10" hidden="1">1</definedName>
    <definedName name="solver_est" localSheetId="5" hidden="1">1</definedName>
    <definedName name="solver_est" localSheetId="0" hidden="1">1</definedName>
    <definedName name="solver_est" localSheetId="1" hidden="1">1</definedName>
    <definedName name="solver_est" localSheetId="2" hidden="1">1</definedName>
    <definedName name="solver_itr" localSheetId="10" hidden="1">100</definedName>
    <definedName name="solver_itr" localSheetId="5" hidden="1">100</definedName>
    <definedName name="solver_itr" localSheetId="0" hidden="1">100</definedName>
    <definedName name="solver_itr" localSheetId="1" hidden="1">100</definedName>
    <definedName name="solver_itr" localSheetId="2" hidden="1">100</definedName>
    <definedName name="solver_lhs1" localSheetId="10" hidden="1">ACTIVIDADES!#REF!</definedName>
    <definedName name="solver_lhs1" localSheetId="5" hidden="1">'INDICAR CÓDIGO DEL ITEM DE PAGO'!#REF!</definedName>
    <definedName name="solver_lhs1" localSheetId="0" hidden="1">'PRESUPUESTO OFICIAL (Entidad)'!$K$149</definedName>
    <definedName name="solver_lhs1" localSheetId="1" hidden="1">'PRESUPUESTO OFICIAL (unitarios)'!$K$143</definedName>
    <definedName name="solver_lhs1" localSheetId="2" hidden="1">'PRESUPUESTO OFICIAL(proponente)'!$K$143</definedName>
    <definedName name="solver_lin" localSheetId="10" hidden="1">2</definedName>
    <definedName name="solver_lin" localSheetId="5" hidden="1">2</definedName>
    <definedName name="solver_lin" localSheetId="0" hidden="1">2</definedName>
    <definedName name="solver_lin" localSheetId="1" hidden="1">2</definedName>
    <definedName name="solver_lin" localSheetId="2" hidden="1">2</definedName>
    <definedName name="solver_neg" localSheetId="10" hidden="1">2</definedName>
    <definedName name="solver_neg" localSheetId="5" hidden="1">2</definedName>
    <definedName name="solver_neg" localSheetId="0" hidden="1">2</definedName>
    <definedName name="solver_neg" localSheetId="1" hidden="1">2</definedName>
    <definedName name="solver_neg" localSheetId="2" hidden="1">2</definedName>
    <definedName name="solver_num" localSheetId="10" hidden="1">1</definedName>
    <definedName name="solver_num" localSheetId="5" hidden="1">1</definedName>
    <definedName name="solver_num" localSheetId="0" hidden="1">1</definedName>
    <definedName name="solver_num" localSheetId="1" hidden="1">1</definedName>
    <definedName name="solver_num" localSheetId="2" hidden="1">1</definedName>
    <definedName name="solver_nwt" localSheetId="10" hidden="1">1</definedName>
    <definedName name="solver_nwt" localSheetId="5" hidden="1">1</definedName>
    <definedName name="solver_nwt" localSheetId="0" hidden="1">1</definedName>
    <definedName name="solver_nwt" localSheetId="1" hidden="1">1</definedName>
    <definedName name="solver_nwt" localSheetId="2" hidden="1">1</definedName>
    <definedName name="solver_opt" localSheetId="10" hidden="1">ACTIVIDADES!#REF!</definedName>
    <definedName name="solver_opt" localSheetId="5" hidden="1">'INDICAR CÓDIGO DEL ITEM DE PAGO'!#REF!</definedName>
    <definedName name="solver_opt" localSheetId="0" hidden="1">'PRESUPUESTO OFICIAL (Entidad)'!$K$149</definedName>
    <definedName name="solver_opt" localSheetId="1" hidden="1">'PRESUPUESTO OFICIAL (unitarios)'!$K$143</definedName>
    <definedName name="solver_opt" localSheetId="2" hidden="1">'PRESUPUESTO OFICIAL(proponente)'!$K$143</definedName>
    <definedName name="solver_pre" localSheetId="10" hidden="1">0.000001</definedName>
    <definedName name="solver_pre" localSheetId="5" hidden="1">0.000001</definedName>
    <definedName name="solver_pre" localSheetId="0" hidden="1">0.000001</definedName>
    <definedName name="solver_pre" localSheetId="1" hidden="1">0.000001</definedName>
    <definedName name="solver_pre" localSheetId="2" hidden="1">0.000001</definedName>
    <definedName name="solver_rel1" localSheetId="10" hidden="1">2</definedName>
    <definedName name="solver_rel1" localSheetId="5" hidden="1">2</definedName>
    <definedName name="solver_rel1" localSheetId="0" hidden="1">2</definedName>
    <definedName name="solver_rel1" localSheetId="1" hidden="1">2</definedName>
    <definedName name="solver_rel1" localSheetId="2" hidden="1">2</definedName>
    <definedName name="solver_rhs1" localSheetId="10" hidden="1">ACTIVIDADES!#REF!</definedName>
    <definedName name="solver_rhs1" localSheetId="5" hidden="1">'INDICAR CÓDIGO DEL ITEM DE PAGO'!#REF!</definedName>
    <definedName name="solver_rhs1" localSheetId="0" hidden="1">'PRESUPUESTO OFICIAL (Entidad)'!$K$150</definedName>
    <definedName name="solver_rhs1" localSheetId="1" hidden="1">'PRESUPUESTO OFICIAL (unitarios)'!$K$144</definedName>
    <definedName name="solver_rhs1" localSheetId="2" hidden="1">'PRESUPUESTO OFICIAL(proponente)'!$K$144</definedName>
    <definedName name="solver_scl" localSheetId="10" hidden="1">2</definedName>
    <definedName name="solver_scl" localSheetId="5" hidden="1">2</definedName>
    <definedName name="solver_scl" localSheetId="0" hidden="1">2</definedName>
    <definedName name="solver_scl" localSheetId="1" hidden="1">2</definedName>
    <definedName name="solver_scl" localSheetId="2" hidden="1">2</definedName>
    <definedName name="solver_sho" localSheetId="10" hidden="1">2</definedName>
    <definedName name="solver_sho" localSheetId="5" hidden="1">2</definedName>
    <definedName name="solver_sho" localSheetId="0" hidden="1">2</definedName>
    <definedName name="solver_sho" localSheetId="1" hidden="1">2</definedName>
    <definedName name="solver_sho" localSheetId="2" hidden="1">2</definedName>
    <definedName name="solver_tim" localSheetId="10" hidden="1">100</definedName>
    <definedName name="solver_tim" localSheetId="5" hidden="1">100</definedName>
    <definedName name="solver_tim" localSheetId="0" hidden="1">100</definedName>
    <definedName name="solver_tim" localSheetId="1" hidden="1">100</definedName>
    <definedName name="solver_tim" localSheetId="2" hidden="1">100</definedName>
    <definedName name="solver_tol" localSheetId="10" hidden="1">0.05</definedName>
    <definedName name="solver_tol" localSheetId="5" hidden="1">0.05</definedName>
    <definedName name="solver_tol" localSheetId="0" hidden="1">0.05</definedName>
    <definedName name="solver_tol" localSheetId="1" hidden="1">0.05</definedName>
    <definedName name="solver_tol" localSheetId="2" hidden="1">0.05</definedName>
    <definedName name="solver_typ" localSheetId="10" hidden="1">3</definedName>
    <definedName name="solver_typ" localSheetId="5" hidden="1">3</definedName>
    <definedName name="solver_typ" localSheetId="0" hidden="1">3</definedName>
    <definedName name="solver_typ" localSheetId="1" hidden="1">3</definedName>
    <definedName name="solver_typ" localSheetId="2" hidden="1">3</definedName>
    <definedName name="solver_val" localSheetId="10" hidden="1">63899000000</definedName>
    <definedName name="solver_val" localSheetId="5" hidden="1">490454</definedName>
    <definedName name="solver_val" localSheetId="0" hidden="1">63899000000</definedName>
    <definedName name="solver_val" localSheetId="1" hidden="1">63899000000</definedName>
    <definedName name="solver_val" localSheetId="2" hidden="1">63899000000</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 localSheetId="10">#REF!</definedName>
    <definedName name="ss" localSheetId="3">#REF!</definedName>
    <definedName name="ss" localSheetId="4">#REF!</definedName>
    <definedName name="SS" localSheetId="5">#REF!</definedName>
    <definedName name="SS" localSheetId="1">#REF!</definedName>
    <definedName name="SS" localSheetId="2">#REF!</definedName>
    <definedName name="SS">#REF!</definedName>
    <definedName name="SS_AVG_SIZE" localSheetId="10">#REF!</definedName>
    <definedName name="SS_AVG_SIZE" localSheetId="4">#REF!</definedName>
    <definedName name="SS_AVG_SIZE" localSheetId="1">#REF!</definedName>
    <definedName name="SS_AVG_SIZE" localSheetId="2">#REF!</definedName>
    <definedName name="SS_AVG_SIZE">#REF!</definedName>
    <definedName name="SS_WELDING" localSheetId="10">#REF!</definedName>
    <definedName name="SS_WELDING" localSheetId="4">#REF!</definedName>
    <definedName name="SS_WELDING" localSheetId="1">#REF!</definedName>
    <definedName name="SS_WELDING" localSheetId="2">#REF!</definedName>
    <definedName name="SS_WELDING">#REF!</definedName>
    <definedName name="ssa">[84]Hoja1!$C$25</definedName>
    <definedName name="ssh">[84]Hoja1!$C$24</definedName>
    <definedName name="sss" localSheetId="10">MODULO10.auto_abrir</definedName>
    <definedName name="sss" localSheetId="3">#REF!</definedName>
    <definedName name="sss" localSheetId="4">#REF!</definedName>
    <definedName name="sss" localSheetId="1">MODULO10.auto_abrir</definedName>
    <definedName name="sss" localSheetId="2">MODULO10.auto_abrir</definedName>
    <definedName name="sss">MODULO10.auto_abrir</definedName>
    <definedName name="SSSS" localSheetId="5">'INDICAR CÓDIGO DEL ITEM DE PAGO'!ERR</definedName>
    <definedName name="SSSS">[0]!ERR</definedName>
    <definedName name="sssss7" localSheetId="5"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y" localSheetId="5" hidden="1">{"via1",#N/A,TRUE,"general";"via2",#N/A,TRUE,"general";"via3",#N/A,TRUE,"general"}</definedName>
    <definedName name="sssssy" hidden="1">{"via1",#N/A,TRUE,"general";"via2",#N/A,TRUE,"general";"via3",#N/A,TRUE,"general"}</definedName>
    <definedName name="St" localSheetId="10">#REF!</definedName>
    <definedName name="st" localSheetId="3">#REF!</definedName>
    <definedName name="st" localSheetId="4">#REF!</definedName>
    <definedName name="St" localSheetId="1">#REF!</definedName>
    <definedName name="St" localSheetId="2">#REF!</definedName>
    <definedName name="St">#REF!</definedName>
    <definedName name="ST_BLDG" localSheetId="10">'[4]7422CW00'!#REF!</definedName>
    <definedName name="ST_BLDG" localSheetId="4">'[4]7422CW00'!#REF!</definedName>
    <definedName name="ST_BLDG" localSheetId="1">'[4]7422CW00'!#REF!</definedName>
    <definedName name="ST_BLDG" localSheetId="2">'[4]7422CW00'!#REF!</definedName>
    <definedName name="ST_BLDG">'[4]7422CW00'!#REF!</definedName>
    <definedName name="ST_CW" localSheetId="10">'[4]7422CW00'!#REF!</definedName>
    <definedName name="ST_CW" localSheetId="4">'[4]7422CW00'!#REF!</definedName>
    <definedName name="ST_CW" localSheetId="1">'[4]7422CW00'!#REF!</definedName>
    <definedName name="ST_CW" localSheetId="2">'[4]7422CW00'!#REF!</definedName>
    <definedName name="ST_CW">'[4]7422CW00'!#REF!</definedName>
    <definedName name="STALO1" localSheetId="10">'[4]7422CW00'!#REF!</definedName>
    <definedName name="STALO1" localSheetId="4">'[4]7422CW00'!#REF!</definedName>
    <definedName name="STALO1" localSheetId="1">'[4]7422CW00'!#REF!</definedName>
    <definedName name="STALO1" localSheetId="2">'[4]7422CW00'!#REF!</definedName>
    <definedName name="STALO1">'[4]7422CW00'!#REF!</definedName>
    <definedName name="STAMPA" localSheetId="10">#REF!</definedName>
    <definedName name="STAMPA" localSheetId="4">#REF!</definedName>
    <definedName name="STAMPA" localSheetId="1">#REF!</definedName>
    <definedName name="STAMPA" localSheetId="2">#REF!</definedName>
    <definedName name="STAMPA">#REF!</definedName>
    <definedName name="STANU" localSheetId="10">'[4]7422CW00'!#REF!</definedName>
    <definedName name="STANU" localSheetId="4">'[4]7422CW00'!#REF!</definedName>
    <definedName name="STANU" localSheetId="1">'[4]7422CW00'!#REF!</definedName>
    <definedName name="STANU" localSheetId="2">'[4]7422CW00'!#REF!</definedName>
    <definedName name="STANU">'[4]7422CW00'!#REF!</definedName>
    <definedName name="START" localSheetId="10">#REF!</definedName>
    <definedName name="START" localSheetId="4">#REF!</definedName>
    <definedName name="START" localSheetId="1">#REF!</definedName>
    <definedName name="START" localSheetId="2">#REF!</definedName>
    <definedName name="START">#REF!</definedName>
    <definedName name="START1" localSheetId="10">'[4]7422CW00'!#REF!</definedName>
    <definedName name="START1" localSheetId="4">'[4]7422CW00'!#REF!</definedName>
    <definedName name="START1" localSheetId="1">'[4]7422CW00'!#REF!</definedName>
    <definedName name="START1" localSheetId="2">'[4]7422CW00'!#REF!</definedName>
    <definedName name="START1">'[4]7422CW00'!#REF!</definedName>
    <definedName name="STENU" localSheetId="10">'[4]7422CW00'!#REF!</definedName>
    <definedName name="STENU" localSheetId="4">'[4]7422CW00'!#REF!</definedName>
    <definedName name="STENU" localSheetId="1">'[4]7422CW00'!#REF!</definedName>
    <definedName name="STENU" localSheetId="2">'[4]7422CW00'!#REF!</definedName>
    <definedName name="STENU">'[4]7422CW00'!#REF!</definedName>
    <definedName name="Stock" localSheetId="10">'[169]PxQ Cantidades'!#REF!</definedName>
    <definedName name="Stock" localSheetId="4">'[169]PxQ Cantidades'!#REF!</definedName>
    <definedName name="Stock" localSheetId="1">'[169]PxQ Cantidades'!#REF!</definedName>
    <definedName name="Stock" localSheetId="2">'[169]PxQ Cantidades'!#REF!</definedName>
    <definedName name="Stock">'[169]PxQ Cantidades'!#REF!</definedName>
    <definedName name="STONU" localSheetId="10">'[4]7422CW00'!#REF!</definedName>
    <definedName name="STONU" localSheetId="4">'[4]7422CW00'!#REF!</definedName>
    <definedName name="STONU" localSheetId="1">'[4]7422CW00'!#REF!</definedName>
    <definedName name="STONU" localSheetId="2">'[4]7422CW00'!#REF!</definedName>
    <definedName name="STONU">'[4]7422CW00'!#REF!</definedName>
    <definedName name="STRESS_RELIEVIN" localSheetId="10">#REF!</definedName>
    <definedName name="STRESS_RELIEVIN" localSheetId="4">#REF!</definedName>
    <definedName name="STRESS_RELIEVIN" localSheetId="1">#REF!</definedName>
    <definedName name="STRESS_RELIEVIN" localSheetId="2">#REF!</definedName>
    <definedName name="STRESS_RELIEVIN">#REF!</definedName>
    <definedName name="STSUMM" localSheetId="10">'[4]7422CW00'!#REF!</definedName>
    <definedName name="STSUMM" localSheetId="4">'[4]7422CW00'!#REF!</definedName>
    <definedName name="STSUMM" localSheetId="1">'[4]7422CW00'!#REF!</definedName>
    <definedName name="STSUMM" localSheetId="2">'[4]7422CW00'!#REF!</definedName>
    <definedName name="STSUMM">'[4]7422CW00'!#REF!</definedName>
    <definedName name="stt" localSheetId="5" hidden="1">{"via1",#N/A,TRUE,"general";"via2",#N/A,TRUE,"general";"via3",#N/A,TRUE,"general"}</definedName>
    <definedName name="stt" hidden="1">{"via1",#N/A,TRUE,"general";"via2",#N/A,TRUE,"general";"via3",#N/A,TRUE,"general"}</definedName>
    <definedName name="SU" localSheetId="10">'[65]CIRCUITOS CODENSA'!#REF!</definedName>
    <definedName name="SU" localSheetId="4">'[65]CIRCUITOS CODENSA'!#REF!</definedName>
    <definedName name="SU" localSheetId="1">'[65]CIRCUITOS CODENSA'!#REF!</definedName>
    <definedName name="SU" localSheetId="2">'[65]CIRCUITOS CODENSA'!#REF!</definedName>
    <definedName name="SU">'[65]CIRCUITOS CODENSA'!#REF!</definedName>
    <definedName name="SUBESTACIONES" localSheetId="10">'[170]OBRAS SES'!#REF!</definedName>
    <definedName name="SUBESTACIONES" localSheetId="4">'[170]OBRAS SES'!#REF!</definedName>
    <definedName name="SUBESTACIONES" localSheetId="1">'[170]OBRAS SES'!#REF!</definedName>
    <definedName name="SUBESTACIONES" localSheetId="2">'[170]OBRAS SES'!#REF!</definedName>
    <definedName name="SUBESTACIONES">'[170]OBRAS SES'!#REF!</definedName>
    <definedName name="subprograma">[41]Subprograma!$B$2:$B$87</definedName>
    <definedName name="SUBSUELO" localSheetId="10">#REF!</definedName>
    <definedName name="SUBSUELO" localSheetId="4">#REF!</definedName>
    <definedName name="SUBSUELO" localSheetId="1">#REF!</definedName>
    <definedName name="SUBSUELO" localSheetId="2">#REF!</definedName>
    <definedName name="SUBSUELO">#REF!</definedName>
    <definedName name="Subtotal" localSheetId="10">#REF!</definedName>
    <definedName name="Subtotal" localSheetId="4">#REF!</definedName>
    <definedName name="Subtotal" localSheetId="1">#REF!</definedName>
    <definedName name="Subtotal" localSheetId="2">#REF!</definedName>
    <definedName name="Subtotal">#REF!</definedName>
    <definedName name="SUELDO" localSheetId="10">#REF!</definedName>
    <definedName name="SUELDO" localSheetId="4">#REF!</definedName>
    <definedName name="SUELDO" localSheetId="1">#REF!</definedName>
    <definedName name="SUELDO" localSheetId="2">#REF!</definedName>
    <definedName name="SUELDO">#REF!</definedName>
    <definedName name="suma">[78]Hoja1!$F$60</definedName>
    <definedName name="Summary" localSheetId="10">#REF!</definedName>
    <definedName name="Summary" localSheetId="4">#REF!</definedName>
    <definedName name="Summary" localSheetId="5">#REF!</definedName>
    <definedName name="Summary" localSheetId="1">#REF!</definedName>
    <definedName name="Summary" localSheetId="2">#REF!</definedName>
    <definedName name="Summary">#REF!</definedName>
    <definedName name="SUMTB">[30]MEM!$N$47</definedName>
    <definedName name="SUP_ART" localSheetId="10">[71]steel!#REF!</definedName>
    <definedName name="SUP_ART" localSheetId="4">[71]steel!#REF!</definedName>
    <definedName name="SUP_ART" localSheetId="1">[71]steel!#REF!</definedName>
    <definedName name="SUP_ART" localSheetId="2">[71]steel!#REF!</definedName>
    <definedName name="SUP_ART">[71]steel!#REF!</definedName>
    <definedName name="SUP_VEX" localSheetId="10">#REF!</definedName>
    <definedName name="SUP_VEX" localSheetId="4">#REF!</definedName>
    <definedName name="SUP_VEX" localSheetId="1">#REF!</definedName>
    <definedName name="SUP_VEX" localSheetId="2">#REF!</definedName>
    <definedName name="SUP_VEX">#REF!</definedName>
    <definedName name="SUP_VPR" localSheetId="10">#REF!</definedName>
    <definedName name="SUP_VPR" localSheetId="4">#REF!</definedName>
    <definedName name="SUP_VPR" localSheetId="1">#REF!</definedName>
    <definedName name="SUP_VPR" localSheetId="2">#REF!</definedName>
    <definedName name="SUP_VPR">#REF!</definedName>
    <definedName name="SUP_VPR_GEC" localSheetId="10">#REF!</definedName>
    <definedName name="SUP_VPR_GEC" localSheetId="4">#REF!</definedName>
    <definedName name="SUP_VPR_GEC" localSheetId="1">#REF!</definedName>
    <definedName name="SUP_VPR_GEC" localSheetId="2">#REF!</definedName>
    <definedName name="SUP_VPR_GEC">#REF!</definedName>
    <definedName name="SUP_VPR_GMM" localSheetId="10">#REF!</definedName>
    <definedName name="SUP_VPR_GMM" localSheetId="4">#REF!</definedName>
    <definedName name="SUP_VPR_GMM" localSheetId="1">#REF!</definedName>
    <definedName name="SUP_VPR_GMM" localSheetId="2">#REF!</definedName>
    <definedName name="SUP_VPR_GMM">#REF!</definedName>
    <definedName name="SUP_VPR_GRC" localSheetId="10">#REF!</definedName>
    <definedName name="SUP_VPR_GRC" localSheetId="4">#REF!</definedName>
    <definedName name="SUP_VPR_GRC" localSheetId="1">#REF!</definedName>
    <definedName name="SUP_VPR_GRC" localSheetId="2">#REF!</definedName>
    <definedName name="SUP_VPR_GRC">#REF!</definedName>
    <definedName name="SUP_VPR_GRM" localSheetId="10">#REF!</definedName>
    <definedName name="SUP_VPR_GRM" localSheetId="4">#REF!</definedName>
    <definedName name="SUP_VPR_GRM" localSheetId="1">#REF!</definedName>
    <definedName name="SUP_VPR_GRM" localSheetId="2">#REF!</definedName>
    <definedName name="SUP_VPR_GRM">#REF!</definedName>
    <definedName name="SUP_VPR_GRN" localSheetId="10">#REF!</definedName>
    <definedName name="SUP_VPR_GRN" localSheetId="4">#REF!</definedName>
    <definedName name="SUP_VPR_GRN" localSheetId="1">#REF!</definedName>
    <definedName name="SUP_VPR_GRN" localSheetId="2">#REF!</definedName>
    <definedName name="SUP_VPR_GRN">#REF!</definedName>
    <definedName name="SUP_VPR_GRS" localSheetId="10">#REF!</definedName>
    <definedName name="SUP_VPR_GRS" localSheetId="4">#REF!</definedName>
    <definedName name="SUP_VPR_GRS" localSheetId="1">#REF!</definedName>
    <definedName name="SUP_VPR_GRS" localSheetId="2">#REF!</definedName>
    <definedName name="SUP_VPR_GRS">#REF!</definedName>
    <definedName name="SUP_VPR_GTP" localSheetId="10">[19]Tablas!#REF!</definedName>
    <definedName name="SUP_VPR_GTP" localSheetId="4">[19]Tablas!#REF!</definedName>
    <definedName name="SUP_VPR_GTP" localSheetId="1">[19]Tablas!#REF!</definedName>
    <definedName name="SUP_VPR_GTP" localSheetId="2">[19]Tablas!#REF!</definedName>
    <definedName name="SUP_VPR_GTP">[19]Tablas!#REF!</definedName>
    <definedName name="SUP_VPR_NA" localSheetId="10">#REF!</definedName>
    <definedName name="SUP_VPR_NA" localSheetId="4">#REF!</definedName>
    <definedName name="SUP_VPR_NA" localSheetId="1">#REF!</definedName>
    <definedName name="SUP_VPR_NA" localSheetId="2">#REF!</definedName>
    <definedName name="SUP_VPR_NA">#REF!</definedName>
    <definedName name="SUPER" localSheetId="3">#REF!</definedName>
    <definedName name="SUPER" localSheetId="4">#REF!</definedName>
    <definedName name="SUPER">[88]Tablas!$H$1:$H$65536</definedName>
    <definedName name="SUPERBOAR" localSheetId="10">#REF!</definedName>
    <definedName name="SUPERBOAR" localSheetId="4">#REF!</definedName>
    <definedName name="SUPERBOAR" localSheetId="1">#REF!</definedName>
    <definedName name="SUPERBOAR" localSheetId="2">#REF!</definedName>
    <definedName name="SUPERBOAR">#REF!</definedName>
    <definedName name="SUPERFICIE" localSheetId="10">#REF!</definedName>
    <definedName name="SUPERFICIE" localSheetId="4">#REF!</definedName>
    <definedName name="SUPERFICIE" localSheetId="1">#REF!</definedName>
    <definedName name="SUPERFICIE" localSheetId="2">#REF!</definedName>
    <definedName name="SUPERFICIE">#REF!</definedName>
    <definedName name="sw" localSheetId="5">'INDICAR CÓDIGO DEL ITEM DE PAGO'!ERR</definedName>
    <definedName name="sw">[0]!ERR</definedName>
    <definedName name="swsw" localSheetId="5"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t" localSheetId="10">[28]!absc</definedName>
    <definedName name="t" localSheetId="3">[171]!absc</definedName>
    <definedName name="t" localSheetId="4">[171]!absc</definedName>
    <definedName name="t" localSheetId="1">[28]!absc</definedName>
    <definedName name="t" localSheetId="2">[28]!absc</definedName>
    <definedName name="t">[28]!absc</definedName>
    <definedName name="t_1" localSheetId="10">Scheduled_Payment+Extra_Payment</definedName>
    <definedName name="t_1" localSheetId="4">Scheduled_Payment+Extra_Payment</definedName>
    <definedName name="t_1" localSheetId="1">Scheduled_Payment+Extra_Payment</definedName>
    <definedName name="t_1" localSheetId="2">Scheduled_Payment+Extra_Payment</definedName>
    <definedName name="t_1">Scheduled_Payment+Extra_Payment</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A" localSheetId="10">'[45]PPTO 076-2007 A'!#REF!</definedName>
    <definedName name="TA" localSheetId="4">'[45]PPTO 076-2007 A'!#REF!</definedName>
    <definedName name="TA" localSheetId="1">'[45]PPTO 076-2007 A'!#REF!</definedName>
    <definedName name="TA" localSheetId="2">'[45]PPTO 076-2007 A'!#REF!</definedName>
    <definedName name="TA">'[45]PPTO 076-2007 A'!#REF!</definedName>
    <definedName name="TAB_FECHA">[88]Tablas!$B$1:$B$65536</definedName>
    <definedName name="TABLA" localSheetId="10">#REF!</definedName>
    <definedName name="TABLA" localSheetId="3">#REF!</definedName>
    <definedName name="TABLA" localSheetId="4">#REF!</definedName>
    <definedName name="TABLA" localSheetId="5">#REF!</definedName>
    <definedName name="TABLA" localSheetId="1">#REF!</definedName>
    <definedName name="TABLA" localSheetId="2">#REF!</definedName>
    <definedName name="TABLA">#REF!</definedName>
    <definedName name="tabla1">[172]Hoja3!$B$4:$F$28</definedName>
    <definedName name="tabla2" localSheetId="10">#REF!</definedName>
    <definedName name="tabla2" localSheetId="4">#REF!</definedName>
    <definedName name="tabla2" localSheetId="1">#REF!</definedName>
    <definedName name="tabla2" localSheetId="2">#REF!</definedName>
    <definedName name="tabla2">#REF!</definedName>
    <definedName name="TABLEKP" localSheetId="10">'[4]7422CW00'!#REF!</definedName>
    <definedName name="TABLEKP" localSheetId="4">'[4]7422CW00'!#REF!</definedName>
    <definedName name="TABLEKP" localSheetId="1">'[4]7422CW00'!#REF!</definedName>
    <definedName name="TABLEKP" localSheetId="2">'[4]7422CW00'!#REF!</definedName>
    <definedName name="TABLEKP">'[4]7422CW00'!#REF!</definedName>
    <definedName name="TABLEPRI" localSheetId="10">#REF!</definedName>
    <definedName name="TABLEPRI" localSheetId="4">#REF!</definedName>
    <definedName name="TABLEPRI" localSheetId="1">#REF!</definedName>
    <definedName name="TABLEPRI" localSheetId="2">#REF!</definedName>
    <definedName name="TABLEPRI">#REF!</definedName>
    <definedName name="tachas" localSheetId="10">#REF!</definedName>
    <definedName name="tachas" localSheetId="4">#REF!</definedName>
    <definedName name="tachas" localSheetId="1">#REF!</definedName>
    <definedName name="tachas" localSheetId="2">#REF!</definedName>
    <definedName name="tachas">#REF!</definedName>
    <definedName name="Tambores" localSheetId="10">#REF!</definedName>
    <definedName name="Tambores" localSheetId="4">#REF!</definedName>
    <definedName name="Tambores" localSheetId="1">#REF!</definedName>
    <definedName name="Tambores" localSheetId="2">#REF!</definedName>
    <definedName name="Tambores">#REF!</definedName>
    <definedName name="Tanques" localSheetId="10">#REF!</definedName>
    <definedName name="Tanques" localSheetId="4">#REF!</definedName>
    <definedName name="Tanques" localSheetId="1">#REF!</definedName>
    <definedName name="Tanques" localSheetId="2">#REF!</definedName>
    <definedName name="Tanques">#REF!</definedName>
    <definedName name="TAREAS_INICIALES" localSheetId="10">#REF!</definedName>
    <definedName name="TAREAS_INICIALES" localSheetId="4">#REF!</definedName>
    <definedName name="TAREAS_INICIALES" localSheetId="1">#REF!</definedName>
    <definedName name="TAREAS_INICIALES" localSheetId="2">#REF!</definedName>
    <definedName name="TAREAS_INICIALES">#REF!</definedName>
    <definedName name="TARIFA" localSheetId="10">#REF!</definedName>
    <definedName name="TARIFA" localSheetId="4">#REF!</definedName>
    <definedName name="TARIFA" localSheetId="1">#REF!</definedName>
    <definedName name="TARIFA" localSheetId="2">#REF!</definedName>
    <definedName name="TARIFA">#REF!</definedName>
    <definedName name="TarifaPension">[66]EMPRESA!$F$24</definedName>
    <definedName name="TARIFAS">[173]TARIFAS!$A$1:$F$52</definedName>
    <definedName name="TarifaSalud">[66]EMPRESA!$F$26</definedName>
    <definedName name="Tasa" localSheetId="10">#REF!</definedName>
    <definedName name="Tasa" localSheetId="4">#REF!</definedName>
    <definedName name="Tasa" localSheetId="1">#REF!</definedName>
    <definedName name="Tasa" localSheetId="2">#REF!</definedName>
    <definedName name="Tasa">#REF!</definedName>
    <definedName name="TASA_DE_CAMBIO" localSheetId="10">#REF!</definedName>
    <definedName name="TASA_DE_CAMBIO" localSheetId="4">#REF!</definedName>
    <definedName name="TASA_DE_CAMBIO" localSheetId="1">#REF!</definedName>
    <definedName name="TASA_DE_CAMBIO" localSheetId="2">#REF!</definedName>
    <definedName name="TASA_DE_CAMBIO">#REF!</definedName>
    <definedName name="Tasa1">'[174]Bases 2A'!$C$20</definedName>
    <definedName name="TasaCCP" localSheetId="10">#REF!</definedName>
    <definedName name="TasaCCP" localSheetId="4">#REF!</definedName>
    <definedName name="TasaCCP" localSheetId="1">#REF!</definedName>
    <definedName name="TasaCCP" localSheetId="2">#REF!</definedName>
    <definedName name="TasaCCP">#REF!</definedName>
    <definedName name="Tax" localSheetId="10">#REF!</definedName>
    <definedName name="Tax" localSheetId="4">#REF!</definedName>
    <definedName name="Tax" localSheetId="1">#REF!</definedName>
    <definedName name="Tax" localSheetId="2">#REF!</definedName>
    <definedName name="Tax">#REF!</definedName>
    <definedName name="TB" localSheetId="10">'[65]CIRCUITOS CODENSA'!#REF!</definedName>
    <definedName name="TB" localSheetId="4">'[65]CIRCUITOS CODENSA'!#REF!</definedName>
    <definedName name="TB" localSheetId="1">'[65]CIRCUITOS CODENSA'!#REF!</definedName>
    <definedName name="TB" localSheetId="2">'[65]CIRCUITOS CODENSA'!#REF!</definedName>
    <definedName name="TB">'[65]CIRCUITOS CODENSA'!#REF!</definedName>
    <definedName name="TB_EVENTOS_OTS_ANUAL" localSheetId="10">#REF!</definedName>
    <definedName name="TB_EVENTOS_OTS_ANUAL" localSheetId="4">#REF!</definedName>
    <definedName name="TB_EVENTOS_OTS_ANUAL" localSheetId="1">#REF!</definedName>
    <definedName name="TB_EVENTOS_OTS_ANUAL" localSheetId="2">#REF!</definedName>
    <definedName name="TB_EVENTOS_OTS_ANUAL">#REF!</definedName>
    <definedName name="tc" localSheetId="10">#REF!</definedName>
    <definedName name="tc" localSheetId="4">#REF!</definedName>
    <definedName name="tc" localSheetId="1">#REF!</definedName>
    <definedName name="tc" localSheetId="2">#REF!</definedName>
    <definedName name="tc">#REF!</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 localSheetId="10">'[65]CIRCUITOS CODENSA'!#REF!</definedName>
    <definedName name="TE" localSheetId="4">'[65]CIRCUITOS CODENSA'!#REF!</definedName>
    <definedName name="TE" localSheetId="1">'[65]CIRCUITOS CODENSA'!#REF!</definedName>
    <definedName name="TE" localSheetId="2">'[65]CIRCUITOS CODENSA'!#REF!</definedName>
    <definedName name="TE">'[65]CIRCUITOS CODENSA'!#REF!</definedName>
    <definedName name="Tee" localSheetId="10">#REF!</definedName>
    <definedName name="Tee" localSheetId="4">#REF!</definedName>
    <definedName name="Tee" localSheetId="1">#REF!</definedName>
    <definedName name="Tee" localSheetId="2">#REF!</definedName>
    <definedName name="Tee">#REF!</definedName>
    <definedName name="Teja6" localSheetId="10">#REF!</definedName>
    <definedName name="Teja6" localSheetId="4">#REF!</definedName>
    <definedName name="Teja6" localSheetId="1">#REF!</definedName>
    <definedName name="Teja6" localSheetId="2">#REF!</definedName>
    <definedName name="Teja6">#REF!</definedName>
    <definedName name="TelaAsfaltica" localSheetId="10">#REF!</definedName>
    <definedName name="TelaAsfaltica" localSheetId="4">#REF!</definedName>
    <definedName name="TelaAsfaltica" localSheetId="1">#REF!</definedName>
    <definedName name="TelaAsfaltica" localSheetId="2">#REF!</definedName>
    <definedName name="TelaAsfaltica">#REF!</definedName>
    <definedName name="telefono">[66]EMPRESA!$F$16</definedName>
    <definedName name="TEMA1" localSheetId="10">#REF!</definedName>
    <definedName name="TEMA1" localSheetId="4">#REF!</definedName>
    <definedName name="TEMA1" localSheetId="1">#REF!</definedName>
    <definedName name="TEMA1" localSheetId="2">#REF!</definedName>
    <definedName name="TEMA1">#REF!</definedName>
    <definedName name="TEMA10" localSheetId="10">#REF!</definedName>
    <definedName name="TEMA10" localSheetId="4">#REF!</definedName>
    <definedName name="TEMA10" localSheetId="1">#REF!</definedName>
    <definedName name="TEMA10" localSheetId="2">#REF!</definedName>
    <definedName name="TEMA10">#REF!</definedName>
    <definedName name="TEMA2" localSheetId="10">#REF!</definedName>
    <definedName name="TEMA2" localSheetId="4">#REF!</definedName>
    <definedName name="TEMA2" localSheetId="1">#REF!</definedName>
    <definedName name="TEMA2" localSheetId="2">#REF!</definedName>
    <definedName name="TEMA2">#REF!</definedName>
    <definedName name="TEMA3" localSheetId="10">#REF!</definedName>
    <definedName name="TEMA3" localSheetId="4">#REF!</definedName>
    <definedName name="TEMA3" localSheetId="1">#REF!</definedName>
    <definedName name="TEMA3" localSheetId="2">#REF!</definedName>
    <definedName name="TEMA3">#REF!</definedName>
    <definedName name="TEMA4" localSheetId="10">#REF!</definedName>
    <definedName name="TEMA4" localSheetId="4">#REF!</definedName>
    <definedName name="TEMA4" localSheetId="1">#REF!</definedName>
    <definedName name="TEMA4" localSheetId="2">#REF!</definedName>
    <definedName name="TEMA4">#REF!</definedName>
    <definedName name="TEMA5" localSheetId="10">#REF!</definedName>
    <definedName name="TEMA5" localSheetId="4">#REF!</definedName>
    <definedName name="TEMA5" localSheetId="1">#REF!</definedName>
    <definedName name="TEMA5" localSheetId="2">#REF!</definedName>
    <definedName name="TEMA5">#REF!</definedName>
    <definedName name="TEMA6" localSheetId="10">#REF!</definedName>
    <definedName name="TEMA6" localSheetId="4">#REF!</definedName>
    <definedName name="TEMA6" localSheetId="1">#REF!</definedName>
    <definedName name="TEMA6" localSheetId="2">#REF!</definedName>
    <definedName name="TEMA6">#REF!</definedName>
    <definedName name="TEMA7" localSheetId="10">#REF!</definedName>
    <definedName name="TEMA7" localSheetId="4">#REF!</definedName>
    <definedName name="TEMA7" localSheetId="1">#REF!</definedName>
    <definedName name="TEMA7" localSheetId="2">#REF!</definedName>
    <definedName name="TEMA7">#REF!</definedName>
    <definedName name="TEMA8" localSheetId="10">#REF!</definedName>
    <definedName name="TEMA8" localSheetId="4">#REF!</definedName>
    <definedName name="TEMA8" localSheetId="1">#REF!</definedName>
    <definedName name="TEMA8" localSheetId="2">#REF!</definedName>
    <definedName name="TEMA8">#REF!</definedName>
    <definedName name="TEMA9" localSheetId="10">#REF!</definedName>
    <definedName name="TEMA9" localSheetId="4">#REF!</definedName>
    <definedName name="TEMA9" localSheetId="1">#REF!</definedName>
    <definedName name="TEMA9" localSheetId="2">#REF!</definedName>
    <definedName name="TEMA9">#REF!</definedName>
    <definedName name="TEMAS_PACC" localSheetId="10">#REF!</definedName>
    <definedName name="TEMAS_PACC" localSheetId="4">#REF!</definedName>
    <definedName name="TEMAS_PACC" localSheetId="1">#REF!</definedName>
    <definedName name="TEMAS_PACC" localSheetId="2">#REF!</definedName>
    <definedName name="TEMAS_PACC">#REF!</definedName>
    <definedName name="TER" localSheetId="5">'INDICAR CÓDIGO DEL ITEM DE PAGO'!ERR</definedName>
    <definedName name="TER">[0]!ERR</definedName>
    <definedName name="TERM" localSheetId="5">'INDICAR CÓDIGO DEL ITEM DE PAGO'!ERR</definedName>
    <definedName name="TERM">[0]!ERR</definedName>
    <definedName name="TÉRMINOS" localSheetId="5">'INDICAR CÓDIGO DEL ITEM DE PAGO'!ERR</definedName>
    <definedName name="TÉRMINOS">[0]!ERR</definedName>
    <definedName name="TERR">[36]PRESUPUESTO!$I$7</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hidden="1">{"via1",#N/A,TRUE,"general";"via2",#N/A,TRUE,"general";"via3",#N/A,TRUE,"general"}</definedName>
    <definedName name="TGB" localSheetId="10">#REF!</definedName>
    <definedName name="TGB" localSheetId="4">#REF!</definedName>
    <definedName name="TGB" localSheetId="1">#REF!</definedName>
    <definedName name="TGB" localSheetId="2">#REF!</definedName>
    <definedName name="TGB">#REF!</definedName>
    <definedName name="TH" localSheetId="10">#REF!</definedName>
    <definedName name="TH" localSheetId="4">#REF!</definedName>
    <definedName name="TH" localSheetId="1">#REF!</definedName>
    <definedName name="TH" localSheetId="2">#REF!</definedName>
    <definedName name="TH">#REF!</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P" localSheetId="10">#REF!</definedName>
    <definedName name="THP" localSheetId="4">#REF!</definedName>
    <definedName name="THP" localSheetId="1">#REF!</definedName>
    <definedName name="THP" localSheetId="2">#REF!</definedName>
    <definedName name="THP">#REF!</definedName>
    <definedName name="thtj" localSheetId="5" hidden="1">{"via1",#N/A,TRUE,"general";"via2",#N/A,TRUE,"general";"via3",#N/A,TRUE,"general"}</definedName>
    <definedName name="thtj" hidden="1">{"via1",#N/A,TRUE,"general";"via2",#N/A,TRUE,"general";"via3",#N/A,TRUE,"general"}</definedName>
    <definedName name="TIEMPO" localSheetId="3">[59]BASES!$E$27</definedName>
    <definedName name="TIEMPO" localSheetId="4">[59]BASES!$E$27</definedName>
    <definedName name="TIEMPO">[60]BASES!$E$27</definedName>
    <definedName name="TIPO" localSheetId="10">#REF!</definedName>
    <definedName name="TIPO" localSheetId="4">#REF!</definedName>
    <definedName name="TIPO" localSheetId="1">#REF!</definedName>
    <definedName name="TIPO" localSheetId="2">#REF!</definedName>
    <definedName name="TIPO">#REF!</definedName>
    <definedName name="TIPO_GRUPO" localSheetId="10">#REF!</definedName>
    <definedName name="TIPO_GRUPO" localSheetId="4">#REF!</definedName>
    <definedName name="TIPO_GRUPO" localSheetId="1">#REF!</definedName>
    <definedName name="TIPO_GRUPO" localSheetId="2">#REF!</definedName>
    <definedName name="TIPO_GRUPO">#REF!</definedName>
    <definedName name="TipoGC">[153]Tablas!$U$6:$U$15</definedName>
    <definedName name="TipoNeces">[153]Tablas!$Q$6:$Q$8</definedName>
    <definedName name="TipoPro" localSheetId="10">#REF!</definedName>
    <definedName name="TipoPro" localSheetId="4">#REF!</definedName>
    <definedName name="TipoPro" localSheetId="1">#REF!</definedName>
    <definedName name="TipoPro" localSheetId="2">#REF!</definedName>
    <definedName name="TipoPro">#REF!</definedName>
    <definedName name="Tipoproceso" localSheetId="10">#REF!</definedName>
    <definedName name="Tipoproceso" localSheetId="4">#REF!</definedName>
    <definedName name="Tipoproceso" localSheetId="1">#REF!</definedName>
    <definedName name="Tipoproceso" localSheetId="2">#REF!</definedName>
    <definedName name="Tipoproceso">#REF!</definedName>
    <definedName name="TIR" localSheetId="10">#REF!</definedName>
    <definedName name="TIR" localSheetId="4">#REF!</definedName>
    <definedName name="TIR" localSheetId="1">#REF!</definedName>
    <definedName name="TIR" localSheetId="2">#REF!</definedName>
    <definedName name="TIR">#REF!</definedName>
    <definedName name="TITLE" localSheetId="10">#REF!</definedName>
    <definedName name="TITLE" localSheetId="4">#REF!</definedName>
    <definedName name="TITLE" localSheetId="1">#REF!</definedName>
    <definedName name="TITLE" localSheetId="2">#REF!</definedName>
    <definedName name="TITLE">#REF!</definedName>
    <definedName name="titu" localSheetId="10">#REF!</definedName>
    <definedName name="titu" localSheetId="4">#REF!</definedName>
    <definedName name="titu" localSheetId="1">#REF!</definedName>
    <definedName name="titu" localSheetId="2">#REF!</definedName>
    <definedName name="titu">#REF!</definedName>
    <definedName name="titu2" localSheetId="10">#REF!</definedName>
    <definedName name="titu2" localSheetId="4">#REF!</definedName>
    <definedName name="titu2" localSheetId="1">#REF!</definedName>
    <definedName name="titu2" localSheetId="2">#REF!</definedName>
    <definedName name="titu2">#REF!</definedName>
    <definedName name="TITULO" localSheetId="10">#REF!</definedName>
    <definedName name="titulo" localSheetId="3">#REF!</definedName>
    <definedName name="titulo" localSheetId="4">#REF!</definedName>
    <definedName name="TITULO" localSheetId="5">#REF!</definedName>
    <definedName name="TITULO" localSheetId="1">#REF!</definedName>
    <definedName name="TITULO" localSheetId="2">#REF!</definedName>
    <definedName name="TITULO">#REF!</definedName>
    <definedName name="titulo1" localSheetId="10">#REF!</definedName>
    <definedName name="titulo1" localSheetId="4">#REF!</definedName>
    <definedName name="titulo1" localSheetId="1">#REF!</definedName>
    <definedName name="titulo1" localSheetId="2">#REF!</definedName>
    <definedName name="titulo1">#REF!</definedName>
    <definedName name="_xlnm.Print_Titles">#N/A</definedName>
    <definedName name="Títulos_a_imprimir_IM" localSheetId="10">#REF!</definedName>
    <definedName name="Títulos_a_imprimir_IM" localSheetId="4">#REF!</definedName>
    <definedName name="Títulos_a_imprimir_IM" localSheetId="5">#REF!</definedName>
    <definedName name="Títulos_a_imprimir_IM" localSheetId="1">#REF!</definedName>
    <definedName name="Títulos_a_imprimir_IM" localSheetId="2">#REF!</definedName>
    <definedName name="Títulos_a_imprimir_IM">#REF!</definedName>
    <definedName name="tk">'[16]DATOS CONTRATO'!$E$18</definedName>
    <definedName name="TK_1" localSheetId="10" hidden="1">[31]INST!#REF!</definedName>
    <definedName name="TK_1" localSheetId="4" hidden="1">[31]INST!#REF!</definedName>
    <definedName name="TK_1" localSheetId="1" hidden="1">[31]INST!#REF!</definedName>
    <definedName name="TK_1" localSheetId="2" hidden="1">[31]INST!#REF!</definedName>
    <definedName name="TK_1" hidden="1">[31]INST!#REF!</definedName>
    <definedName name="TKSLCI07">[16]EMPRESA!$F$22</definedName>
    <definedName name="tld">[84]Datos!$D$14</definedName>
    <definedName name="To" localSheetId="10">#REF!</definedName>
    <definedName name="To" localSheetId="4">#REF!</definedName>
    <definedName name="To" localSheetId="1">#REF!</definedName>
    <definedName name="To" localSheetId="2">#REF!</definedName>
    <definedName name="To">#REF!</definedName>
    <definedName name="TOLIMA" localSheetId="10">#REF!</definedName>
    <definedName name="TOLIMA" localSheetId="4">#REF!</definedName>
    <definedName name="TOLIMA" localSheetId="1">#REF!</definedName>
    <definedName name="TOLIMA" localSheetId="2">#REF!</definedName>
    <definedName name="TOLIMA">#REF!</definedName>
    <definedName name="Tomacorriente" localSheetId="10">#REF!</definedName>
    <definedName name="Tomacorriente" localSheetId="4">#REF!</definedName>
    <definedName name="Tomacorriente" localSheetId="1">#REF!</definedName>
    <definedName name="Tomacorriente" localSheetId="2">#REF!</definedName>
    <definedName name="Tomacorriente">#REF!</definedName>
    <definedName name="TOPGENER" localSheetId="10">#REF!</definedName>
    <definedName name="TOPGENER" localSheetId="4">#REF!</definedName>
    <definedName name="TOPGENER" localSheetId="1">#REF!</definedName>
    <definedName name="TOPGENER" localSheetId="2">#REF!</definedName>
    <definedName name="TOPGENER">#REF!</definedName>
    <definedName name="TOPGENER1" localSheetId="10">#REF!</definedName>
    <definedName name="TOPGENER1" localSheetId="4">#REF!</definedName>
    <definedName name="TOPGENER1" localSheetId="1">#REF!</definedName>
    <definedName name="TOPGENER1" localSheetId="2">#REF!</definedName>
    <definedName name="TOPGENER1">#REF!</definedName>
    <definedName name="TOPMENU" localSheetId="10">#REF!</definedName>
    <definedName name="TOPMENU" localSheetId="4">#REF!</definedName>
    <definedName name="TOPMENU" localSheetId="1">#REF!</definedName>
    <definedName name="TOPMENU" localSheetId="2">#REF!</definedName>
    <definedName name="TOPMENU">#REF!</definedName>
    <definedName name="Torres" localSheetId="10">#REF!</definedName>
    <definedName name="Torres" localSheetId="4">#REF!</definedName>
    <definedName name="Torres" localSheetId="1">#REF!</definedName>
    <definedName name="Torres" localSheetId="2">#REF!</definedName>
    <definedName name="Torres">#REF!</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hidden="1">{"via1",#N/A,TRUE,"general";"via2",#N/A,TRUE,"general";"via3",#N/A,TRUE,"general"}</definedName>
    <definedName name="TOT" localSheetId="10">#REF!</definedName>
    <definedName name="TOT" localSheetId="4">#REF!</definedName>
    <definedName name="TOT" localSheetId="1">#REF!</definedName>
    <definedName name="TOT" localSheetId="2">#REF!</definedName>
    <definedName name="TOT">#REF!</definedName>
    <definedName name="TOTAL" localSheetId="10">#REF!</definedName>
    <definedName name="Total" localSheetId="3">#REF!</definedName>
    <definedName name="Total" localSheetId="4">#REF!</definedName>
    <definedName name="TOTAL" localSheetId="5">#REF!</definedName>
    <definedName name="TOTAL" localSheetId="1">#REF!</definedName>
    <definedName name="TOTAL" localSheetId="2">#REF!</definedName>
    <definedName name="TOTAL">#REF!</definedName>
    <definedName name="Total_Interest" localSheetId="10">#REF!</definedName>
    <definedName name="Total_Interest" localSheetId="4">#REF!</definedName>
    <definedName name="Total_Interest" localSheetId="1">#REF!</definedName>
    <definedName name="Total_Interest" localSheetId="2">#REF!</definedName>
    <definedName name="Total_Interest">#REF!</definedName>
    <definedName name="Total_Kilometro_típico_aereo_11.4_kV" localSheetId="10">'[175]c2.5y2.6'!#REF!</definedName>
    <definedName name="Total_Kilometro_típico_aereo_11.4_kV" localSheetId="4">'[175]c2.5y2.6'!#REF!</definedName>
    <definedName name="Total_Kilometro_típico_aereo_11.4_kV" localSheetId="1">'[175]c2.5y2.6'!#REF!</definedName>
    <definedName name="Total_Kilometro_típico_aereo_11.4_kV" localSheetId="2">'[175]c2.5y2.6'!#REF!</definedName>
    <definedName name="Total_Kilometro_típico_aereo_11.4_kV">'[175]c2.5y2.6'!#REF!</definedName>
    <definedName name="Total_Kilometro_típico_aereo_34.5_kV" localSheetId="10">'[175]c2.5y2.6'!#REF!</definedName>
    <definedName name="Total_Kilometro_típico_aereo_34.5_kV" localSheetId="4">'[175]c2.5y2.6'!#REF!</definedName>
    <definedName name="Total_Kilometro_típico_aereo_34.5_kV" localSheetId="1">'[175]c2.5y2.6'!#REF!</definedName>
    <definedName name="Total_Kilometro_típico_aereo_34.5_kV" localSheetId="2">'[175]c2.5y2.6'!#REF!</definedName>
    <definedName name="Total_Kilometro_típico_aereo_34.5_kV">'[175]c2.5y2.6'!#REF!</definedName>
    <definedName name="Total_Kilometro_típico_aereo_rural_11.4kV" localSheetId="10">'[175]c2.5y2.6'!#REF!</definedName>
    <definedName name="Total_Kilometro_típico_aereo_rural_11.4kV" localSheetId="4">'[175]c2.5y2.6'!#REF!</definedName>
    <definedName name="Total_Kilometro_típico_aereo_rural_11.4kV" localSheetId="1">'[175]c2.5y2.6'!#REF!</definedName>
    <definedName name="Total_Kilometro_típico_aereo_rural_11.4kV" localSheetId="2">'[175]c2.5y2.6'!#REF!</definedName>
    <definedName name="Total_Kilometro_típico_aereo_rural_11.4kV">'[175]c2.5y2.6'!#REF!</definedName>
    <definedName name="Total_Kilometro_típico_aereo_rural_34.5kV" localSheetId="10">'[175]c2.5y2.6'!#REF!</definedName>
    <definedName name="Total_Kilometro_típico_aereo_rural_34.5kV" localSheetId="4">'[175]c2.5y2.6'!#REF!</definedName>
    <definedName name="Total_Kilometro_típico_aereo_rural_34.5kV" localSheetId="1">'[175]c2.5y2.6'!#REF!</definedName>
    <definedName name="Total_Kilometro_típico_aereo_rural_34.5kV" localSheetId="2">'[175]c2.5y2.6'!#REF!</definedName>
    <definedName name="Total_Kilometro_típico_aereo_rural_34.5kV">'[175]c2.5y2.6'!#REF!</definedName>
    <definedName name="Total_Kilometro_típico_subterraneo_11.4_kV" localSheetId="10">'[175]c2.5y2.6'!#REF!</definedName>
    <definedName name="Total_Kilometro_típico_subterraneo_11.4_kV" localSheetId="4">'[175]c2.5y2.6'!#REF!</definedName>
    <definedName name="Total_Kilometro_típico_subterraneo_11.4_kV" localSheetId="1">'[175]c2.5y2.6'!#REF!</definedName>
    <definedName name="Total_Kilometro_típico_subterraneo_11.4_kV" localSheetId="2">'[175]c2.5y2.6'!#REF!</definedName>
    <definedName name="Total_Kilometro_típico_subterraneo_11.4_kV">'[175]c2.5y2.6'!#REF!</definedName>
    <definedName name="Total_Kilometro_típico_subterraneo_34.5_kV" localSheetId="10">'[175]c2.5y2.6'!#REF!</definedName>
    <definedName name="Total_Kilometro_típico_subterraneo_34.5_kV" localSheetId="4">'[175]c2.5y2.6'!#REF!</definedName>
    <definedName name="Total_Kilometro_típico_subterraneo_34.5_kV" localSheetId="1">'[175]c2.5y2.6'!#REF!</definedName>
    <definedName name="Total_Kilometro_típico_subterraneo_34.5_kV" localSheetId="2">'[175]c2.5y2.6'!#REF!</definedName>
    <definedName name="Total_Kilometro_típico_subterraneo_34.5_kV">'[175]c2.5y2.6'!#REF!</definedName>
    <definedName name="Total_Pay" localSheetId="10">#REF!</definedName>
    <definedName name="Total_Pay" localSheetId="4">#REF!</definedName>
    <definedName name="Total_Pay" localSheetId="1">#REF!</definedName>
    <definedName name="Total_Pay" localSheetId="2">#REF!</definedName>
    <definedName name="Total_Pay">#REF!</definedName>
    <definedName name="Total_Payment" localSheetId="10">Scheduled_Payment+Extra_Payment</definedName>
    <definedName name="Total_Payment" localSheetId="4">Scheduled_Payment+Extra_Payment</definedName>
    <definedName name="Total_Payment" localSheetId="1">Scheduled_Payment+Extra_Payment</definedName>
    <definedName name="Total_Payment" localSheetId="2">Scheduled_Payment+Extra_Payment</definedName>
    <definedName name="Total_Payment">Scheduled_Payment+Extra_Payment</definedName>
    <definedName name="Total_Payment1" localSheetId="10">Scheduled_Payment+Extra_Payment</definedName>
    <definedName name="Total_Payment1" localSheetId="4">Scheduled_Payment+Extra_Payment</definedName>
    <definedName name="Total_Payment1" localSheetId="1">Scheduled_Payment+Extra_Payment</definedName>
    <definedName name="Total_Payment1" localSheetId="2">Scheduled_Payment+Extra_Payment</definedName>
    <definedName name="Total_Payment1">Scheduled_Payment+Extra_Payment</definedName>
    <definedName name="total1" localSheetId="10">#REF!</definedName>
    <definedName name="total1" localSheetId="4">#REF!</definedName>
    <definedName name="total1" localSheetId="1">#REF!</definedName>
    <definedName name="total1" localSheetId="2">#REF!</definedName>
    <definedName name="total1">#REF!</definedName>
    <definedName name="TotalCesantias">'[66]NOMINA 1'!$N$38</definedName>
    <definedName name="TOTALHH" localSheetId="10">#REF!</definedName>
    <definedName name="TOTALHH" localSheetId="4">#REF!</definedName>
    <definedName name="TOTALHH" localSheetId="1">#REF!</definedName>
    <definedName name="TOTALHH" localSheetId="2">#REF!</definedName>
    <definedName name="TOTALHH">#REF!</definedName>
    <definedName name="TOTALHH1" localSheetId="10">#REF!</definedName>
    <definedName name="TOTALHH1" localSheetId="4">#REF!</definedName>
    <definedName name="TOTALHH1" localSheetId="1">#REF!</definedName>
    <definedName name="TOTALHH1" localSheetId="2">#REF!</definedName>
    <definedName name="TOTALHH1">#REF!</definedName>
    <definedName name="TotalVacaciones">'[66]NOMINA 1'!$N$37</definedName>
    <definedName name="TotAuxAlim">'[16]NOMINA-1'!$E$37</definedName>
    <definedName name="TotAuxAlimentacion">'[66]NOMINA 1'!$E$38</definedName>
    <definedName name="TotAuxCom">'[16]NOMINA-1'!$E$39</definedName>
    <definedName name="TotAuxComi">'[66]NOMINA 1'!$E$40</definedName>
    <definedName name="TotAuxDotacion">'[66]NOMINA 1'!$E$41</definedName>
    <definedName name="TotAuxHab">'[66]NOMINA 1'!$E$37</definedName>
    <definedName name="TotAuxTransporte">'[66]NOMINA 1'!$E$39</definedName>
    <definedName name="TotBasico">'[66]NOMINA 1'!$E$35</definedName>
    <definedName name="TotCom">'[16]NOMINA-1'!$E$41</definedName>
    <definedName name="TotComision">'[66]NOMINA 1'!$E$42</definedName>
    <definedName name="TotExtras">'[66]NOMINA 1'!$E$36</definedName>
    <definedName name="TotIntercesantias">'[66]NOMINA 1'!$N$39</definedName>
    <definedName name="TotPrimaServicios">'[66]NOMINA 1'!$N$36</definedName>
    <definedName name="TotPrimaServicos">'[66]NOMINA 1'!$N$36</definedName>
    <definedName name="TotPrimaVacaciones">'[66]NOMINA 1'!$N$41</definedName>
    <definedName name="TotPrimConv">'[16]NOMINA-1'!$N$39</definedName>
    <definedName name="TotPrimConvencional">'[66]NOMINA 1'!$N$40</definedName>
    <definedName name="TotPrimVac">'[16]NOMINA-1'!$N$40</definedName>
    <definedName name="TOTSHE1" localSheetId="10">#REF!</definedName>
    <definedName name="TOTSHE1" localSheetId="4">#REF!</definedName>
    <definedName name="TOTSHE1" localSheetId="1">#REF!</definedName>
    <definedName name="TOTSHE1" localSheetId="2">#REF!</definedName>
    <definedName name="TOTSHE1">#REF!</definedName>
    <definedName name="TOTSHE10" localSheetId="10">#REF!</definedName>
    <definedName name="TOTSHE10" localSheetId="4">#REF!</definedName>
    <definedName name="TOTSHE10" localSheetId="1">#REF!</definedName>
    <definedName name="TOTSHE10" localSheetId="2">#REF!</definedName>
    <definedName name="TOTSHE10">#REF!</definedName>
    <definedName name="TOTSHE11" localSheetId="10">#REF!</definedName>
    <definedName name="TOTSHE11" localSheetId="4">#REF!</definedName>
    <definedName name="TOTSHE11" localSheetId="1">#REF!</definedName>
    <definedName name="TOTSHE11" localSheetId="2">#REF!</definedName>
    <definedName name="TOTSHE11">#REF!</definedName>
    <definedName name="TOTSHE12" localSheetId="10">#REF!</definedName>
    <definedName name="TOTSHE12" localSheetId="4">#REF!</definedName>
    <definedName name="TOTSHE12" localSheetId="1">#REF!</definedName>
    <definedName name="TOTSHE12" localSheetId="2">#REF!</definedName>
    <definedName name="TOTSHE12">#REF!</definedName>
    <definedName name="TOTSHE13" localSheetId="10">#REF!</definedName>
    <definedName name="TOTSHE13" localSheetId="4">#REF!</definedName>
    <definedName name="TOTSHE13" localSheetId="1">#REF!</definedName>
    <definedName name="TOTSHE13" localSheetId="2">#REF!</definedName>
    <definedName name="TOTSHE13">#REF!</definedName>
    <definedName name="TOTSHE14" localSheetId="10">#REF!</definedName>
    <definedName name="TOTSHE14" localSheetId="4">#REF!</definedName>
    <definedName name="TOTSHE14" localSheetId="1">#REF!</definedName>
    <definedName name="TOTSHE14" localSheetId="2">#REF!</definedName>
    <definedName name="TOTSHE14">#REF!</definedName>
    <definedName name="TOTSHE15" localSheetId="10">#REF!</definedName>
    <definedName name="TOTSHE15" localSheetId="4">#REF!</definedName>
    <definedName name="TOTSHE15" localSheetId="1">#REF!</definedName>
    <definedName name="TOTSHE15" localSheetId="2">#REF!</definedName>
    <definedName name="TOTSHE15">#REF!</definedName>
    <definedName name="TOTSHE16" localSheetId="10">#REF!</definedName>
    <definedName name="TOTSHE16" localSheetId="4">#REF!</definedName>
    <definedName name="TOTSHE16" localSheetId="1">#REF!</definedName>
    <definedName name="TOTSHE16" localSheetId="2">#REF!</definedName>
    <definedName name="TOTSHE16">#REF!</definedName>
    <definedName name="TOTSHE17" localSheetId="10">#REF!</definedName>
    <definedName name="TOTSHE17" localSheetId="4">#REF!</definedName>
    <definedName name="TOTSHE17" localSheetId="1">#REF!</definedName>
    <definedName name="TOTSHE17" localSheetId="2">#REF!</definedName>
    <definedName name="TOTSHE17">#REF!</definedName>
    <definedName name="TOTSHE18" localSheetId="10">#REF!</definedName>
    <definedName name="TOTSHE18" localSheetId="4">#REF!</definedName>
    <definedName name="TOTSHE18" localSheetId="1">#REF!</definedName>
    <definedName name="TOTSHE18" localSheetId="2">#REF!</definedName>
    <definedName name="TOTSHE18">#REF!</definedName>
    <definedName name="TOTSHE19" localSheetId="10">#REF!</definedName>
    <definedName name="TOTSHE19" localSheetId="4">#REF!</definedName>
    <definedName name="TOTSHE19" localSheetId="1">#REF!</definedName>
    <definedName name="TOTSHE19" localSheetId="2">#REF!</definedName>
    <definedName name="TOTSHE19">#REF!</definedName>
    <definedName name="TOTSHE2" localSheetId="10">#REF!</definedName>
    <definedName name="TOTSHE2" localSheetId="4">#REF!</definedName>
    <definedName name="TOTSHE2" localSheetId="1">#REF!</definedName>
    <definedName name="TOTSHE2" localSheetId="2">#REF!</definedName>
    <definedName name="TOTSHE2">#REF!</definedName>
    <definedName name="TOTSHE20" localSheetId="10">#REF!</definedName>
    <definedName name="TOTSHE20" localSheetId="4">#REF!</definedName>
    <definedName name="TOTSHE20" localSheetId="1">#REF!</definedName>
    <definedName name="TOTSHE20" localSheetId="2">#REF!</definedName>
    <definedName name="TOTSHE20">#REF!</definedName>
    <definedName name="TOTSHE21" localSheetId="10">#REF!</definedName>
    <definedName name="TOTSHE21" localSheetId="4">#REF!</definedName>
    <definedName name="TOTSHE21" localSheetId="1">#REF!</definedName>
    <definedName name="TOTSHE21" localSheetId="2">#REF!</definedName>
    <definedName name="TOTSHE21">#REF!</definedName>
    <definedName name="TOTSHE22" localSheetId="10">#REF!</definedName>
    <definedName name="TOTSHE22" localSheetId="4">#REF!</definedName>
    <definedName name="TOTSHE22" localSheetId="1">#REF!</definedName>
    <definedName name="TOTSHE22" localSheetId="2">#REF!</definedName>
    <definedName name="TOTSHE22">#REF!</definedName>
    <definedName name="TOTSHE23" localSheetId="10">#REF!</definedName>
    <definedName name="TOTSHE23" localSheetId="4">#REF!</definedName>
    <definedName name="TOTSHE23" localSheetId="1">#REF!</definedName>
    <definedName name="TOTSHE23" localSheetId="2">#REF!</definedName>
    <definedName name="TOTSHE23">#REF!</definedName>
    <definedName name="TOTSHE24" localSheetId="10">#REF!</definedName>
    <definedName name="TOTSHE24" localSheetId="4">#REF!</definedName>
    <definedName name="TOTSHE24" localSheetId="1">#REF!</definedName>
    <definedName name="TOTSHE24" localSheetId="2">#REF!</definedName>
    <definedName name="TOTSHE24">#REF!</definedName>
    <definedName name="TOTSHE25" localSheetId="10">#REF!</definedName>
    <definedName name="TOTSHE25" localSheetId="4">#REF!</definedName>
    <definedName name="TOTSHE25" localSheetId="1">#REF!</definedName>
    <definedName name="TOTSHE25" localSheetId="2">#REF!</definedName>
    <definedName name="TOTSHE25">#REF!</definedName>
    <definedName name="TOTSHE26" localSheetId="10">#REF!</definedName>
    <definedName name="TOTSHE26" localSheetId="4">#REF!</definedName>
    <definedName name="TOTSHE26" localSheetId="1">#REF!</definedName>
    <definedName name="TOTSHE26" localSheetId="2">#REF!</definedName>
    <definedName name="TOTSHE26">#REF!</definedName>
    <definedName name="TOTSHE3" localSheetId="10">#REF!</definedName>
    <definedName name="TOTSHE3" localSheetId="4">#REF!</definedName>
    <definedName name="TOTSHE3" localSheetId="1">#REF!</definedName>
    <definedName name="TOTSHE3" localSheetId="2">#REF!</definedName>
    <definedName name="TOTSHE3">#REF!</definedName>
    <definedName name="TOTSHE4" localSheetId="10">#REF!</definedName>
    <definedName name="TOTSHE4" localSheetId="4">#REF!</definedName>
    <definedName name="TOTSHE4" localSheetId="1">#REF!</definedName>
    <definedName name="TOTSHE4" localSheetId="2">#REF!</definedName>
    <definedName name="TOTSHE4">#REF!</definedName>
    <definedName name="TOTSHE5" localSheetId="10">#REF!</definedName>
    <definedName name="TOTSHE5" localSheetId="4">#REF!</definedName>
    <definedName name="TOTSHE5" localSheetId="1">#REF!</definedName>
    <definedName name="TOTSHE5" localSheetId="2">#REF!</definedName>
    <definedName name="TOTSHE5">#REF!</definedName>
    <definedName name="TOTSHE6" localSheetId="10">#REF!</definedName>
    <definedName name="TOTSHE6" localSheetId="4">#REF!</definedName>
    <definedName name="TOTSHE6" localSheetId="1">#REF!</definedName>
    <definedName name="TOTSHE6" localSheetId="2">#REF!</definedName>
    <definedName name="TOTSHE6">#REF!</definedName>
    <definedName name="TOTSHE7" localSheetId="10">#REF!</definedName>
    <definedName name="TOTSHE7" localSheetId="4">#REF!</definedName>
    <definedName name="TOTSHE7" localSheetId="1">#REF!</definedName>
    <definedName name="TOTSHE7" localSheetId="2">#REF!</definedName>
    <definedName name="TOTSHE7">#REF!</definedName>
    <definedName name="TOTSHE8" localSheetId="10">#REF!</definedName>
    <definedName name="TOTSHE8" localSheetId="4">#REF!</definedName>
    <definedName name="TOTSHE8" localSheetId="1">#REF!</definedName>
    <definedName name="TOTSHE8" localSheetId="2">#REF!</definedName>
    <definedName name="TOTSHE8">#REF!</definedName>
    <definedName name="TOTSHE9" localSheetId="10">#REF!</definedName>
    <definedName name="TOTSHE9" localSheetId="4">#REF!</definedName>
    <definedName name="TOTSHE9" localSheetId="1">#REF!</definedName>
    <definedName name="TOTSHE9" localSheetId="2">#REF!</definedName>
    <definedName name="TOTSHE9">#REF!</definedName>
    <definedName name="TotVac">'[16]NOMINA-1'!$N$36</definedName>
    <definedName name="tr" localSheetId="5" hidden="1">{"TAB1",#N/A,TRUE,"GENERAL";"TAB2",#N/A,TRUE,"GENERAL";"TAB3",#N/A,TRUE,"GENERAL";"TAB4",#N/A,TRUE,"GENERAL";"TAB5",#N/A,TRUE,"GENERAL"}</definedName>
    <definedName name="tr" hidden="1">{"TAB1",#N/A,TRUE,"GENERAL";"TAB2",#N/A,TRUE,"GENERAL";"TAB3",#N/A,TRUE,"GENERAL";"TAB4",#N/A,TRUE,"GENERAL";"TAB5",#N/A,TRUE,"GENERAL"}</definedName>
    <definedName name="TrainSpec" localSheetId="10">#REF!</definedName>
    <definedName name="TrainSpec" localSheetId="4">#REF!</definedName>
    <definedName name="TrainSpec" localSheetId="1">#REF!</definedName>
    <definedName name="TrainSpec" localSheetId="2">#REF!</definedName>
    <definedName name="TrainSpec">#REF!</definedName>
    <definedName name="Transmisores" localSheetId="10">#REF!</definedName>
    <definedName name="Transmisores" localSheetId="4">#REF!</definedName>
    <definedName name="Transmisores" localSheetId="1">#REF!</definedName>
    <definedName name="Transmisores" localSheetId="2">#REF!</definedName>
    <definedName name="Transmisores">#REF!</definedName>
    <definedName name="Transporte">'[16]DATOS CONTRATO'!$E$16</definedName>
    <definedName name="TRAT" localSheetId="3">[176]desmonte!$E$48</definedName>
    <definedName name="TRAT" localSheetId="4">[176]desmonte!$E$48</definedName>
    <definedName name="TRAT" localSheetId="5">[177]desmonte!$E$48</definedName>
    <definedName name="TRAT">[178]desmonte!$E$48</definedName>
    <definedName name="TREM" localSheetId="10">#REF!</definedName>
    <definedName name="TREM" localSheetId="4">#REF!</definedName>
    <definedName name="TREM" localSheetId="1">#REF!</definedName>
    <definedName name="TREM" localSheetId="2">#REF!</definedName>
    <definedName name="TREM">#REF!</definedName>
    <definedName name="Trenes" localSheetId="10">#REF!</definedName>
    <definedName name="Trenes" localSheetId="4">#REF!</definedName>
    <definedName name="Trenes" localSheetId="1">#REF!</definedName>
    <definedName name="Trenes" localSheetId="2">#REF!</definedName>
    <definedName name="Trenes">#REF!</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h" localSheetId="5"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i" localSheetId="10">#REF!</definedName>
    <definedName name="tri" localSheetId="4">#REF!</definedName>
    <definedName name="tri" localSheetId="1">#REF!</definedName>
    <definedName name="tri" localSheetId="2">#REF!</definedName>
    <definedName name="tri">#REF!</definedName>
    <definedName name="Trimestre1" localSheetId="10">#REF!</definedName>
    <definedName name="Trimestre1" localSheetId="4">#REF!</definedName>
    <definedName name="Trimestre1" localSheetId="1">#REF!</definedName>
    <definedName name="Trimestre1" localSheetId="2">#REF!</definedName>
    <definedName name="Trimestre1">#REF!</definedName>
    <definedName name="Trimestre2" localSheetId="10">#REF!</definedName>
    <definedName name="Trimestre2" localSheetId="4">#REF!</definedName>
    <definedName name="Trimestre2" localSheetId="1">#REF!</definedName>
    <definedName name="Trimestre2" localSheetId="2">#REF!</definedName>
    <definedName name="Trimestre2">#REF!</definedName>
    <definedName name="Trimestre3" localSheetId="10">#REF!</definedName>
    <definedName name="Trimestre3" localSheetId="4">#REF!</definedName>
    <definedName name="Trimestre3" localSheetId="1">#REF!</definedName>
    <definedName name="Trimestre3" localSheetId="2">#REF!</definedName>
    <definedName name="Trimestre3">#REF!</definedName>
    <definedName name="Trimestre4" localSheetId="10">#REF!</definedName>
    <definedName name="Trimestre4" localSheetId="4">#REF!</definedName>
    <definedName name="Trimestre4" localSheetId="1">#REF!</definedName>
    <definedName name="Trimestre4" localSheetId="2">#REF!</definedName>
    <definedName name="Trimestre4">#REF!</definedName>
    <definedName name="Triturado" localSheetId="10">#REF!</definedName>
    <definedName name="Triturado" localSheetId="4">#REF!</definedName>
    <definedName name="Triturado" localSheetId="1">#REF!</definedName>
    <definedName name="Triturado" localSheetId="2">#REF!</definedName>
    <definedName name="Triturado">#REF!</definedName>
    <definedName name="trjfgjh" localSheetId="5" hidden="1">{"via1",#N/A,TRUE,"general";"via2",#N/A,TRUE,"general";"via3",#N/A,TRUE,"general"}</definedName>
    <definedName name="trjfgjh" hidden="1">{"via1",#N/A,TRUE,"general";"via2",#N/A,TRUE,"general";"via3",#N/A,TRUE,"general"}</definedName>
    <definedName name="TRM">[179]Tablas!$B$2</definedName>
    <definedName name="tru" localSheetId="5"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hidden="1">{"via1",#N/A,TRUE,"general";"via2",#N/A,TRUE,"general";"via3",#N/A,TRUE,"general"}</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CD" localSheetId="10">#REF!</definedName>
    <definedName name="TtCD" localSheetId="3">#REF!</definedName>
    <definedName name="TtCD" localSheetId="4">#REF!</definedName>
    <definedName name="TtCD" localSheetId="5">#REF!</definedName>
    <definedName name="TtCD" localSheetId="1">#REF!</definedName>
    <definedName name="TtCD" localSheetId="2">#REF!</definedName>
    <definedName name="TtCD">#REF!</definedName>
    <definedName name="TtlCD">[137]PRESUPUESTO!$G$541</definedName>
    <definedName name="TTR" localSheetId="5"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5" hidden="1">{"TAB1",#N/A,TRUE,"GENERAL";"TAB2",#N/A,TRUE,"GENERAL";"TAB3",#N/A,TRUE,"GENERAL";"TAB4",#N/A,TRUE,"GENERAL";"TAB5",#N/A,TRUE,"GENERAL"}</definedName>
    <definedName name="ttt" hidden="1">{"TAB1",#N/A,TRUE,"GENERAL";"TAB2",#N/A,TRUE,"GENERAL";"TAB3",#N/A,TRUE,"GENERAL";"TAB4",#N/A,TRUE,"GENERAL";"TAB5",#N/A,TRUE,"GENERAL"}</definedName>
    <definedName name="tttt7" localSheetId="5"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TTTTT" localSheetId="10">[180]glvc!#REF!</definedName>
    <definedName name="TTTTTT" localSheetId="4">[180]glvc!#REF!</definedName>
    <definedName name="TTTTTT" localSheetId="1">[180]glvc!#REF!</definedName>
    <definedName name="TTTTTT" localSheetId="2">[180]glvc!#REF!</definedName>
    <definedName name="TTTTTT">[180]glvc!#REF!</definedName>
    <definedName name="TU" localSheetId="3">'[65]CIRCUITOS CODENSA'!#REF!</definedName>
    <definedName name="TU" localSheetId="4">'[65]CIRCUITOS CODENSA'!#REF!</definedName>
    <definedName name="tu" localSheetId="5" hidden="1">{"via1",#N/A,TRUE,"general";"via2",#N/A,TRUE,"general";"via3",#N/A,TRUE,"general"}</definedName>
    <definedName name="tu" hidden="1">{"via1",#N/A,TRUE,"general";"via2",#N/A,TRUE,"general";"via3",#N/A,TRUE,"general"}</definedName>
    <definedName name="TUB6DOM">[30]MEM!$N$51</definedName>
    <definedName name="TUB8SUM">[30]MEM!$N$49</definedName>
    <definedName name="TUBERIA" localSheetId="10" hidden="1">#REF!</definedName>
    <definedName name="tuberia" localSheetId="3">[138]otros!$A$6:$A$1235</definedName>
    <definedName name="tuberia" localSheetId="4">[138]otros!$A$6:$A$1235</definedName>
    <definedName name="TUBERIA" localSheetId="1" hidden="1">#REF!</definedName>
    <definedName name="TUBERIA" localSheetId="2" hidden="1">#REF!</definedName>
    <definedName name="TUBERIA" hidden="1">#REF!</definedName>
    <definedName name="Tubería" localSheetId="10">#REF!</definedName>
    <definedName name="Tubería" localSheetId="4">#REF!</definedName>
    <definedName name="Tubería" localSheetId="1">#REF!</definedName>
    <definedName name="Tubería" localSheetId="2">#REF!</definedName>
    <definedName name="Tubería">#REF!</definedName>
    <definedName name="TUBERIA1" localSheetId="10" hidden="1">#REF!</definedName>
    <definedName name="TUBERIA1" localSheetId="4" hidden="1">#REF!</definedName>
    <definedName name="TUBERIA1" localSheetId="1" hidden="1">#REF!</definedName>
    <definedName name="TUBERIA1" localSheetId="2" hidden="1">#REF!</definedName>
    <definedName name="TUBERIA1" hidden="1">#REF!</definedName>
    <definedName name="Tuberia2plg" localSheetId="10">#REF!</definedName>
    <definedName name="Tuberia2plg" localSheetId="4">#REF!</definedName>
    <definedName name="Tuberia2plg" localSheetId="1">#REF!</definedName>
    <definedName name="Tuberia2plg" localSheetId="2">#REF!</definedName>
    <definedName name="Tuberia2plg">#REF!</definedName>
    <definedName name="tuberia36">[138]otros!$A$6:$A$1235</definedName>
    <definedName name="Tuberia4plg" localSheetId="10">#REF!</definedName>
    <definedName name="Tuberia4plg" localSheetId="4">#REF!</definedName>
    <definedName name="Tuberia4plg" localSheetId="1">#REF!</definedName>
    <definedName name="Tuberia4plg" localSheetId="2">#REF!</definedName>
    <definedName name="Tuberia4plg">#REF!</definedName>
    <definedName name="TuberiaCondMedia" localSheetId="10">#REF!</definedName>
    <definedName name="TuberiaCondMedia" localSheetId="4">#REF!</definedName>
    <definedName name="TuberiaCondMedia" localSheetId="1">#REF!</definedName>
    <definedName name="TuberiaCondMedia" localSheetId="2">#REF!</definedName>
    <definedName name="TuberiaCondMedia">#REF!</definedName>
    <definedName name="TuberiaMedia" localSheetId="10">#REF!</definedName>
    <definedName name="TuberiaMedia" localSheetId="4">#REF!</definedName>
    <definedName name="TuberiaMedia" localSheetId="1">#REF!</definedName>
    <definedName name="TuberiaMedia" localSheetId="2">#REF!</definedName>
    <definedName name="TuberiaMedia">#REF!</definedName>
    <definedName name="TuberiaSanNo.4" localSheetId="10">#REF!</definedName>
    <definedName name="TuberiaSanNo.4" localSheetId="4">#REF!</definedName>
    <definedName name="TuberiaSanNo.4" localSheetId="1">#REF!</definedName>
    <definedName name="TuberiaSanNo.4" localSheetId="2">#REF!</definedName>
    <definedName name="TuberiaSanNo.4">#REF!</definedName>
    <definedName name="TuberiaVent2" localSheetId="10">#REF!</definedName>
    <definedName name="TuberiaVent2" localSheetId="4">#REF!</definedName>
    <definedName name="TuberiaVent2" localSheetId="1">#REF!</definedName>
    <definedName name="TuberiaVent2" localSheetId="2">#REF!</definedName>
    <definedName name="TuberiaVent2">#REF!</definedName>
    <definedName name="TuberiaVentNo.2" localSheetId="10">#REF!</definedName>
    <definedName name="TuberiaVentNo.2" localSheetId="4">#REF!</definedName>
    <definedName name="TuberiaVentNo.2" localSheetId="1">#REF!</definedName>
    <definedName name="TuberiaVentNo.2" localSheetId="2">#REF!</definedName>
    <definedName name="TuberiaVentNo.2">#REF!</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vmenor90min" localSheetId="10">'[152]CCP,LEYES, Y DEC.'!#REF!</definedName>
    <definedName name="tvmenor90min" localSheetId="4">'[152]CCP,LEYES, Y DEC.'!#REF!</definedName>
    <definedName name="tvmenor90min" localSheetId="1">'[152]CCP,LEYES, Y DEC.'!#REF!</definedName>
    <definedName name="tvmenor90min" localSheetId="2">'[152]CCP,LEYES, Y DEC.'!#REF!</definedName>
    <definedName name="tvmenor90min">'[152]CCP,LEYES, Y DEC.'!#REF!</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Y" localSheetId="3">#REF!</definedName>
    <definedName name="TY" localSheetId="4">#REF!</definedName>
    <definedName name="ty" localSheetId="5" hidden="1">{"via1",#N/A,TRUE,"general";"via2",#N/A,TRUE,"general";"via3",#N/A,TRUE,"general"}</definedName>
    <definedName name="ty" hidden="1">{"via1",#N/A,TRUE,"general";"via2",#N/A,TRUE,"general";"via3",#N/A,TRUE,"general"}</definedName>
    <definedName name="tyery" localSheetId="5"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U" localSheetId="10">#REF!</definedName>
    <definedName name="U" localSheetId="3">#REF!</definedName>
    <definedName name="U" localSheetId="4">#REF!</definedName>
    <definedName name="U" localSheetId="5">#REF!</definedName>
    <definedName name="U" localSheetId="1">#REF!</definedName>
    <definedName name="U" localSheetId="2">#REF!</definedName>
    <definedName name="U">#REF!</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bicación" localSheetId="10">#REF!</definedName>
    <definedName name="Ubicación" localSheetId="3">#REF!</definedName>
    <definedName name="Ubicación" localSheetId="4">#REF!</definedName>
    <definedName name="Ubicación" localSheetId="5">#REF!</definedName>
    <definedName name="Ubicación" localSheetId="1">#REF!</definedName>
    <definedName name="Ubicación" localSheetId="2">#REF!</definedName>
    <definedName name="Ubicación">#REF!</definedName>
    <definedName name="UFrm2InUse">1</definedName>
    <definedName name="UI" localSheetId="5" hidden="1">{"via1",#N/A,TRUE,"general";"via2",#N/A,TRUE,"general";"via3",#N/A,TRUE,"general"}</definedName>
    <definedName name="UI" hidden="1">{"via1",#N/A,TRUE,"general";"via2",#N/A,TRUE,"general";"via3",#N/A,TRUE,"general"}</definedName>
    <definedName name="UIC" localSheetId="10">[19]Tablas!#REF!</definedName>
    <definedName name="UIC" localSheetId="4">[19]Tablas!#REF!</definedName>
    <definedName name="UIC" localSheetId="1">[19]Tablas!#REF!</definedName>
    <definedName name="UIC" localSheetId="2">[19]Tablas!#REF!</definedName>
    <definedName name="UIC">[19]Tablas!#REF!</definedName>
    <definedName name="uijhj" localSheetId="5"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5"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K" localSheetId="10">#REF!</definedName>
    <definedName name="UK" localSheetId="4">#REF!</definedName>
    <definedName name="UK" localSheetId="1">#REF!</definedName>
    <definedName name="UK" localSheetId="2">#REF!</definedName>
    <definedName name="UK">#REF!</definedName>
    <definedName name="UM" localSheetId="10">'[65]CIRCUITOS CODENSA'!#REF!</definedName>
    <definedName name="UM" localSheetId="4">'[65]CIRCUITOS CODENSA'!#REF!</definedName>
    <definedName name="UM" localSheetId="1">'[65]CIRCUITOS CODENSA'!#REF!</definedName>
    <definedName name="UM" localSheetId="2">'[65]CIRCUITOS CODENSA'!#REF!</definedName>
    <definedName name="UM">'[65]CIRCUITOS CODENSA'!#REF!</definedName>
    <definedName name="UN_PRI" localSheetId="10">#REF!</definedName>
    <definedName name="UN_PRI" localSheetId="4">#REF!</definedName>
    <definedName name="UN_PRI" localSheetId="1">#REF!</definedName>
    <definedName name="UN_PRI" localSheetId="2">#REF!</definedName>
    <definedName name="UN_PRI">#REF!</definedName>
    <definedName name="Unidad">[82]Unidades!$A$1:$A$58</definedName>
    <definedName name="UNIDAD1">[99]ITEMS!$C$2</definedName>
    <definedName name="UNIDAD521">[100]ITEMS!$C$522</definedName>
    <definedName name="Unidades">[181]Presup_Cancha!$J$13:$J$17</definedName>
    <definedName name="UNIT">'[182]Lista APU'!$A$3:$D$479</definedName>
    <definedName name="UNITARIO">[183]Unitarios!$A$3:$D$13</definedName>
    <definedName name="Unitarios" localSheetId="10">#REF!</definedName>
    <definedName name="Unitarios" localSheetId="3">#REF!</definedName>
    <definedName name="Unitarios" localSheetId="4">#REF!</definedName>
    <definedName name="Unitarios" localSheetId="5">#REF!</definedName>
    <definedName name="Unitarios" localSheetId="1">#REF!</definedName>
    <definedName name="Unitarios" localSheetId="2">#REF!</definedName>
    <definedName name="Unitarios">#REF!</definedName>
    <definedName name="unj" localSheetId="10" hidden="1">[25]INST!#REF!</definedName>
    <definedName name="unj" localSheetId="4" hidden="1">[25]INST!#REF!</definedName>
    <definedName name="unj" localSheetId="1" hidden="1">[25]INST!#REF!</definedName>
    <definedName name="unj" localSheetId="2" hidden="1">[25]INST!#REF!</definedName>
    <definedName name="unj" hidden="1">[25]INST!#REF!</definedName>
    <definedName name="uno" localSheetId="5">'INDICAR CÓDIGO DEL ITEM DE PAGO'!ERR</definedName>
    <definedName name="uno">[0]!ERR</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riel" localSheetId="5">'INDICAR CÓDIGO DEL ITEM DE PAGO'!ERR</definedName>
    <definedName name="uriel">[0]!ERR</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S" localSheetId="10">'[65]CIRCUITOS CODENSA'!#REF!</definedName>
    <definedName name="US" localSheetId="4">'[65]CIRCUITOS CODENSA'!#REF!</definedName>
    <definedName name="US" localSheetId="1">'[65]CIRCUITOS CODENSA'!#REF!</definedName>
    <definedName name="US" localSheetId="2">'[65]CIRCUITOS CODENSA'!#REF!</definedName>
    <definedName name="US">'[65]CIRCUITOS CODENSA'!#REF!</definedName>
    <definedName name="USxCOL" localSheetId="10">#REF!</definedName>
    <definedName name="USxCOL" localSheetId="4">#REF!</definedName>
    <definedName name="USxCOL" localSheetId="1">#REF!</definedName>
    <definedName name="USxCOL" localSheetId="2">#REF!</definedName>
    <definedName name="USxCOL">#REF!</definedName>
    <definedName name="ut">'[128]1'!$N$42</definedName>
    <definedName name="UTIL">[43]ANALISIS!$J$8</definedName>
    <definedName name="UTL">[36]otros!$C$4</definedName>
    <definedName name="uu" localSheetId="5" hidden="1">{"TAB1",#N/A,TRUE,"GENERAL";"TAB2",#N/A,TRUE,"GENERAL";"TAB3",#N/A,TRUE,"GENERAL";"TAB4",#N/A,TRUE,"GENERAL";"TAB5",#N/A,TRUE,"GENERAL"}</definedName>
    <definedName name="uu" hidden="1">{"TAB1",#N/A,TRUE,"GENERAL";"TAB2",#N/A,TRUE,"GENERAL";"TAB3",#N/A,TRUE,"GENERAL";"TAB4",#N/A,TRUE,"GENERAL";"TAB5",#N/A,TRUE,"GENERAL"}</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hidden="1">{"via1",#N/A,TRUE,"general";"via2",#N/A,TRUE,"general";"via3",#N/A,TRUE,"general"}</definedName>
    <definedName name="uv">375000</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hidden="1">{"via1",#N/A,TRUE,"general";"via2",#N/A,TRUE,"general";"via3",#N/A,TRUE,"general"}</definedName>
    <definedName name="v" localSheetId="3">#REF!</definedName>
    <definedName name="v" localSheetId="4">#REF!</definedName>
    <definedName name="v" localSheetId="5" hidden="1">{"TAB1",#N/A,TRUE,"GENERAL";"TAB2",#N/A,TRUE,"GENERAL";"TAB3",#N/A,TRUE,"GENERAL";"TAB4",#N/A,TRUE,"GENERAL";"TAB5",#N/A,TRUE,"GENERAL"}</definedName>
    <definedName name="v" hidden="1">{"TAB1",#N/A,TRUE,"GENERAL";"TAB2",#N/A,TRUE,"GENERAL";"TAB3",#N/A,TRUE,"GENERAL";"TAB4",#N/A,TRUE,"GENERAL";"TAB5",#N/A,TRUE,"GENERAL"}</definedName>
    <definedName name="VALDES" localSheetId="10">#REF!</definedName>
    <definedName name="VALDES" localSheetId="4">#REF!</definedName>
    <definedName name="VALDES" localSheetId="5">#REF!</definedName>
    <definedName name="VALDES" localSheetId="1">#REF!</definedName>
    <definedName name="VALDES" localSheetId="2">#REF!</definedName>
    <definedName name="VALDES">#REF!</definedName>
    <definedName name="valor1" localSheetId="10">#REF!</definedName>
    <definedName name="valor1" localSheetId="3">#REF!</definedName>
    <definedName name="valor1" localSheetId="4">#REF!</definedName>
    <definedName name="valor1" localSheetId="5">#REF!</definedName>
    <definedName name="valor1" localSheetId="1">#REF!</definedName>
    <definedName name="valor1" localSheetId="2">#REF!</definedName>
    <definedName name="valor1">#REF!</definedName>
    <definedName name="valor2" localSheetId="10">#REF!</definedName>
    <definedName name="valor2" localSheetId="3">#REF!</definedName>
    <definedName name="valor2" localSheetId="4">#REF!</definedName>
    <definedName name="valor2" localSheetId="5">#REF!</definedName>
    <definedName name="valor2" localSheetId="1">#REF!</definedName>
    <definedName name="valor2" localSheetId="2">#REF!</definedName>
    <definedName name="valor2">#REF!</definedName>
    <definedName name="VALOR3" localSheetId="10">#REF!</definedName>
    <definedName name="VALOR3" localSheetId="4">#REF!</definedName>
    <definedName name="VALOR3" localSheetId="5">#REF!</definedName>
    <definedName name="VALOR3" localSheetId="1">#REF!</definedName>
    <definedName name="VALOR3" localSheetId="2">#REF!</definedName>
    <definedName name="VALOR3">#REF!</definedName>
    <definedName name="ValorCto">[184]CONTRATO!$E$9</definedName>
    <definedName name="ValorEjecutado" localSheetId="10">#REF!</definedName>
    <definedName name="ValorEjecutado" localSheetId="4">#REF!</definedName>
    <definedName name="ValorEjecutado" localSheetId="1">#REF!</definedName>
    <definedName name="ValorEjecutado" localSheetId="2">#REF!</definedName>
    <definedName name="ValorEjecutado">#REF!</definedName>
    <definedName name="ValorProyecto" localSheetId="10">#REF!</definedName>
    <definedName name="ValorProyecto" localSheetId="4">#REF!</definedName>
    <definedName name="ValorProyecto" localSheetId="1">#REF!</definedName>
    <definedName name="ValorProyecto" localSheetId="2">#REF!</definedName>
    <definedName name="ValorProyecto">#REF!</definedName>
    <definedName name="ValorRecursosComprometidos" localSheetId="10">#REF!</definedName>
    <definedName name="ValorRecursosComprometidos" localSheetId="4">#REF!</definedName>
    <definedName name="ValorRecursosComprometidos" localSheetId="1">#REF!</definedName>
    <definedName name="ValorRecursosComprometidos" localSheetId="2">#REF!</definedName>
    <definedName name="ValorRecursosComprometidos">#REF!</definedName>
    <definedName name="Values_Entered" localSheetId="10">IF(ACTIVIDADES!Loan_Amount*ACTIVIDADES!Interest_Rate*ACTIVIDADES!Loan_Years*ACTIVIDADES!Loan_Start&gt;0,1,0)</definedName>
    <definedName name="Values_Entered" localSheetId="4">IF('AIU OBRA (PROPONENTE)'!Loan_Amount*'AIU OBRA (PROPONENTE)'!Interest_Rate*'AIU OBRA (PROPONENTE)'!Loan_Years*'AIU OBRA (PROPONENTE)'!Loan_Start&gt;0,1,0)</definedName>
    <definedName name="Values_Entered" localSheetId="1">IF('PRESUPUESTO OFICIAL (unitarios)'!Loan_Amount*'PRESUPUESTO OFICIAL (unitarios)'!Interest_Rate*'PRESUPUESTO OFICIAL (unitarios)'!Loan_Years*'PRESUPUESTO OFICIAL (unitarios)'!Loan_Start&gt;0,1,0)</definedName>
    <definedName name="Values_Entered" localSheetId="2">IF('PRESUPUESTO OFICIAL(proponente)'!Loan_Amount*'PRESUPUESTO OFICIAL(proponente)'!Interest_Rate*'PRESUPUESTO OFICIAL(proponente)'!Loan_Years*'PRESUPUESTO OFICIAL(proponente)'!Loan_Start&gt;0,1,0)</definedName>
    <definedName name="Values_Entered">IF(Loan_Amount*Interest_Rate*Loan_Years*Loan_Start&gt;0,1,0)</definedName>
    <definedName name="Válvulas" localSheetId="10">#REF!</definedName>
    <definedName name="Válvulas" localSheetId="4">#REF!</definedName>
    <definedName name="Válvulas" localSheetId="1">#REF!</definedName>
    <definedName name="Válvulas" localSheetId="2">#REF!</definedName>
    <definedName name="Válvulas">#REF!</definedName>
    <definedName name="Var">[27]Varios.!$E$1:$E$65536</definedName>
    <definedName name="variacion">[51]Datos!$B$8</definedName>
    <definedName name="VARIACION1" localSheetId="10">#REF!</definedName>
    <definedName name="VARIACION1" localSheetId="4">#REF!</definedName>
    <definedName name="VARIACION1" localSheetId="1">#REF!</definedName>
    <definedName name="VARIACION1" localSheetId="2">#REF!</definedName>
    <definedName name="VARIACION1">#REF!</definedName>
    <definedName name="Varios" localSheetId="10">#REF!</definedName>
    <definedName name="Varios" localSheetId="4">#REF!</definedName>
    <definedName name="Varios" localSheetId="1">#REF!</definedName>
    <definedName name="Varios" localSheetId="2">#REF!</definedName>
    <definedName name="Varios">#REF!</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c" localSheetId="10">#REF!</definedName>
    <definedName name="vc" localSheetId="4">#REF!</definedName>
    <definedName name="vc" localSheetId="1">#REF!</definedName>
    <definedName name="vc" localSheetId="2">#REF!</definedName>
    <definedName name="vc">#REF!</definedName>
    <definedName name="VCAB" localSheetId="10">[45]CANTIDADES!#REF!</definedName>
    <definedName name="VCAB" localSheetId="4">[45]CANTIDADES!#REF!</definedName>
    <definedName name="VCAB" localSheetId="1">[45]CANTIDADES!#REF!</definedName>
    <definedName name="VCAB" localSheetId="2">[45]CANTIDADES!#REF!</definedName>
    <definedName name="VCAB">[45]CANTIDADES!#REF!</definedName>
    <definedName name="vct" localSheetId="10">#REF!</definedName>
    <definedName name="vct" localSheetId="4">#REF!</definedName>
    <definedName name="vct" localSheetId="1">#REF!</definedName>
    <definedName name="vct" localSheetId="2">#REF!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5"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E" localSheetId="10">'[65]CIRCUITOS CODENSA'!#REF!</definedName>
    <definedName name="VE" localSheetId="4">'[65]CIRCUITOS CODENSA'!#REF!</definedName>
    <definedName name="VE" localSheetId="1">'[65]CIRCUITOS CODENSA'!#REF!</definedName>
    <definedName name="VE" localSheetId="2">'[65]CIRCUITOS CODENSA'!#REF!</definedName>
    <definedName name="VE">'[65]CIRCUITOS CODENSA'!#REF!</definedName>
    <definedName name="VentaAiu" localSheetId="10">#REF!</definedName>
    <definedName name="VentaAiu" localSheetId="3">#REF!</definedName>
    <definedName name="VentaAiu" localSheetId="4">#REF!</definedName>
    <definedName name="VentaAiu" localSheetId="5">#REF!</definedName>
    <definedName name="VentaAiu" localSheetId="1">#REF!</definedName>
    <definedName name="VentaAiu" localSheetId="2">#REF!</definedName>
    <definedName name="VentaAiu">#REF!</definedName>
    <definedName name="VEX" localSheetId="10">[19]Tablas!#REF!</definedName>
    <definedName name="VEX" localSheetId="4">[19]Tablas!#REF!</definedName>
    <definedName name="VEX" localSheetId="1">[19]Tablas!#REF!</definedName>
    <definedName name="VEX" localSheetId="2">[19]Tablas!#REF!</definedName>
    <definedName name="VEX">[19]Tablas!#REF!</definedName>
    <definedName name="VEX_ON" localSheetId="10">#REF!</definedName>
    <definedName name="VEX_ON" localSheetId="4">#REF!</definedName>
    <definedName name="VEX_ON" localSheetId="1">#REF!</definedName>
    <definedName name="VEX_ON" localSheetId="2">#REF!</definedName>
    <definedName name="VEX_ON">#REF!</definedName>
    <definedName name="VEX1_1" localSheetId="10">[19]Tablas!#REF!</definedName>
    <definedName name="VEX1_1" localSheetId="4">[19]Tablas!#REF!</definedName>
    <definedName name="VEX1_1" localSheetId="1">[19]Tablas!#REF!</definedName>
    <definedName name="VEX1_1" localSheetId="2">[19]Tablas!#REF!</definedName>
    <definedName name="VEX1_1">[19]Tablas!#REF!</definedName>
    <definedName name="VEX1_1_1" localSheetId="10">[19]Tablas!#REF!</definedName>
    <definedName name="VEX1_1_1" localSheetId="4">[19]Tablas!#REF!</definedName>
    <definedName name="VEX1_1_1" localSheetId="1">[19]Tablas!#REF!</definedName>
    <definedName name="VEX1_1_1" localSheetId="2">[19]Tablas!#REF!</definedName>
    <definedName name="VEX1_1_1">[19]Tablas!#REF!</definedName>
    <definedName name="VEX1_1_2" localSheetId="10">[19]Tablas!#REF!</definedName>
    <definedName name="VEX1_1_2" localSheetId="4">[19]Tablas!#REF!</definedName>
    <definedName name="VEX1_1_2" localSheetId="1">[19]Tablas!#REF!</definedName>
    <definedName name="VEX1_1_2" localSheetId="2">[19]Tablas!#REF!</definedName>
    <definedName name="VEX1_1_2">[19]Tablas!#REF!</definedName>
    <definedName name="VEX1_1_3" localSheetId="10">[19]Tablas!#REF!</definedName>
    <definedName name="VEX1_1_3" localSheetId="4">[19]Tablas!#REF!</definedName>
    <definedName name="VEX1_1_3" localSheetId="1">[19]Tablas!#REF!</definedName>
    <definedName name="VEX1_1_3" localSheetId="2">[19]Tablas!#REF!</definedName>
    <definedName name="VEX1_1_3">[19]Tablas!#REF!</definedName>
    <definedName name="VEX1_1_4" localSheetId="10">[19]Tablas!#REF!</definedName>
    <definedName name="VEX1_1_4" localSheetId="4">[19]Tablas!#REF!</definedName>
    <definedName name="VEX1_1_4" localSheetId="1">[19]Tablas!#REF!</definedName>
    <definedName name="VEX1_1_4" localSheetId="2">[19]Tablas!#REF!</definedName>
    <definedName name="VEX1_1_4">[19]Tablas!#REF!</definedName>
    <definedName name="VEX1_2" localSheetId="10">[19]Tablas!#REF!</definedName>
    <definedName name="VEX1_2" localSheetId="4">[19]Tablas!#REF!</definedName>
    <definedName name="VEX1_2" localSheetId="1">[19]Tablas!#REF!</definedName>
    <definedName name="VEX1_2" localSheetId="2">[19]Tablas!#REF!</definedName>
    <definedName name="VEX1_2">[19]Tablas!#REF!</definedName>
    <definedName name="VEX1_3" localSheetId="10">[19]Tablas!#REF!</definedName>
    <definedName name="VEX1_3" localSheetId="4">[19]Tablas!#REF!</definedName>
    <definedName name="VEX1_3" localSheetId="1">[19]Tablas!#REF!</definedName>
    <definedName name="VEX1_3" localSheetId="2">[19]Tablas!#REF!</definedName>
    <definedName name="VEX1_3">[19]Tablas!#REF!</definedName>
    <definedName name="VFA" localSheetId="10">[19]Tablas!#REF!</definedName>
    <definedName name="VFA" localSheetId="4">[19]Tablas!#REF!</definedName>
    <definedName name="VFA" localSheetId="1">[19]Tablas!#REF!</definedName>
    <definedName name="VFA" localSheetId="2">[19]Tablas!#REF!</definedName>
    <definedName name="VFA">[19]Tablas!#REF!</definedName>
    <definedName name="VFA1_1" localSheetId="10">[19]Tablas!#REF!</definedName>
    <definedName name="VFA1_1" localSheetId="4">[19]Tablas!#REF!</definedName>
    <definedName name="VFA1_1" localSheetId="1">[19]Tablas!#REF!</definedName>
    <definedName name="VFA1_1" localSheetId="2">[19]Tablas!#REF!</definedName>
    <definedName name="VFA1_1">[19]Tablas!#REF!</definedName>
    <definedName name="VFA1_1_1" localSheetId="10">[19]Tablas!#REF!</definedName>
    <definedName name="VFA1_1_1" localSheetId="4">[19]Tablas!#REF!</definedName>
    <definedName name="VFA1_1_1" localSheetId="1">[19]Tablas!#REF!</definedName>
    <definedName name="VFA1_1_1" localSheetId="2">[19]Tablas!#REF!</definedName>
    <definedName name="VFA1_1_1">[19]Tablas!#REF!</definedName>
    <definedName name="VFA1_1_2" localSheetId="10">[19]Tablas!#REF!</definedName>
    <definedName name="VFA1_1_2" localSheetId="4">[19]Tablas!#REF!</definedName>
    <definedName name="VFA1_1_2" localSheetId="1">[19]Tablas!#REF!</definedName>
    <definedName name="VFA1_1_2" localSheetId="2">[19]Tablas!#REF!</definedName>
    <definedName name="VFA1_1_2">[19]Tablas!#REF!</definedName>
    <definedName name="VFA1_1_3" localSheetId="10">[19]Tablas!#REF!</definedName>
    <definedName name="VFA1_1_3" localSheetId="4">[19]Tablas!#REF!</definedName>
    <definedName name="VFA1_1_3" localSheetId="1">[19]Tablas!#REF!</definedName>
    <definedName name="VFA1_1_3" localSheetId="2">[19]Tablas!#REF!</definedName>
    <definedName name="VFA1_1_3">[19]Tablas!#REF!</definedName>
    <definedName name="VFA1_1_4" localSheetId="10">[19]Tablas!#REF!</definedName>
    <definedName name="VFA1_1_4" localSheetId="4">[19]Tablas!#REF!</definedName>
    <definedName name="VFA1_1_4" localSheetId="1">[19]Tablas!#REF!</definedName>
    <definedName name="VFA1_1_4" localSheetId="2">[19]Tablas!#REF!</definedName>
    <definedName name="VFA1_1_4">[19]Tablas!#REF!</definedName>
    <definedName name="VFA1_1_5" localSheetId="10">[19]Tablas!#REF!</definedName>
    <definedName name="VFA1_1_5" localSheetId="4">[19]Tablas!#REF!</definedName>
    <definedName name="VFA1_1_5" localSheetId="1">[19]Tablas!#REF!</definedName>
    <definedName name="VFA1_1_5" localSheetId="2">[19]Tablas!#REF!</definedName>
    <definedName name="VFA1_1_5">[19]Tablas!#REF!</definedName>
    <definedName name="VFA1_1_6" localSheetId="10">[19]Tablas!#REF!</definedName>
    <definedName name="VFA1_1_6" localSheetId="4">[19]Tablas!#REF!</definedName>
    <definedName name="VFA1_1_6" localSheetId="1">[19]Tablas!#REF!</definedName>
    <definedName name="VFA1_1_6" localSheetId="2">[19]Tablas!#REF!</definedName>
    <definedName name="VFA1_1_6">[19]Tablas!#REF!</definedName>
    <definedName name="VFA1_2" localSheetId="10">[19]Tablas!#REF!</definedName>
    <definedName name="VFA1_2" localSheetId="4">[19]Tablas!#REF!</definedName>
    <definedName name="VFA1_2" localSheetId="1">[19]Tablas!#REF!</definedName>
    <definedName name="VFA1_2" localSheetId="2">[19]Tablas!#REF!</definedName>
    <definedName name="VFA1_2">[19]Tablas!#REF!</definedName>
    <definedName name="VFA1_3" localSheetId="10">[19]Tablas!#REF!</definedName>
    <definedName name="VFA1_3" localSheetId="4">[19]Tablas!#REF!</definedName>
    <definedName name="VFA1_3" localSheetId="1">[19]Tablas!#REF!</definedName>
    <definedName name="VFA1_3" localSheetId="2">[19]Tablas!#REF!</definedName>
    <definedName name="VFA1_3">[19]Tablas!#REF!</definedName>
    <definedName name="vfbgnhyt" localSheetId="5" hidden="1">{"via1",#N/A,TRUE,"general";"via2",#N/A,TRUE,"general";"via3",#N/A,TRUE,"general"}</definedName>
    <definedName name="vfbgnhyt" hidden="1">{"via1",#N/A,TRUE,"general";"via2",#N/A,TRUE,"general";"via3",#N/A,TRUE,"general"}</definedName>
    <definedName name="vfh" localSheetId="10">'[124]7422CW00'!#REF!</definedName>
    <definedName name="vfh" localSheetId="4">'[124]7422CW00'!#REF!</definedName>
    <definedName name="vfh" localSheetId="1">'[124]7422CW00'!#REF!</definedName>
    <definedName name="vfh" localSheetId="2">'[124]7422CW00'!#REF!</definedName>
    <definedName name="vfh">'[124]7422CW00'!#REF!</definedName>
    <definedName name="VFR" localSheetId="10">#REF!</definedName>
    <definedName name="VFR" localSheetId="4">#REF!</definedName>
    <definedName name="VFR" localSheetId="1">#REF!</definedName>
    <definedName name="VFR" localSheetId="2">#REF!</definedName>
    <definedName name="VFR">#REF!</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I" localSheetId="10">'[65]CIRCUITOS CODENSA'!#REF!</definedName>
    <definedName name="VI" localSheetId="4">'[65]CIRCUITOS CODENSA'!#REF!</definedName>
    <definedName name="VI" localSheetId="1">'[65]CIRCUITOS CODENSA'!#REF!</definedName>
    <definedName name="VI" localSheetId="2">'[65]CIRCUITOS CODENSA'!#REF!</definedName>
    <definedName name="VI">'[65]CIRCUITOS CODENSA'!#REF!</definedName>
    <definedName name="VIA" localSheetId="10">#REF!</definedName>
    <definedName name="VIA" localSheetId="4">#REF!</definedName>
    <definedName name="VIA" localSheetId="1">#REF!</definedName>
    <definedName name="VIA" localSheetId="2">#REF!</definedName>
    <definedName name="VIA">#REF!</definedName>
    <definedName name="VICEP_DIRECC">[153]Tablas!$A$6:$A$26</definedName>
    <definedName name="VigenciaDolares" localSheetId="10">#REF!</definedName>
    <definedName name="VigenciaDolares" localSheetId="4">#REF!</definedName>
    <definedName name="VigenciaDolares" localSheetId="1">#REF!</definedName>
    <definedName name="VigenciaDolares" localSheetId="2">#REF!</definedName>
    <definedName name="VigenciaDolares">#REF!</definedName>
    <definedName name="VigenciaPesos" localSheetId="10">#REF!</definedName>
    <definedName name="VigenciaPesos" localSheetId="4">#REF!</definedName>
    <definedName name="VigenciaPesos" localSheetId="1">#REF!</definedName>
    <definedName name="VigenciaPesos" localSheetId="2">#REF!</definedName>
    <definedName name="VigenciaPesos">#REF!</definedName>
    <definedName name="VIGFUTURA">[153]Tablas!$J$6:$J$8</definedName>
    <definedName name="VIT" localSheetId="10">[19]Tablas!#REF!</definedName>
    <definedName name="VIT" localSheetId="4">[19]Tablas!#REF!</definedName>
    <definedName name="VIT" localSheetId="1">[19]Tablas!#REF!</definedName>
    <definedName name="VIT" localSheetId="2">[19]Tablas!#REF!</definedName>
    <definedName name="VIT">[19]Tablas!#REF!</definedName>
    <definedName name="VIT1_1" localSheetId="10">[19]Tablas!#REF!</definedName>
    <definedName name="VIT1_1" localSheetId="4">[19]Tablas!#REF!</definedName>
    <definedName name="VIT1_1" localSheetId="1">[19]Tablas!#REF!</definedName>
    <definedName name="VIT1_1" localSheetId="2">[19]Tablas!#REF!</definedName>
    <definedName name="VIT1_1">[19]Tablas!#REF!</definedName>
    <definedName name="VIT1_1_1" localSheetId="10">[19]Tablas!#REF!</definedName>
    <definedName name="VIT1_1_1" localSheetId="4">[19]Tablas!#REF!</definedName>
    <definedName name="VIT1_1_1" localSheetId="1">[19]Tablas!#REF!</definedName>
    <definedName name="VIT1_1_1" localSheetId="2">[19]Tablas!#REF!</definedName>
    <definedName name="VIT1_1_1">[19]Tablas!#REF!</definedName>
    <definedName name="VIT1_1_10" localSheetId="10">[19]Tablas!#REF!</definedName>
    <definedName name="VIT1_1_10" localSheetId="4">[19]Tablas!#REF!</definedName>
    <definedName name="VIT1_1_10" localSheetId="1">[19]Tablas!#REF!</definedName>
    <definedName name="VIT1_1_10" localSheetId="2">[19]Tablas!#REF!</definedName>
    <definedName name="VIT1_1_10">[19]Tablas!#REF!</definedName>
    <definedName name="VIT1_1_11" localSheetId="10">[19]Tablas!#REF!</definedName>
    <definedName name="VIT1_1_11" localSheetId="4">[19]Tablas!#REF!</definedName>
    <definedName name="VIT1_1_11" localSheetId="1">[19]Tablas!#REF!</definedName>
    <definedName name="VIT1_1_11" localSheetId="2">[19]Tablas!#REF!</definedName>
    <definedName name="VIT1_1_11">[19]Tablas!#REF!</definedName>
    <definedName name="VIT1_1_12" localSheetId="10">[19]Tablas!#REF!</definedName>
    <definedName name="VIT1_1_12" localSheetId="4">[19]Tablas!#REF!</definedName>
    <definedName name="VIT1_1_12" localSheetId="1">[19]Tablas!#REF!</definedName>
    <definedName name="VIT1_1_12" localSheetId="2">[19]Tablas!#REF!</definedName>
    <definedName name="VIT1_1_12">[19]Tablas!#REF!</definedName>
    <definedName name="VIT1_1_13" localSheetId="10">[19]Tablas!#REF!</definedName>
    <definedName name="VIT1_1_13" localSheetId="4">[19]Tablas!#REF!</definedName>
    <definedName name="VIT1_1_13" localSheetId="1">[19]Tablas!#REF!</definedName>
    <definedName name="VIT1_1_13" localSheetId="2">[19]Tablas!#REF!</definedName>
    <definedName name="VIT1_1_13">[19]Tablas!#REF!</definedName>
    <definedName name="VIT1_1_14" localSheetId="10">[19]Tablas!#REF!</definedName>
    <definedName name="VIT1_1_14" localSheetId="4">[19]Tablas!#REF!</definedName>
    <definedName name="VIT1_1_14" localSheetId="1">[19]Tablas!#REF!</definedName>
    <definedName name="VIT1_1_14" localSheetId="2">[19]Tablas!#REF!</definedName>
    <definedName name="VIT1_1_14">[19]Tablas!#REF!</definedName>
    <definedName name="VIT1_1_15" localSheetId="10">[19]Tablas!#REF!</definedName>
    <definedName name="VIT1_1_15" localSheetId="4">[19]Tablas!#REF!</definedName>
    <definedName name="VIT1_1_15" localSheetId="1">[19]Tablas!#REF!</definedName>
    <definedName name="VIT1_1_15" localSheetId="2">[19]Tablas!#REF!</definedName>
    <definedName name="VIT1_1_15">[19]Tablas!#REF!</definedName>
    <definedName name="VIT1_1_16" localSheetId="10">[19]Tablas!#REF!</definedName>
    <definedName name="VIT1_1_16" localSheetId="4">[19]Tablas!#REF!</definedName>
    <definedName name="VIT1_1_16" localSheetId="1">[19]Tablas!#REF!</definedName>
    <definedName name="VIT1_1_16" localSheetId="2">[19]Tablas!#REF!</definedName>
    <definedName name="VIT1_1_16">[19]Tablas!#REF!</definedName>
    <definedName name="VIt1_1_17" localSheetId="10">[19]Tablas!#REF!</definedName>
    <definedName name="VIt1_1_17" localSheetId="4">[19]Tablas!#REF!</definedName>
    <definedName name="VIt1_1_17" localSheetId="1">[19]Tablas!#REF!</definedName>
    <definedName name="VIt1_1_17" localSheetId="2">[19]Tablas!#REF!</definedName>
    <definedName name="VIt1_1_17">[19]Tablas!#REF!</definedName>
    <definedName name="VIT1_1_18" localSheetId="10">[19]Tablas!#REF!</definedName>
    <definedName name="VIT1_1_18" localSheetId="4">[19]Tablas!#REF!</definedName>
    <definedName name="VIT1_1_18" localSheetId="1">[19]Tablas!#REF!</definedName>
    <definedName name="VIT1_1_18" localSheetId="2">[19]Tablas!#REF!</definedName>
    <definedName name="VIT1_1_18">[19]Tablas!#REF!</definedName>
    <definedName name="VIt1_1_19" localSheetId="10">[19]Tablas!#REF!</definedName>
    <definedName name="VIt1_1_19" localSheetId="4">[19]Tablas!#REF!</definedName>
    <definedName name="VIt1_1_19" localSheetId="1">[19]Tablas!#REF!</definedName>
    <definedName name="VIt1_1_19" localSheetId="2">[19]Tablas!#REF!</definedName>
    <definedName name="VIt1_1_19">[19]Tablas!#REF!</definedName>
    <definedName name="VIT1_1_2" localSheetId="10">[19]Tablas!#REF!</definedName>
    <definedName name="VIT1_1_2" localSheetId="4">[19]Tablas!#REF!</definedName>
    <definedName name="VIT1_1_2" localSheetId="1">[19]Tablas!#REF!</definedName>
    <definedName name="VIT1_1_2" localSheetId="2">[19]Tablas!#REF!</definedName>
    <definedName name="VIT1_1_2">[19]Tablas!#REF!</definedName>
    <definedName name="VIT1_1_20" localSheetId="10">[19]Tablas!#REF!</definedName>
    <definedName name="VIT1_1_20" localSheetId="4">[19]Tablas!#REF!</definedName>
    <definedName name="VIT1_1_20" localSheetId="1">[19]Tablas!#REF!</definedName>
    <definedName name="VIT1_1_20" localSheetId="2">[19]Tablas!#REF!</definedName>
    <definedName name="VIT1_1_20">[19]Tablas!#REF!</definedName>
    <definedName name="VIT1_1_3" localSheetId="10">[19]Tablas!#REF!</definedName>
    <definedName name="VIT1_1_3" localSheetId="4">[19]Tablas!#REF!</definedName>
    <definedName name="VIT1_1_3" localSheetId="1">[19]Tablas!#REF!</definedName>
    <definedName name="VIT1_1_3" localSheetId="2">[19]Tablas!#REF!</definedName>
    <definedName name="VIT1_1_3">[19]Tablas!#REF!</definedName>
    <definedName name="VIT1_1_4" localSheetId="10">[19]Tablas!#REF!</definedName>
    <definedName name="VIT1_1_4" localSheetId="4">[19]Tablas!#REF!</definedName>
    <definedName name="VIT1_1_4" localSheetId="1">[19]Tablas!#REF!</definedName>
    <definedName name="VIT1_1_4" localSheetId="2">[19]Tablas!#REF!</definedName>
    <definedName name="VIT1_1_4">[19]Tablas!#REF!</definedName>
    <definedName name="VIT1_1_5" localSheetId="10">[19]Tablas!#REF!</definedName>
    <definedName name="VIT1_1_5" localSheetId="4">[19]Tablas!#REF!</definedName>
    <definedName name="VIT1_1_5" localSheetId="1">[19]Tablas!#REF!</definedName>
    <definedName name="VIT1_1_5" localSheetId="2">[19]Tablas!#REF!</definedName>
    <definedName name="VIT1_1_5">[19]Tablas!#REF!</definedName>
    <definedName name="VIT1_1_6" localSheetId="10">[19]Tablas!#REF!</definedName>
    <definedName name="VIT1_1_6" localSheetId="4">[19]Tablas!#REF!</definedName>
    <definedName name="VIT1_1_6" localSheetId="1">[19]Tablas!#REF!</definedName>
    <definedName name="VIT1_1_6" localSheetId="2">[19]Tablas!#REF!</definedName>
    <definedName name="VIT1_1_6">[19]Tablas!#REF!</definedName>
    <definedName name="VIT1_1_7" localSheetId="10">[19]Tablas!#REF!</definedName>
    <definedName name="VIT1_1_7" localSheetId="4">[19]Tablas!#REF!</definedName>
    <definedName name="VIT1_1_7" localSheetId="1">[19]Tablas!#REF!</definedName>
    <definedName name="VIT1_1_7" localSheetId="2">[19]Tablas!#REF!</definedName>
    <definedName name="VIT1_1_7">[19]Tablas!#REF!</definedName>
    <definedName name="VIT1_1_8" localSheetId="10">[19]Tablas!#REF!</definedName>
    <definedName name="VIT1_1_8" localSheetId="4">[19]Tablas!#REF!</definedName>
    <definedName name="VIT1_1_8" localSheetId="1">[19]Tablas!#REF!</definedName>
    <definedName name="VIT1_1_8" localSheetId="2">[19]Tablas!#REF!</definedName>
    <definedName name="VIT1_1_8">[19]Tablas!#REF!</definedName>
    <definedName name="VIT1_1_9" localSheetId="10">[19]Tablas!#REF!</definedName>
    <definedName name="VIT1_1_9" localSheetId="4">[19]Tablas!#REF!</definedName>
    <definedName name="VIT1_1_9" localSheetId="1">[19]Tablas!#REF!</definedName>
    <definedName name="VIT1_1_9" localSheetId="2">[19]Tablas!#REF!</definedName>
    <definedName name="VIT1_1_9">[19]Tablas!#REF!</definedName>
    <definedName name="VIT1_2" localSheetId="10">[19]Tablas!#REF!</definedName>
    <definedName name="VIT1_2" localSheetId="4">[19]Tablas!#REF!</definedName>
    <definedName name="VIT1_2" localSheetId="1">[19]Tablas!#REF!</definedName>
    <definedName name="VIT1_2" localSheetId="2">[19]Tablas!#REF!</definedName>
    <definedName name="VIT1_2">[19]Tablas!#REF!</definedName>
    <definedName name="VIT1_3" localSheetId="10">[19]Tablas!#REF!</definedName>
    <definedName name="VIT1_3" localSheetId="4">[19]Tablas!#REF!</definedName>
    <definedName name="VIT1_3" localSheetId="1">[19]Tablas!#REF!</definedName>
    <definedName name="VIT1_3" localSheetId="2">[19]Tablas!#REF!</definedName>
    <definedName name="VIT1_3">[19]Tablas!#REF!</definedName>
    <definedName name="VIT1_4" localSheetId="10">[19]Tablas!#REF!</definedName>
    <definedName name="VIT1_4" localSheetId="4">[19]Tablas!#REF!</definedName>
    <definedName name="VIT1_4" localSheetId="1">[19]Tablas!#REF!</definedName>
    <definedName name="VIT1_4" localSheetId="2">[19]Tablas!#REF!</definedName>
    <definedName name="VIT1_4">[19]Tablas!#REF!</definedName>
    <definedName name="VIT1_5" localSheetId="10">[19]Tablas!#REF!</definedName>
    <definedName name="VIT1_5" localSheetId="4">[19]Tablas!#REF!</definedName>
    <definedName name="VIT1_5" localSheetId="1">[19]Tablas!#REF!</definedName>
    <definedName name="VIT1_5" localSheetId="2">[19]Tablas!#REF!</definedName>
    <definedName name="VIT1_5">[19]Tablas!#REF!</definedName>
    <definedName name="VIT1_6" localSheetId="10">[19]Tablas!#REF!</definedName>
    <definedName name="VIT1_6" localSheetId="4">[19]Tablas!#REF!</definedName>
    <definedName name="VIT1_6" localSheetId="1">[19]Tablas!#REF!</definedName>
    <definedName name="VIT1_6" localSheetId="2">[19]Tablas!#REF!</definedName>
    <definedName name="VIT1_6">[19]Tablas!#REF!</definedName>
    <definedName name="vital5">[76]Personalizar!$E$15</definedName>
    <definedName name="vk" localSheetId="5" hidden="1">{"via1",#N/A,TRUE,"general";"via2",#N/A,TRUE,"general";"via3",#N/A,TRUE,"general"}</definedName>
    <definedName name="vk" hidden="1">{"via1",#N/A,TRUE,"general";"via2",#N/A,TRUE,"general";"via3",#N/A,TRUE,"general"}</definedName>
    <definedName name="vnbvxb" localSheetId="5"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p" localSheetId="10">#REF!</definedName>
    <definedName name="vp" localSheetId="4">#REF!</definedName>
    <definedName name="vp" localSheetId="1">#REF!</definedName>
    <definedName name="vp" localSheetId="2">#REF!</definedName>
    <definedName name="vp">#REF!</definedName>
    <definedName name="VPN" localSheetId="10">#REF!</definedName>
    <definedName name="VPN" localSheetId="4">#REF!</definedName>
    <definedName name="VPN" localSheetId="1">#REF!</definedName>
    <definedName name="VPN" localSheetId="2">#REF!</definedName>
    <definedName name="VPN">#REF!</definedName>
    <definedName name="VPNCCP" localSheetId="10">#REF!</definedName>
    <definedName name="VPNCCP" localSheetId="4">#REF!</definedName>
    <definedName name="VPNCCP" localSheetId="1">#REF!</definedName>
    <definedName name="VPNCCP" localSheetId="2">#REF!</definedName>
    <definedName name="VPNCCP">#REF!</definedName>
    <definedName name="VPNInversion" localSheetId="10">#REF!</definedName>
    <definedName name="VPNInversion" localSheetId="4">#REF!</definedName>
    <definedName name="VPNInversion" localSheetId="1">#REF!</definedName>
    <definedName name="VPNInversion" localSheetId="2">#REF!</definedName>
    <definedName name="VPNInversion">#REF!</definedName>
    <definedName name="VPNInversionCCP" localSheetId="10">#REF!</definedName>
    <definedName name="VPNInversionCCP" localSheetId="4">#REF!</definedName>
    <definedName name="VPNInversionCCP" localSheetId="1">#REF!</definedName>
    <definedName name="VPNInversionCCP" localSheetId="2">#REF!</definedName>
    <definedName name="VPNInversionCCP">#REF!</definedName>
    <definedName name="VPOC" localSheetId="10">[45]CANTIDADES!#REF!</definedName>
    <definedName name="VPOC" localSheetId="4">[45]CANTIDADES!#REF!</definedName>
    <definedName name="VPOC" localSheetId="1">[45]CANTIDADES!#REF!</definedName>
    <definedName name="VPOC" localSheetId="2">[45]CANTIDADES!#REF!</definedName>
    <definedName name="VPOC">[45]CANTIDADES!#REF!</definedName>
    <definedName name="VPR" localSheetId="10">#REF!</definedName>
    <definedName name="VPR" localSheetId="4">#REF!</definedName>
    <definedName name="VPR" localSheetId="1">#REF!</definedName>
    <definedName name="VPR" localSheetId="2">#REF!</definedName>
    <definedName name="VPR">#REF!</definedName>
    <definedName name="VPR_COMBUS" localSheetId="10">#REF!</definedName>
    <definedName name="VPR_COMBUS" localSheetId="4">#REF!</definedName>
    <definedName name="VPR_COMBUS" localSheetId="1">#REF!</definedName>
    <definedName name="VPR_COMBUS" localSheetId="2">#REF!</definedName>
    <definedName name="VPR_COMBUS">#REF!</definedName>
    <definedName name="VPR_CRUDO" localSheetId="10">#REF!</definedName>
    <definedName name="VPR_CRUDO" localSheetId="4">#REF!</definedName>
    <definedName name="VPR_CRUDO" localSheetId="1">#REF!</definedName>
    <definedName name="VPR_CRUDO" localSheetId="2">#REF!</definedName>
    <definedName name="VPR_CRUDO">#REF!</definedName>
    <definedName name="VPR_GAS" localSheetId="10">#REF!</definedName>
    <definedName name="VPR_GAS" localSheetId="4">#REF!</definedName>
    <definedName name="VPR_GAS" localSheetId="1">#REF!</definedName>
    <definedName name="VPR_GAS" localSheetId="2">#REF!</definedName>
    <definedName name="VPR_GAS">#REF!</definedName>
    <definedName name="VPR_ON" localSheetId="10">#REF!</definedName>
    <definedName name="VPR_ON" localSheetId="4">#REF!</definedName>
    <definedName name="VPR_ON" localSheetId="1">#REF!</definedName>
    <definedName name="VPR_ON" localSheetId="2">#REF!</definedName>
    <definedName name="VPR_ON">#REF!</definedName>
    <definedName name="VPR1_1" localSheetId="10">[19]Tablas!#REF!</definedName>
    <definedName name="VPR1_1" localSheetId="4">[19]Tablas!#REF!</definedName>
    <definedName name="VPR1_1" localSheetId="1">[19]Tablas!#REF!</definedName>
    <definedName name="VPR1_1" localSheetId="2">[19]Tablas!#REF!</definedName>
    <definedName name="VPR1_1">[19]Tablas!#REF!</definedName>
    <definedName name="VPR1_1_1" localSheetId="10">[19]Tablas!#REF!</definedName>
    <definedName name="VPR1_1_1" localSheetId="4">[19]Tablas!#REF!</definedName>
    <definedName name="VPR1_1_1" localSheetId="1">[19]Tablas!#REF!</definedName>
    <definedName name="VPR1_1_1" localSheetId="2">[19]Tablas!#REF!</definedName>
    <definedName name="VPR1_1_1">[19]Tablas!#REF!</definedName>
    <definedName name="VPR1_1_10" localSheetId="10">[19]Tablas!#REF!</definedName>
    <definedName name="VPR1_1_10" localSheetId="4">[19]Tablas!#REF!</definedName>
    <definedName name="VPR1_1_10" localSheetId="1">[19]Tablas!#REF!</definedName>
    <definedName name="VPR1_1_10" localSheetId="2">[19]Tablas!#REF!</definedName>
    <definedName name="VPR1_1_10">[19]Tablas!#REF!</definedName>
    <definedName name="VPR1_1_11" localSheetId="10">[19]Tablas!#REF!</definedName>
    <definedName name="VPR1_1_11" localSheetId="4">[19]Tablas!#REF!</definedName>
    <definedName name="VPR1_1_11" localSheetId="1">[19]Tablas!#REF!</definedName>
    <definedName name="VPR1_1_11" localSheetId="2">[19]Tablas!#REF!</definedName>
    <definedName name="VPR1_1_11">[19]Tablas!#REF!</definedName>
    <definedName name="VPR1_1_12" localSheetId="10">[19]Tablas!#REF!</definedName>
    <definedName name="VPR1_1_12" localSheetId="4">[19]Tablas!#REF!</definedName>
    <definedName name="VPR1_1_12" localSheetId="1">[19]Tablas!#REF!</definedName>
    <definedName name="VPR1_1_12" localSheetId="2">[19]Tablas!#REF!</definedName>
    <definedName name="VPR1_1_12">[19]Tablas!#REF!</definedName>
    <definedName name="VPR1_1_13" localSheetId="10">[19]Tablas!#REF!</definedName>
    <definedName name="VPR1_1_13" localSheetId="4">[19]Tablas!#REF!</definedName>
    <definedName name="VPR1_1_13" localSheetId="1">[19]Tablas!#REF!</definedName>
    <definedName name="VPR1_1_13" localSheetId="2">[19]Tablas!#REF!</definedName>
    <definedName name="VPR1_1_13">[19]Tablas!#REF!</definedName>
    <definedName name="VPR1_1_14" localSheetId="10">[19]Tablas!#REF!</definedName>
    <definedName name="VPR1_1_14" localSheetId="4">[19]Tablas!#REF!</definedName>
    <definedName name="VPR1_1_14" localSheetId="1">[19]Tablas!#REF!</definedName>
    <definedName name="VPR1_1_14" localSheetId="2">[19]Tablas!#REF!</definedName>
    <definedName name="VPR1_1_14">[19]Tablas!#REF!</definedName>
    <definedName name="VPR1_1_15" localSheetId="10">[19]Tablas!#REF!</definedName>
    <definedName name="VPR1_1_15" localSheetId="4">[19]Tablas!#REF!</definedName>
    <definedName name="VPR1_1_15" localSheetId="1">[19]Tablas!#REF!</definedName>
    <definedName name="VPR1_1_15" localSheetId="2">[19]Tablas!#REF!</definedName>
    <definedName name="VPR1_1_15">[19]Tablas!#REF!</definedName>
    <definedName name="VPR1_1_16" localSheetId="10">[19]Tablas!#REF!</definedName>
    <definedName name="VPR1_1_16" localSheetId="4">[19]Tablas!#REF!</definedName>
    <definedName name="VPR1_1_16" localSheetId="1">[19]Tablas!#REF!</definedName>
    <definedName name="VPR1_1_16" localSheetId="2">[19]Tablas!#REF!</definedName>
    <definedName name="VPR1_1_16">[19]Tablas!#REF!</definedName>
    <definedName name="VPR1_1_17" localSheetId="10">[19]Tablas!#REF!</definedName>
    <definedName name="VPR1_1_17" localSheetId="4">[19]Tablas!#REF!</definedName>
    <definedName name="VPR1_1_17" localSheetId="1">[19]Tablas!#REF!</definedName>
    <definedName name="VPR1_1_17" localSheetId="2">[19]Tablas!#REF!</definedName>
    <definedName name="VPR1_1_17">[19]Tablas!#REF!</definedName>
    <definedName name="VPR1_1_18" localSheetId="10">[19]Tablas!#REF!</definedName>
    <definedName name="VPR1_1_18" localSheetId="4">[19]Tablas!#REF!</definedName>
    <definedName name="VPR1_1_18" localSheetId="1">[19]Tablas!#REF!</definedName>
    <definedName name="VPR1_1_18" localSheetId="2">[19]Tablas!#REF!</definedName>
    <definedName name="VPR1_1_18">[19]Tablas!#REF!</definedName>
    <definedName name="VPR1_1_19" localSheetId="10">[19]Tablas!#REF!</definedName>
    <definedName name="VPR1_1_19" localSheetId="4">[19]Tablas!#REF!</definedName>
    <definedName name="VPR1_1_19" localSheetId="1">[19]Tablas!#REF!</definedName>
    <definedName name="VPR1_1_19" localSheetId="2">[19]Tablas!#REF!</definedName>
    <definedName name="VPR1_1_19">[19]Tablas!#REF!</definedName>
    <definedName name="VPR1_1_2" localSheetId="10">[19]Tablas!#REF!</definedName>
    <definedName name="VPR1_1_2" localSheetId="4">[19]Tablas!#REF!</definedName>
    <definedName name="VPR1_1_2" localSheetId="1">[19]Tablas!#REF!</definedName>
    <definedName name="VPR1_1_2" localSheetId="2">[19]Tablas!#REF!</definedName>
    <definedName name="VPR1_1_2">[19]Tablas!#REF!</definedName>
    <definedName name="VPR1_1_20" localSheetId="10">[19]Tablas!#REF!</definedName>
    <definedName name="VPR1_1_20" localSheetId="4">[19]Tablas!#REF!</definedName>
    <definedName name="VPR1_1_20" localSheetId="1">[19]Tablas!#REF!</definedName>
    <definedName name="VPR1_1_20" localSheetId="2">[19]Tablas!#REF!</definedName>
    <definedName name="VPR1_1_20">[19]Tablas!#REF!</definedName>
    <definedName name="VPR1_1_21" localSheetId="10">[19]Tablas!#REF!</definedName>
    <definedName name="VPR1_1_21" localSheetId="4">[19]Tablas!#REF!</definedName>
    <definedName name="VPR1_1_21" localSheetId="1">[19]Tablas!#REF!</definedName>
    <definedName name="VPR1_1_21" localSheetId="2">[19]Tablas!#REF!</definedName>
    <definedName name="VPR1_1_21">[19]Tablas!#REF!</definedName>
    <definedName name="VPR1_1_22" localSheetId="10">[19]Tablas!#REF!</definedName>
    <definedName name="VPR1_1_22" localSheetId="4">[19]Tablas!#REF!</definedName>
    <definedName name="VPR1_1_22" localSheetId="1">[19]Tablas!#REF!</definedName>
    <definedName name="VPR1_1_22" localSheetId="2">[19]Tablas!#REF!</definedName>
    <definedName name="VPR1_1_22">[19]Tablas!#REF!</definedName>
    <definedName name="VPR1_1_23" localSheetId="10">[19]Tablas!#REF!</definedName>
    <definedName name="VPR1_1_23" localSheetId="4">[19]Tablas!#REF!</definedName>
    <definedName name="VPR1_1_23" localSheetId="1">[19]Tablas!#REF!</definedName>
    <definedName name="VPR1_1_23" localSheetId="2">[19]Tablas!#REF!</definedName>
    <definedName name="VPR1_1_23">[19]Tablas!#REF!</definedName>
    <definedName name="VPR1_1_24" localSheetId="10">[19]Tablas!#REF!</definedName>
    <definedName name="VPR1_1_24" localSheetId="4">[19]Tablas!#REF!</definedName>
    <definedName name="VPR1_1_24" localSheetId="1">[19]Tablas!#REF!</definedName>
    <definedName name="VPR1_1_24" localSheetId="2">[19]Tablas!#REF!</definedName>
    <definedName name="VPR1_1_24">[19]Tablas!#REF!</definedName>
    <definedName name="VPR1_1_25" localSheetId="10">[19]Tablas!#REF!</definedName>
    <definedName name="VPR1_1_25" localSheetId="4">[19]Tablas!#REF!</definedName>
    <definedName name="VPR1_1_25" localSheetId="1">[19]Tablas!#REF!</definedName>
    <definedName name="VPR1_1_25" localSheetId="2">[19]Tablas!#REF!</definedName>
    <definedName name="VPR1_1_25">[19]Tablas!#REF!</definedName>
    <definedName name="VPR1_1_26" localSheetId="10">[19]Tablas!#REF!</definedName>
    <definedName name="VPR1_1_26" localSheetId="4">[19]Tablas!#REF!</definedName>
    <definedName name="VPR1_1_26" localSheetId="1">[19]Tablas!#REF!</definedName>
    <definedName name="VPR1_1_26" localSheetId="2">[19]Tablas!#REF!</definedName>
    <definedName name="VPR1_1_26">[19]Tablas!#REF!</definedName>
    <definedName name="VPR1_1_27" localSheetId="10">[19]Tablas!#REF!</definedName>
    <definedName name="VPR1_1_27" localSheetId="4">[19]Tablas!#REF!</definedName>
    <definedName name="VPR1_1_27" localSheetId="1">[19]Tablas!#REF!</definedName>
    <definedName name="VPR1_1_27" localSheetId="2">[19]Tablas!#REF!</definedName>
    <definedName name="VPR1_1_27">[19]Tablas!#REF!</definedName>
    <definedName name="VPR1_1_28" localSheetId="10">[19]Tablas!#REF!</definedName>
    <definedName name="VPR1_1_28" localSheetId="4">[19]Tablas!#REF!</definedName>
    <definedName name="VPR1_1_28" localSheetId="1">[19]Tablas!#REF!</definedName>
    <definedName name="VPR1_1_28" localSheetId="2">[19]Tablas!#REF!</definedName>
    <definedName name="VPR1_1_28">[19]Tablas!#REF!</definedName>
    <definedName name="VPR1_1_29" localSheetId="10">[19]Tablas!#REF!</definedName>
    <definedName name="VPR1_1_29" localSheetId="4">[19]Tablas!#REF!</definedName>
    <definedName name="VPR1_1_29" localSheetId="1">[19]Tablas!#REF!</definedName>
    <definedName name="VPR1_1_29" localSheetId="2">[19]Tablas!#REF!</definedName>
    <definedName name="VPR1_1_29">[19]Tablas!#REF!</definedName>
    <definedName name="VPR1_1_3" localSheetId="10">[19]Tablas!#REF!</definedName>
    <definedName name="VPR1_1_3" localSheetId="4">[19]Tablas!#REF!</definedName>
    <definedName name="VPR1_1_3" localSheetId="1">[19]Tablas!#REF!</definedName>
    <definedName name="VPR1_1_3" localSheetId="2">[19]Tablas!#REF!</definedName>
    <definedName name="VPR1_1_3">[19]Tablas!#REF!</definedName>
    <definedName name="VPR1_1_30" localSheetId="10">[19]Tablas!#REF!</definedName>
    <definedName name="VPR1_1_30" localSheetId="4">[19]Tablas!#REF!</definedName>
    <definedName name="VPR1_1_30" localSheetId="1">[19]Tablas!#REF!</definedName>
    <definedName name="VPR1_1_30" localSheetId="2">[19]Tablas!#REF!</definedName>
    <definedName name="VPR1_1_30">[19]Tablas!#REF!</definedName>
    <definedName name="VPR1_1_31" localSheetId="10">[19]Tablas!#REF!</definedName>
    <definedName name="VPR1_1_31" localSheetId="4">[19]Tablas!#REF!</definedName>
    <definedName name="VPR1_1_31" localSheetId="1">[19]Tablas!#REF!</definedName>
    <definedName name="VPR1_1_31" localSheetId="2">[19]Tablas!#REF!</definedName>
    <definedName name="VPR1_1_31">[19]Tablas!#REF!</definedName>
    <definedName name="VPR1_1_32" localSheetId="10">[19]Tablas!#REF!</definedName>
    <definedName name="VPR1_1_32" localSheetId="4">[19]Tablas!#REF!</definedName>
    <definedName name="VPR1_1_32" localSheetId="1">[19]Tablas!#REF!</definedName>
    <definedName name="VPR1_1_32" localSheetId="2">[19]Tablas!#REF!</definedName>
    <definedName name="VPR1_1_32">[19]Tablas!#REF!</definedName>
    <definedName name="VPR1_1_4" localSheetId="10">[19]Tablas!#REF!</definedName>
    <definedName name="VPR1_1_4" localSheetId="4">[19]Tablas!#REF!</definedName>
    <definedName name="VPR1_1_4" localSheetId="1">[19]Tablas!#REF!</definedName>
    <definedName name="VPR1_1_4" localSheetId="2">[19]Tablas!#REF!</definedName>
    <definedName name="VPR1_1_4">[19]Tablas!#REF!</definedName>
    <definedName name="VPR1_1_5" localSheetId="10">[19]Tablas!#REF!</definedName>
    <definedName name="VPR1_1_5" localSheetId="4">[19]Tablas!#REF!</definedName>
    <definedName name="VPR1_1_5" localSheetId="1">[19]Tablas!#REF!</definedName>
    <definedName name="VPR1_1_5" localSheetId="2">[19]Tablas!#REF!</definedName>
    <definedName name="VPR1_1_5">[19]Tablas!#REF!</definedName>
    <definedName name="VPR1_1_6" localSheetId="10">[19]Tablas!#REF!</definedName>
    <definedName name="VPR1_1_6" localSheetId="4">[19]Tablas!#REF!</definedName>
    <definedName name="VPR1_1_6" localSheetId="1">[19]Tablas!#REF!</definedName>
    <definedName name="VPR1_1_6" localSheetId="2">[19]Tablas!#REF!</definedName>
    <definedName name="VPR1_1_6">[19]Tablas!#REF!</definedName>
    <definedName name="VPR1_1_7" localSheetId="10">[19]Tablas!#REF!</definedName>
    <definedName name="VPR1_1_7" localSheetId="4">[19]Tablas!#REF!</definedName>
    <definedName name="VPR1_1_7" localSheetId="1">[19]Tablas!#REF!</definedName>
    <definedName name="VPR1_1_7" localSheetId="2">[19]Tablas!#REF!</definedName>
    <definedName name="VPR1_1_7">[19]Tablas!#REF!</definedName>
    <definedName name="VPR1_1_8" localSheetId="10">[19]Tablas!#REF!</definedName>
    <definedName name="VPR1_1_8" localSheetId="4">[19]Tablas!#REF!</definedName>
    <definedName name="VPR1_1_8" localSheetId="1">[19]Tablas!#REF!</definedName>
    <definedName name="VPR1_1_8" localSheetId="2">[19]Tablas!#REF!</definedName>
    <definedName name="VPR1_1_8">[19]Tablas!#REF!</definedName>
    <definedName name="VPR1_1_9" localSheetId="10">[19]Tablas!#REF!</definedName>
    <definedName name="VPR1_1_9" localSheetId="4">[19]Tablas!#REF!</definedName>
    <definedName name="VPR1_1_9" localSheetId="1">[19]Tablas!#REF!</definedName>
    <definedName name="VPR1_1_9" localSheetId="2">[19]Tablas!#REF!</definedName>
    <definedName name="VPR1_1_9">[19]Tablas!#REF!</definedName>
    <definedName name="VPR1_2" localSheetId="10">[19]Tablas!#REF!</definedName>
    <definedName name="VPR1_2" localSheetId="4">[19]Tablas!#REF!</definedName>
    <definedName name="VPR1_2" localSheetId="1">[19]Tablas!#REF!</definedName>
    <definedName name="VPR1_2" localSheetId="2">[19]Tablas!#REF!</definedName>
    <definedName name="VPR1_2">[19]Tablas!#REF!</definedName>
    <definedName name="VPR1_3" localSheetId="10">[19]Tablas!#REF!</definedName>
    <definedName name="VPR1_3" localSheetId="4">[19]Tablas!#REF!</definedName>
    <definedName name="VPR1_3" localSheetId="1">[19]Tablas!#REF!</definedName>
    <definedName name="VPR1_3" localSheetId="2">[19]Tablas!#REF!</definedName>
    <definedName name="VPR1_3">[19]Tablas!#REF!</definedName>
    <definedName name="VPR1_4" localSheetId="10">[19]Tablas!#REF!</definedName>
    <definedName name="VPR1_4" localSheetId="4">[19]Tablas!#REF!</definedName>
    <definedName name="VPR1_4" localSheetId="1">[19]Tablas!#REF!</definedName>
    <definedName name="VPR1_4" localSheetId="2">[19]Tablas!#REF!</definedName>
    <definedName name="VPR1_4">[19]Tablas!#REF!</definedName>
    <definedName name="VPR1_5" localSheetId="10">[19]Tablas!#REF!</definedName>
    <definedName name="VPR1_5" localSheetId="4">[19]Tablas!#REF!</definedName>
    <definedName name="VPR1_5" localSheetId="1">[19]Tablas!#REF!</definedName>
    <definedName name="VPR1_5" localSheetId="2">[19]Tablas!#REF!</definedName>
    <definedName name="VPR1_5">[19]Tablas!#REF!</definedName>
    <definedName name="VPR1_6" localSheetId="10">[19]Tablas!#REF!</definedName>
    <definedName name="VPR1_6" localSheetId="4">[19]Tablas!#REF!</definedName>
    <definedName name="VPR1_6" localSheetId="1">[19]Tablas!#REF!</definedName>
    <definedName name="VPR1_6" localSheetId="2">[19]Tablas!#REF!</definedName>
    <definedName name="VPR1_6">[19]Tablas!#REF!</definedName>
    <definedName name="vpt" localSheetId="10">#REF!</definedName>
    <definedName name="vpt" localSheetId="4">#REF!</definedName>
    <definedName name="vpt" localSheetId="1">#REF!</definedName>
    <definedName name="vpt" localSheetId="2">#REF!</definedName>
    <definedName name="vpt">#REF!</definedName>
    <definedName name="VRP" localSheetId="10">[19]Tablas!#REF!</definedName>
    <definedName name="VRP" localSheetId="4">[19]Tablas!#REF!</definedName>
    <definedName name="VRP" localSheetId="1">[19]Tablas!#REF!</definedName>
    <definedName name="VRP" localSheetId="2">[19]Tablas!#REF!</definedName>
    <definedName name="VRP">[19]Tablas!#REF!</definedName>
    <definedName name="VRP_PETROQ" localSheetId="10">#REF!</definedName>
    <definedName name="VRP_PETROQ" localSheetId="4">#REF!</definedName>
    <definedName name="VRP_PETROQ" localSheetId="1">#REF!</definedName>
    <definedName name="VRP_PETROQ" localSheetId="2">#REF!</definedName>
    <definedName name="VRP_PETROQ">#REF!</definedName>
    <definedName name="VRP1_1" localSheetId="10">[19]Tablas!#REF!</definedName>
    <definedName name="VRP1_1" localSheetId="4">[19]Tablas!#REF!</definedName>
    <definedName name="VRP1_1" localSheetId="1">[19]Tablas!#REF!</definedName>
    <definedName name="VRP1_1" localSheetId="2">[19]Tablas!#REF!</definedName>
    <definedName name="VRP1_1">[19]Tablas!#REF!</definedName>
    <definedName name="VRP1_1_1" localSheetId="10">[19]Tablas!#REF!</definedName>
    <definedName name="VRP1_1_1" localSheetId="4">[19]Tablas!#REF!</definedName>
    <definedName name="VRP1_1_1" localSheetId="1">[19]Tablas!#REF!</definedName>
    <definedName name="VRP1_1_1" localSheetId="2">[19]Tablas!#REF!</definedName>
    <definedName name="VRP1_1_1">[19]Tablas!#REF!</definedName>
    <definedName name="VRP1_1_10" localSheetId="10">[19]Tablas!#REF!</definedName>
    <definedName name="VRP1_1_10" localSheetId="4">[19]Tablas!#REF!</definedName>
    <definedName name="VRP1_1_10" localSheetId="1">[19]Tablas!#REF!</definedName>
    <definedName name="VRP1_1_10" localSheetId="2">[19]Tablas!#REF!</definedName>
    <definedName name="VRP1_1_10">[19]Tablas!#REF!</definedName>
    <definedName name="VRP1_1_11" localSheetId="10">[19]Tablas!#REF!</definedName>
    <definedName name="VRP1_1_11" localSheetId="4">[19]Tablas!#REF!</definedName>
    <definedName name="VRP1_1_11" localSheetId="1">[19]Tablas!#REF!</definedName>
    <definedName name="VRP1_1_11" localSheetId="2">[19]Tablas!#REF!</definedName>
    <definedName name="VRP1_1_11">[19]Tablas!#REF!</definedName>
    <definedName name="VRP1_1_12" localSheetId="10">[19]Tablas!#REF!</definedName>
    <definedName name="VRP1_1_12" localSheetId="4">[19]Tablas!#REF!</definedName>
    <definedName name="VRP1_1_12" localSheetId="1">[19]Tablas!#REF!</definedName>
    <definedName name="VRP1_1_12" localSheetId="2">[19]Tablas!#REF!</definedName>
    <definedName name="VRP1_1_12">[19]Tablas!#REF!</definedName>
    <definedName name="VRP1_1_13" localSheetId="10">[19]Tablas!#REF!</definedName>
    <definedName name="VRP1_1_13" localSheetId="4">[19]Tablas!#REF!</definedName>
    <definedName name="VRP1_1_13" localSheetId="1">[19]Tablas!#REF!</definedName>
    <definedName name="VRP1_1_13" localSheetId="2">[19]Tablas!#REF!</definedName>
    <definedName name="VRP1_1_13">[19]Tablas!#REF!</definedName>
    <definedName name="VRP1_1_14" localSheetId="10">[19]Tablas!#REF!</definedName>
    <definedName name="VRP1_1_14" localSheetId="4">[19]Tablas!#REF!</definedName>
    <definedName name="VRP1_1_14" localSheetId="1">[19]Tablas!#REF!</definedName>
    <definedName name="VRP1_1_14" localSheetId="2">[19]Tablas!#REF!</definedName>
    <definedName name="VRP1_1_14">[19]Tablas!#REF!</definedName>
    <definedName name="VRP1_1_15" localSheetId="10">[19]Tablas!#REF!</definedName>
    <definedName name="VRP1_1_15" localSheetId="4">[19]Tablas!#REF!</definedName>
    <definedName name="VRP1_1_15" localSheetId="1">[19]Tablas!#REF!</definedName>
    <definedName name="VRP1_1_15" localSheetId="2">[19]Tablas!#REF!</definedName>
    <definedName name="VRP1_1_15">[19]Tablas!#REF!</definedName>
    <definedName name="VRP1_1_16" localSheetId="10">[19]Tablas!#REF!</definedName>
    <definedName name="VRP1_1_16" localSheetId="4">[19]Tablas!#REF!</definedName>
    <definedName name="VRP1_1_16" localSheetId="1">[19]Tablas!#REF!</definedName>
    <definedName name="VRP1_1_16" localSheetId="2">[19]Tablas!#REF!</definedName>
    <definedName name="VRP1_1_16">[19]Tablas!#REF!</definedName>
    <definedName name="VRP1_1_17" localSheetId="10">[19]Tablas!#REF!</definedName>
    <definedName name="VRP1_1_17" localSheetId="4">[19]Tablas!#REF!</definedName>
    <definedName name="VRP1_1_17" localSheetId="1">[19]Tablas!#REF!</definedName>
    <definedName name="VRP1_1_17" localSheetId="2">[19]Tablas!#REF!</definedName>
    <definedName name="VRP1_1_17">[19]Tablas!#REF!</definedName>
    <definedName name="VRP1_1_18" localSheetId="10">[19]Tablas!#REF!</definedName>
    <definedName name="VRP1_1_18" localSheetId="4">[19]Tablas!#REF!</definedName>
    <definedName name="VRP1_1_18" localSheetId="1">[19]Tablas!#REF!</definedName>
    <definedName name="VRP1_1_18" localSheetId="2">[19]Tablas!#REF!</definedName>
    <definedName name="VRP1_1_18">[19]Tablas!#REF!</definedName>
    <definedName name="VRP1_1_19" localSheetId="10">[19]Tablas!#REF!</definedName>
    <definedName name="VRP1_1_19" localSheetId="4">[19]Tablas!#REF!</definedName>
    <definedName name="VRP1_1_19" localSheetId="1">[19]Tablas!#REF!</definedName>
    <definedName name="VRP1_1_19" localSheetId="2">[19]Tablas!#REF!</definedName>
    <definedName name="VRP1_1_19">[19]Tablas!#REF!</definedName>
    <definedName name="VRP1_1_2" localSheetId="10">[19]Tablas!#REF!</definedName>
    <definedName name="VRP1_1_2" localSheetId="4">[19]Tablas!#REF!</definedName>
    <definedName name="VRP1_1_2" localSheetId="1">[19]Tablas!#REF!</definedName>
    <definedName name="VRP1_1_2" localSheetId="2">[19]Tablas!#REF!</definedName>
    <definedName name="VRP1_1_2">[19]Tablas!#REF!</definedName>
    <definedName name="VRP1_1_20" localSheetId="10">[19]Tablas!#REF!</definedName>
    <definedName name="VRP1_1_20" localSheetId="4">[19]Tablas!#REF!</definedName>
    <definedName name="VRP1_1_20" localSheetId="1">[19]Tablas!#REF!</definedName>
    <definedName name="VRP1_1_20" localSheetId="2">[19]Tablas!#REF!</definedName>
    <definedName name="VRP1_1_20">[19]Tablas!#REF!</definedName>
    <definedName name="VRP1_1_21" localSheetId="10">[19]Tablas!#REF!</definedName>
    <definedName name="VRP1_1_21" localSheetId="4">[19]Tablas!#REF!</definedName>
    <definedName name="VRP1_1_21" localSheetId="1">[19]Tablas!#REF!</definedName>
    <definedName name="VRP1_1_21" localSheetId="2">[19]Tablas!#REF!</definedName>
    <definedName name="VRP1_1_21">[19]Tablas!#REF!</definedName>
    <definedName name="VRP1_1_22" localSheetId="10">[19]Tablas!#REF!</definedName>
    <definedName name="VRP1_1_22" localSheetId="4">[19]Tablas!#REF!</definedName>
    <definedName name="VRP1_1_22" localSheetId="1">[19]Tablas!#REF!</definedName>
    <definedName name="VRP1_1_22" localSheetId="2">[19]Tablas!#REF!</definedName>
    <definedName name="VRP1_1_22">[19]Tablas!#REF!</definedName>
    <definedName name="VRP1_1_23" localSheetId="10">[19]Tablas!#REF!</definedName>
    <definedName name="VRP1_1_23" localSheetId="4">[19]Tablas!#REF!</definedName>
    <definedName name="VRP1_1_23" localSheetId="1">[19]Tablas!#REF!</definedName>
    <definedName name="VRP1_1_23" localSheetId="2">[19]Tablas!#REF!</definedName>
    <definedName name="VRP1_1_23">[19]Tablas!#REF!</definedName>
    <definedName name="VRP1_1_3" localSheetId="10">[19]Tablas!#REF!</definedName>
    <definedName name="VRP1_1_3" localSheetId="4">[19]Tablas!#REF!</definedName>
    <definedName name="VRP1_1_3" localSheetId="1">[19]Tablas!#REF!</definedName>
    <definedName name="VRP1_1_3" localSheetId="2">[19]Tablas!#REF!</definedName>
    <definedName name="VRP1_1_3">[19]Tablas!#REF!</definedName>
    <definedName name="VRP1_1_4" localSheetId="10">[19]Tablas!#REF!</definedName>
    <definedName name="VRP1_1_4" localSheetId="4">[19]Tablas!#REF!</definedName>
    <definedName name="VRP1_1_4" localSheetId="1">[19]Tablas!#REF!</definedName>
    <definedName name="VRP1_1_4" localSheetId="2">[19]Tablas!#REF!</definedName>
    <definedName name="VRP1_1_4">[19]Tablas!#REF!</definedName>
    <definedName name="VRP1_1_5" localSheetId="10">[19]Tablas!#REF!</definedName>
    <definedName name="VRP1_1_5" localSheetId="4">[19]Tablas!#REF!</definedName>
    <definedName name="VRP1_1_5" localSheetId="1">[19]Tablas!#REF!</definedName>
    <definedName name="VRP1_1_5" localSheetId="2">[19]Tablas!#REF!</definedName>
    <definedName name="VRP1_1_5">[19]Tablas!#REF!</definedName>
    <definedName name="VRP1_1_6" localSheetId="10">[19]Tablas!#REF!</definedName>
    <definedName name="VRP1_1_6" localSheetId="4">[19]Tablas!#REF!</definedName>
    <definedName name="VRP1_1_6" localSheetId="1">[19]Tablas!#REF!</definedName>
    <definedName name="VRP1_1_6" localSheetId="2">[19]Tablas!#REF!</definedName>
    <definedName name="VRP1_1_6">[19]Tablas!#REF!</definedName>
    <definedName name="VRP1_1_7" localSheetId="10">[19]Tablas!#REF!</definedName>
    <definedName name="VRP1_1_7" localSheetId="4">[19]Tablas!#REF!</definedName>
    <definedName name="VRP1_1_7" localSheetId="1">[19]Tablas!#REF!</definedName>
    <definedName name="VRP1_1_7" localSheetId="2">[19]Tablas!#REF!</definedName>
    <definedName name="VRP1_1_7">[19]Tablas!#REF!</definedName>
    <definedName name="VRP1_1_8" localSheetId="10">[19]Tablas!#REF!</definedName>
    <definedName name="VRP1_1_8" localSheetId="4">[19]Tablas!#REF!</definedName>
    <definedName name="VRP1_1_8" localSheetId="1">[19]Tablas!#REF!</definedName>
    <definedName name="VRP1_1_8" localSheetId="2">[19]Tablas!#REF!</definedName>
    <definedName name="VRP1_1_8">[19]Tablas!#REF!</definedName>
    <definedName name="VRP1_1_9" localSheetId="10">[19]Tablas!#REF!</definedName>
    <definedName name="VRP1_1_9" localSheetId="4">[19]Tablas!#REF!</definedName>
    <definedName name="VRP1_1_9" localSheetId="1">[19]Tablas!#REF!</definedName>
    <definedName name="VRP1_1_9" localSheetId="2">[19]Tablas!#REF!</definedName>
    <definedName name="VRP1_1_9">[19]Tablas!#REF!</definedName>
    <definedName name="VRP1_2" localSheetId="10">[19]Tablas!#REF!</definedName>
    <definedName name="VRP1_2" localSheetId="4">[19]Tablas!#REF!</definedName>
    <definedName name="VRP1_2" localSheetId="1">[19]Tablas!#REF!</definedName>
    <definedName name="VRP1_2" localSheetId="2">[19]Tablas!#REF!</definedName>
    <definedName name="VRP1_2">[19]Tablas!#REF!</definedName>
    <definedName name="VRP1_3" localSheetId="10">[19]Tablas!#REF!</definedName>
    <definedName name="VRP1_3" localSheetId="4">[19]Tablas!#REF!</definedName>
    <definedName name="VRP1_3" localSheetId="1">[19]Tablas!#REF!</definedName>
    <definedName name="VRP1_3" localSheetId="2">[19]Tablas!#REF!</definedName>
    <definedName name="VRP1_3">[19]Tablas!#REF!</definedName>
    <definedName name="VRP1_4" localSheetId="10">[19]Tablas!#REF!</definedName>
    <definedName name="VRP1_4" localSheetId="4">[19]Tablas!#REF!</definedName>
    <definedName name="VRP1_4" localSheetId="1">[19]Tablas!#REF!</definedName>
    <definedName name="VRP1_4" localSheetId="2">[19]Tablas!#REF!</definedName>
    <definedName name="VRP1_4">[19]Tablas!#REF!</definedName>
    <definedName name="vsdfj" localSheetId="5" hidden="1">{"via1",#N/A,TRUE,"general";"via2",#N/A,TRUE,"general";"via3",#N/A,TRUE,"general"}</definedName>
    <definedName name="vsdfj" hidden="1">{"via1",#N/A,TRUE,"general";"via2",#N/A,TRUE,"general";"via3",#N/A,TRUE,"general"}</definedName>
    <definedName name="VSM" localSheetId="10">[19]Tablas!#REF!</definedName>
    <definedName name="VSM" localSheetId="4">[19]Tablas!#REF!</definedName>
    <definedName name="VSM" localSheetId="1">[19]Tablas!#REF!</definedName>
    <definedName name="VSM" localSheetId="2">[19]Tablas!#REF!</definedName>
    <definedName name="VSM">[19]Tablas!#REF!</definedName>
    <definedName name="VSM1_1" localSheetId="10">[19]Tablas!#REF!</definedName>
    <definedName name="VSM1_1" localSheetId="4">[19]Tablas!#REF!</definedName>
    <definedName name="VSM1_1" localSheetId="1">[19]Tablas!#REF!</definedName>
    <definedName name="VSM1_1" localSheetId="2">[19]Tablas!#REF!</definedName>
    <definedName name="VSM1_1">[19]Tablas!#REF!</definedName>
    <definedName name="VSM1_1_1" localSheetId="10">[19]Tablas!#REF!</definedName>
    <definedName name="VSM1_1_1" localSheetId="4">[19]Tablas!#REF!</definedName>
    <definedName name="VSM1_1_1" localSheetId="1">[19]Tablas!#REF!</definedName>
    <definedName name="VSM1_1_1" localSheetId="2">[19]Tablas!#REF!</definedName>
    <definedName name="VSM1_1_1">[19]Tablas!#REF!</definedName>
    <definedName name="VSM1_1_2" localSheetId="10">[19]Tablas!#REF!</definedName>
    <definedName name="VSM1_1_2" localSheetId="4">[19]Tablas!#REF!</definedName>
    <definedName name="VSM1_1_2" localSheetId="1">[19]Tablas!#REF!</definedName>
    <definedName name="VSM1_1_2" localSheetId="2">[19]Tablas!#REF!</definedName>
    <definedName name="VSM1_1_2">[19]Tablas!#REF!</definedName>
    <definedName name="VSM1_1_3" localSheetId="10">[19]Tablas!#REF!</definedName>
    <definedName name="VSM1_1_3" localSheetId="4">[19]Tablas!#REF!</definedName>
    <definedName name="VSM1_1_3" localSheetId="1">[19]Tablas!#REF!</definedName>
    <definedName name="VSM1_1_3" localSheetId="2">[19]Tablas!#REF!</definedName>
    <definedName name="VSM1_1_3">[19]Tablas!#REF!</definedName>
    <definedName name="VSM1_1_4" localSheetId="10">[19]Tablas!#REF!</definedName>
    <definedName name="VSM1_1_4" localSheetId="4">[19]Tablas!#REF!</definedName>
    <definedName name="VSM1_1_4" localSheetId="1">[19]Tablas!#REF!</definedName>
    <definedName name="VSM1_1_4" localSheetId="2">[19]Tablas!#REF!</definedName>
    <definedName name="VSM1_1_4">[19]Tablas!#REF!</definedName>
    <definedName name="VSM1_1_5" localSheetId="10">[19]Tablas!#REF!</definedName>
    <definedName name="VSM1_1_5" localSheetId="4">[19]Tablas!#REF!</definedName>
    <definedName name="VSM1_1_5" localSheetId="1">[19]Tablas!#REF!</definedName>
    <definedName name="VSM1_1_5" localSheetId="2">[19]Tablas!#REF!</definedName>
    <definedName name="VSM1_1_5">[19]Tablas!#REF!</definedName>
    <definedName name="VSM1_2" localSheetId="10">[19]Tablas!#REF!</definedName>
    <definedName name="VSM1_2" localSheetId="4">[19]Tablas!#REF!</definedName>
    <definedName name="VSM1_2" localSheetId="1">[19]Tablas!#REF!</definedName>
    <definedName name="VSM1_2" localSheetId="2">[19]Tablas!#REF!</definedName>
    <definedName name="VSM1_2">[19]Tablas!#REF!</definedName>
    <definedName name="VSM1_3" localSheetId="10">[19]Tablas!#REF!</definedName>
    <definedName name="VSM1_3" localSheetId="4">[19]Tablas!#REF!</definedName>
    <definedName name="VSM1_3" localSheetId="1">[19]Tablas!#REF!</definedName>
    <definedName name="VSM1_3" localSheetId="2">[19]Tablas!#REF!</definedName>
    <definedName name="VSM1_3">[19]Tablas!#REF!</definedName>
    <definedName name="VSM1_4" localSheetId="10">[19]Tablas!#REF!</definedName>
    <definedName name="VSM1_4" localSheetId="4">[19]Tablas!#REF!</definedName>
    <definedName name="VSM1_4" localSheetId="1">[19]Tablas!#REF!</definedName>
    <definedName name="VSM1_4" localSheetId="2">[19]Tablas!#REF!</definedName>
    <definedName name="VSM1_4">[19]Tablas!#REF!</definedName>
    <definedName name="VSM1_5" localSheetId="10">[19]Tablas!#REF!</definedName>
    <definedName name="VSM1_5" localSheetId="4">[19]Tablas!#REF!</definedName>
    <definedName name="VSM1_5" localSheetId="1">[19]Tablas!#REF!</definedName>
    <definedName name="VSM1_5" localSheetId="2">[19]Tablas!#REF!</definedName>
    <definedName name="VSM1_5">[19]Tablas!#REF!</definedName>
    <definedName name="vsp" localSheetId="10">#REF!</definedName>
    <definedName name="vsp" localSheetId="4">#REF!</definedName>
    <definedName name="vsp" localSheetId="1">#REF!</definedName>
    <definedName name="vsp" localSheetId="2">#REF!</definedName>
    <definedName name="vsp">#REF!</definedName>
    <definedName name="vt" localSheetId="5" hidden="1">{"via1",#N/A,TRUE,"general";"via2",#N/A,TRUE,"general";"via3",#N/A,TRUE,"general"}</definedName>
    <definedName name="vt" hidden="1">{"via1",#N/A,TRUE,"general";"via2",#N/A,TRUE,"general";"via3",#N/A,TRUE,"general"}</definedName>
    <definedName name="VTEspPublico">'[185]Tramo 1'!$H$70</definedName>
    <definedName name="VTPavimentos">'[185]Tramo 1'!$H$36</definedName>
    <definedName name="VTRedesSecas">'[185]Tramo 1'!$H$229</definedName>
    <definedName name="VTRHumedas">'[185]Tramo 1'!$H$276</definedName>
    <definedName name="VTSeñDemSem">'[185]Tramo 1'!$H$185</definedName>
    <definedName name="VTUB" localSheetId="10">[45]CANTIDADES!#REF!</definedName>
    <definedName name="VTUB" localSheetId="4">[45]CANTIDADES!#REF!</definedName>
    <definedName name="VTUB" localSheetId="1">[45]CANTIDADES!#REF!</definedName>
    <definedName name="VTUB" localSheetId="2">[45]CANTIDADES!#REF!</definedName>
    <definedName name="VTUB">[45]CANTIDADES!#REF!</definedName>
    <definedName name="vutil" localSheetId="10">#REF!</definedName>
    <definedName name="vutil" localSheetId="4">#REF!</definedName>
    <definedName name="vutil" localSheetId="1">#REF!</definedName>
    <definedName name="vutil" localSheetId="2">#REF!</definedName>
    <definedName name="vutil">#REF!</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kmh" localSheetId="10">#REF!</definedName>
    <definedName name="Vvkmh" localSheetId="4">#REF!</definedName>
    <definedName name="Vvkmh" localSheetId="1">#REF!</definedName>
    <definedName name="Vvkmh" localSheetId="2">#REF!</definedName>
    <definedName name="Vvkmh">#REF!</definedName>
    <definedName name="Vvmph" localSheetId="10">#REF!</definedName>
    <definedName name="Vvmph" localSheetId="4">#REF!</definedName>
    <definedName name="Vvmph" localSheetId="1">#REF!</definedName>
    <definedName name="Vvmph" localSheetId="2">#REF!</definedName>
    <definedName name="Vvmph">#REF!</definedName>
    <definedName name="VVV" localSheetId="10">#REF!</definedName>
    <definedName name="VVV" localSheetId="4">#REF!</definedName>
    <definedName name="VVV" localSheetId="5">#REF!</definedName>
    <definedName name="VVV" localSheetId="1">#REF!</definedName>
    <definedName name="VVV" localSheetId="2">#REF!</definedName>
    <definedName name="VVV">#REF!</definedName>
    <definedName name="vvvvt" localSheetId="5"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 localSheetId="10">#REF!</definedName>
    <definedName name="w" localSheetId="4">#REF!</definedName>
    <definedName name="w" localSheetId="1">#REF!</definedName>
    <definedName name="w" localSheetId="2">#REF!</definedName>
    <definedName name="w">#REF!</definedName>
    <definedName name="w2w2w" localSheetId="5" hidden="1">{"via1",#N/A,TRUE,"general";"via2",#N/A,TRUE,"general";"via3",#N/A,TRUE,"general"}</definedName>
    <definedName name="w2w2w" hidden="1">{"via1",#N/A,TRUE,"general";"via2",#N/A,TRUE,"general";"via3",#N/A,TRUE,"general"}</definedName>
    <definedName name="WAGE_RATE" localSheetId="10">#REF!</definedName>
    <definedName name="WAGE_RATE" localSheetId="4">#REF!</definedName>
    <definedName name="WAGE_RATE" localSheetId="1">#REF!</definedName>
    <definedName name="WAGE_RATE" localSheetId="2">#REF!</definedName>
    <definedName name="WAGE_RATE">#REF!</definedName>
    <definedName name="Wage0100" localSheetId="10">#REF!</definedName>
    <definedName name="Wage0100" localSheetId="4">#REF!</definedName>
    <definedName name="Wage0100" localSheetId="1">#REF!</definedName>
    <definedName name="Wage0100" localSheetId="2">#REF!</definedName>
    <definedName name="Wage0100">#REF!</definedName>
    <definedName name="Wage0200" localSheetId="10">#REF!</definedName>
    <definedName name="Wage0200" localSheetId="4">#REF!</definedName>
    <definedName name="Wage0200" localSheetId="1">#REF!</definedName>
    <definedName name="Wage0200" localSheetId="2">#REF!</definedName>
    <definedName name="Wage0200">#REF!</definedName>
    <definedName name="WBS" localSheetId="10">'[186]2004'!#REF!</definedName>
    <definedName name="WBS" localSheetId="4">'[186]2004'!#REF!</definedName>
    <definedName name="WBS" localSheetId="1">'[186]2004'!#REF!</definedName>
    <definedName name="WBS" localSheetId="2">'[186]2004'!#REF!</definedName>
    <definedName name="WBS">'[186]2004'!#REF!</definedName>
    <definedName name="Wcut" localSheetId="10">#REF!</definedName>
    <definedName name="Wcut" localSheetId="4">#REF!</definedName>
    <definedName name="Wcut" localSheetId="1">#REF!</definedName>
    <definedName name="Wcut" localSheetId="2">#REF!</definedName>
    <definedName name="Wcut">#REF!</definedName>
    <definedName name="WD" localSheetId="10">#REF!</definedName>
    <definedName name="WD" localSheetId="4">#REF!</definedName>
    <definedName name="WD" localSheetId="1">#REF!</definedName>
    <definedName name="WD" localSheetId="2">#REF!</definedName>
    <definedName name="WD">#REF!</definedName>
    <definedName name="WDD" hidden="1">{#N/A,#N/A,FALSE,"orthoflow";#N/A,#N/A,FALSE,"Miscelaneos";#N/A,#N/A,FALSE,"Instrumentacio";#N/A,#N/A,FALSE,"Electrico";#N/A,#N/A,FALSE,"Valv. Seguridad"}</definedName>
    <definedName name="WDFSDF" localSheetId="10">'[62]Res-Accide-10'!#REF!</definedName>
    <definedName name="WDFSDF" localSheetId="4">'[62]Res-Accide-10'!#REF!</definedName>
    <definedName name="WDFSDF" localSheetId="5">'[62]Res-Accide-10'!#REF!</definedName>
    <definedName name="WDFSDF" localSheetId="1">'[62]Res-Accide-10'!#REF!</definedName>
    <definedName name="WDFSDF" localSheetId="2">'[62]Res-Accide-10'!#REF!</definedName>
    <definedName name="WDFSDF">'[62]Res-Accide-10'!#REF!</definedName>
    <definedName name="wedw" localSheetId="10">#REF!</definedName>
    <definedName name="wedw" localSheetId="4">#REF!</definedName>
    <definedName name="wedw" localSheetId="1">#REF!</definedName>
    <definedName name="wedw" localSheetId="2">#REF!</definedName>
    <definedName name="wedw">#REF!</definedName>
    <definedName name="WEFWE" localSheetId="10">'[62]Res-Accide-10'!#REF!</definedName>
    <definedName name="WEFWE" localSheetId="4">'[62]Res-Accide-10'!#REF!</definedName>
    <definedName name="WEFWE" localSheetId="5">'[62]Res-Accide-10'!#REF!</definedName>
    <definedName name="WEFWE" localSheetId="1">'[62]Res-Accide-10'!#REF!</definedName>
    <definedName name="WEFWE" localSheetId="2">'[62]Res-Accide-10'!#REF!</definedName>
    <definedName name="WEFWE">'[62]Res-Accide-10'!#REF!</definedName>
    <definedName name="WER" localSheetId="3">'[61]Res-Accide-10'!$S$2:$S$7</definedName>
    <definedName name="WER" localSheetId="4">'[61]Res-Accide-10'!$S$2:$S$7</definedName>
    <definedName name="WER">'[62]Res-Accide-10'!$S$2:$S$7</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5"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ILSON" localSheetId="10">'[62]Res-Accide-10'!#REF!</definedName>
    <definedName name="WILSON" localSheetId="3">'[61]Res-Accide-10'!#REF!</definedName>
    <definedName name="WILSON" localSheetId="4">'[61]Res-Accide-10'!#REF!</definedName>
    <definedName name="WILSON" localSheetId="5">'[62]Res-Accide-10'!#REF!</definedName>
    <definedName name="WILSON" localSheetId="1">'[62]Res-Accide-10'!#REF!</definedName>
    <definedName name="WILSON" localSheetId="2">'[62]Res-Accide-10'!#REF!</definedName>
    <definedName name="WILSON">'[62]Res-Accide-10'!#REF!</definedName>
    <definedName name="Wipe" localSheetId="10">#REF!</definedName>
    <definedName name="Wipe" localSheetId="4">#REF!</definedName>
    <definedName name="Wipe" localSheetId="1">#REF!</definedName>
    <definedName name="Wipe" localSheetId="2">#REF!</definedName>
    <definedName name="Wipe">#REF!</definedName>
    <definedName name="WQ" localSheetId="10">#REF!</definedName>
    <definedName name="WQ" localSheetId="4">#REF!</definedName>
    <definedName name="WQ" localSheetId="1">#REF!</definedName>
    <definedName name="WQ" localSheetId="2">#REF!</definedName>
    <definedName name="WQ">#REF!</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LL0004A." hidden="1">{#N/A,#N/A,FALSE,"List. Tie-in's Rev. A Diesel";#N/A,#N/A,FALSE,"List. Tie-in's Rev. A Gasolina";#N/A,#N/A,FALSE,"List. Tie-in's Rev. A Crudo";#N/A,#N/A,FALSE,"List. Tie-in's Rev. A Fuel Oil"}</definedName>
    <definedName name="wrn.OPERADORES." hidden="1">{#N/A,#N/A,TRUE,"T1"}</definedName>
    <definedName name="wrn.res7" hidden="1">{#N/A,#N/A,FALSE,"Hoja1";#N/A,#N/A,FALSE,"Hoja2"}</definedName>
    <definedName name="wrn.resumen." localSheetId="3" hidden="1">{"total",#N/A,FALSE,"TD 0% ";"total",#N/A,FALSE,"TD 12%";"total",#N/A,FALSE,"TD 10%"}</definedName>
    <definedName name="wrn.resumen." localSheetId="4" hidden="1">{"total",#N/A,FALSE,"TD 0% ";"total",#N/A,FALSE,"TD 12%";"total",#N/A,FALSE,"TD 10%"}</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5" hidden="1">{"via1",#N/A,TRUE,"general";"via2",#N/A,TRUE,"general";"via3",#N/A,TRUE,"general"}</definedName>
    <definedName name="wrn.via." hidden="1">{"via1",#N/A,TRUE,"general";"via2",#N/A,TRUE,"general";"via3",#N/A,TRUE,"general"}</definedName>
    <definedName name="WSERWEER" localSheetId="10">'[187]COSTOS OFICINA'!#REF!</definedName>
    <definedName name="WSERWEER" localSheetId="4">'[187]COSTOS OFICINA'!#REF!</definedName>
    <definedName name="WSERWEER" localSheetId="1">'[187]COSTOS OFICINA'!#REF!</definedName>
    <definedName name="WSERWEER" localSheetId="2">'[187]COSTOS OFICINA'!#REF!</definedName>
    <definedName name="WSERWEER">'[187]COSTOS OFICINA'!#REF!</definedName>
    <definedName name="wsnhed" localSheetId="5"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SX" localSheetId="10">#REF!</definedName>
    <definedName name="WSX" localSheetId="4">#REF!</definedName>
    <definedName name="WSX" localSheetId="1">#REF!</definedName>
    <definedName name="WSX" localSheetId="2">#REF!</definedName>
    <definedName name="WSX">#REF!</definedName>
    <definedName name="Wtot" localSheetId="10">#REF!</definedName>
    <definedName name="Wtot" localSheetId="4">#REF!</definedName>
    <definedName name="Wtot" localSheetId="1">#REF!</definedName>
    <definedName name="Wtot" localSheetId="2">#REF!</definedName>
    <definedName name="Wtot">#REF!</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W" localSheetId="10">[1]LIQUIDACION!#REF!</definedName>
    <definedName name="WW" localSheetId="3">#REF!</definedName>
    <definedName name="WW" localSheetId="4">#REF!</definedName>
    <definedName name="WW" localSheetId="1">[1]LIQUIDACION!#REF!</definedName>
    <definedName name="WW" localSheetId="2">[1]LIQUIDACION!#REF!</definedName>
    <definedName name="WW">[1]LIQUIDACION!#REF!</definedName>
    <definedName name="wwded3" localSheetId="5" hidden="1">{"via1",#N/A,TRUE,"general";"via2",#N/A,TRUE,"general";"via3",#N/A,TRUE,"general"}</definedName>
    <definedName name="wwded3" hidden="1">{"via1",#N/A,TRUE,"general";"via2",#N/A,TRUE,"general";"via3",#N/A,TRUE,"general"}</definedName>
    <definedName name="www" localSheetId="10">#REF!</definedName>
    <definedName name="www" localSheetId="4">#REF!</definedName>
    <definedName name="www" localSheetId="1">#REF!</definedName>
    <definedName name="www" localSheetId="2">#REF!</definedName>
    <definedName name="www">#REF!</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yty" localSheetId="5" hidden="1">{"via1",#N/A,TRUE,"general";"via2",#N/A,TRUE,"general";"via3",#N/A,TRUE,"general"}</definedName>
    <definedName name="wyty" hidden="1">{"via1",#N/A,TRUE,"general";"via2",#N/A,TRUE,"general";"via3",#N/A,TRUE,"general"}</definedName>
    <definedName name="x" localSheetId="10">#REF!</definedName>
    <definedName name="x" localSheetId="3">#REF!</definedName>
    <definedName name="x" localSheetId="4">#REF!</definedName>
    <definedName name="x" localSheetId="1">#REF!</definedName>
    <definedName name="x" localSheetId="2">#REF!</definedName>
    <definedName name="x">#REF!</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D" localSheetId="10">#REF!</definedName>
    <definedName name="XD" localSheetId="4">#REF!</definedName>
    <definedName name="XD" localSheetId="1">#REF!</definedName>
    <definedName name="XD" localSheetId="2">#REF!</definedName>
    <definedName name="XD">#REF!</definedName>
    <definedName name="xgdfg" localSheetId="10">#REF!</definedName>
    <definedName name="xgdfg" localSheetId="4">#REF!</definedName>
    <definedName name="xgdfg" localSheetId="1">#REF!</definedName>
    <definedName name="xgdfg" localSheetId="2">#REF!</definedName>
    <definedName name="xgdfg">#REF!</definedName>
    <definedName name="XSW" hidden="1">{#N/A,#N/A,TRUE,"1842CWN0"}</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 localSheetId="10">#REF!</definedName>
    <definedName name="xx" localSheetId="3">#REF!</definedName>
    <definedName name="xx" localSheetId="4">#REF!</definedName>
    <definedName name="XX" localSheetId="5">#REF!</definedName>
    <definedName name="XX" localSheetId="1">#REF!</definedName>
    <definedName name="XX" localSheetId="2">#REF!</definedName>
    <definedName name="XX">#REF!</definedName>
    <definedName name="xxfg" localSheetId="5" hidden="1">{"via1",#N/A,TRUE,"general";"via2",#N/A,TRUE,"general";"via3",#N/A,TRUE,"general"}</definedName>
    <definedName name="xxfg" hidden="1">{"via1",#N/A,TRUE,"general";"via2",#N/A,TRUE,"general";"via3",#N/A,TRUE,"general"}</definedName>
    <definedName name="xxx" localSheetId="10">#REF!</definedName>
    <definedName name="xxx" localSheetId="4">#REF!</definedName>
    <definedName name="xxx" localSheetId="1">#REF!</definedName>
    <definedName name="xxx" localSheetId="2">#REF!</definedName>
    <definedName name="xxx">#REF!</definedName>
    <definedName name="XXXX" localSheetId="10" hidden="1">#REF!</definedName>
    <definedName name="XXXX" localSheetId="4" hidden="1">#REF!</definedName>
    <definedName name="XXXX" localSheetId="1" hidden="1">#REF!</definedName>
    <definedName name="XXXX" localSheetId="2" hidden="1">#REF!</definedName>
    <definedName name="XXXX" hidden="1">#REF!</definedName>
    <definedName name="xxxxx" localSheetId="10">[188]!absc</definedName>
    <definedName name="xxxxx" localSheetId="4">[188]!absc</definedName>
    <definedName name="xxxxx" localSheetId="1">[188]!absc</definedName>
    <definedName name="xxxxx" localSheetId="2">[188]!absc</definedName>
    <definedName name="xxxxx">[188]!absc</definedName>
    <definedName name="xxxxxds" localSheetId="5"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0">#REF!</definedName>
    <definedName name="XXXXXXXXXX" localSheetId="4">#REF!</definedName>
    <definedName name="XXXXXXXXXX" localSheetId="5">#REF!</definedName>
    <definedName name="XXXXXXXXXX" localSheetId="1">#REF!</definedName>
    <definedName name="XXXXXXXXXX" localSheetId="2">#REF!</definedName>
    <definedName name="XXXXXXXXXX">#REF!</definedName>
    <definedName name="xxxxxxxxxx29" localSheetId="5" hidden="1">{"via1",#N/A,TRUE,"general";"via2",#N/A,TRUE,"general";"via3",#N/A,TRUE,"general"}</definedName>
    <definedName name="xxxxxxxxxx29" hidden="1">{"via1",#N/A,TRUE,"general";"via2",#N/A,TRUE,"general";"via3",#N/A,TRUE,"general"}</definedName>
    <definedName name="XXXXXXXXXXXX" localSheetId="10">#REF!</definedName>
    <definedName name="XXXXXXXXXXXX" localSheetId="4">#REF!</definedName>
    <definedName name="XXXXXXXXXXXX" localSheetId="5">#REF!</definedName>
    <definedName name="XXXXXXXXXXXX" localSheetId="1">#REF!</definedName>
    <definedName name="XXXXXXXXXXXX" localSheetId="2">#REF!</definedName>
    <definedName name="XXXXXXXXXXXX">#REF!</definedName>
    <definedName name="XZS" localSheetId="10" hidden="1">#REF!</definedName>
    <definedName name="XZS" localSheetId="4" hidden="1">#REF!</definedName>
    <definedName name="XZS" localSheetId="1" hidden="1">#REF!</definedName>
    <definedName name="XZS" localSheetId="2" hidden="1">#REF!</definedName>
    <definedName name="XZS" hidden="1">#REF!</definedName>
    <definedName name="XZXZV" localSheetId="5" hidden="1">{"via1",#N/A,TRUE,"general";"via2",#N/A,TRUE,"general";"via3",#N/A,TRUE,"general"}</definedName>
    <definedName name="XZXZV" hidden="1">{"via1",#N/A,TRUE,"general";"via2",#N/A,TRUE,"general";"via3",#N/A,TRUE,"general"}</definedName>
    <definedName name="Y" localSheetId="10">[37]!absc</definedName>
    <definedName name="y" localSheetId="3">#REF!</definedName>
    <definedName name="y" localSheetId="4">#REF!</definedName>
    <definedName name="Y" localSheetId="1">[37]!absc</definedName>
    <definedName name="Y" localSheetId="2">[37]!absc</definedName>
    <definedName name="Y">[37]!absc</definedName>
    <definedName name="y6y6" localSheetId="5" hidden="1">{"via1",#N/A,TRUE,"general";"via2",#N/A,TRUE,"general";"via3",#N/A,TRUE,"general"}</definedName>
    <definedName name="y6y6" hidden="1">{"via1",#N/A,TRUE,"general";"via2",#N/A,TRUE,"general";"via3",#N/A,TRUE,"general"}</definedName>
    <definedName name="YA" localSheetId="10">#REF!</definedName>
    <definedName name="YA" localSheetId="4">#REF!</definedName>
    <definedName name="YA" localSheetId="5">#REF!</definedName>
    <definedName name="YA" localSheetId="1">#REF!</definedName>
    <definedName name="YA" localSheetId="2">#REF!</definedName>
    <definedName name="YA">#REF!</definedName>
    <definedName name="Yee4plg" localSheetId="10">#REF!</definedName>
    <definedName name="Yee4plg" localSheetId="4">#REF!</definedName>
    <definedName name="Yee4plg" localSheetId="1">#REF!</definedName>
    <definedName name="Yee4plg" localSheetId="2">#REF!</definedName>
    <definedName name="Yee4plg">#REF!</definedName>
    <definedName name="yery" localSheetId="5" hidden="1">{"via1",#N/A,TRUE,"general";"via2",#N/A,TRUE,"general";"via3",#N/A,TRUE,"general"}</definedName>
    <definedName name="yery" hidden="1">{"via1",#N/A,TRUE,"general";"via2",#N/A,TRUE,"general";"via3",#N/A,TRUE,"general"}</definedName>
    <definedName name="YHN" localSheetId="10">#REF!</definedName>
    <definedName name="YHN" localSheetId="4">#REF!</definedName>
    <definedName name="YHN" localSheetId="1">#REF!</definedName>
    <definedName name="YHN" localSheetId="2">#REF!</definedName>
    <definedName name="YHN">#REF!</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 localSheetId="10">#REF!</definedName>
    <definedName name="YJ" localSheetId="4">#REF!</definedName>
    <definedName name="YJ" localSheetId="1">#REF!</definedName>
    <definedName name="YJ" localSheetId="2">#REF!</definedName>
    <definedName name="YJ">#REF!</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O">[35]Equipo!$A$7:$A$65536</definedName>
    <definedName name="YOYO">'[189]AISLAMIENTO CATEGORIAS II Y III'!$G$1:$I$65536</definedName>
    <definedName name="yrey" localSheetId="5"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 localSheetId="10">#REF!</definedName>
    <definedName name="YT" localSheetId="4">#REF!</definedName>
    <definedName name="YT" localSheetId="1">#REF!</definedName>
    <definedName name="YT" localSheetId="2">#REF!</definedName>
    <definedName name="YT">#REF!</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hidden="1">{"via1",#N/A,TRUE,"general";"via2",#N/A,TRUE,"general";"via3",#N/A,TRUE,"general"}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5"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 localSheetId="5" hidden="1">{"TAB1",#N/A,TRUE,"GENERAL";"TAB2",#N/A,TRUE,"GENERAL";"TAB3",#N/A,TRUE,"GENERAL";"TAB4",#N/A,TRUE,"GENERAL";"TAB5",#N/A,TRUE,"GENERAL"}</definedName>
    <definedName name="yu"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tu" localSheetId="5" hidden="1">{"via1",#N/A,TRUE,"general";"via2",#N/A,TRUE,"general";"via3",#N/A,TRUE,"general"}</definedName>
    <definedName name="yutu"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y" localSheetId="5" hidden="1">{"via1",#N/A,TRUE,"general";"via2",#N/A,TRUE,"general";"via3",#N/A,TRUE,"general"}</definedName>
    <definedName name="yy" hidden="1">{"via1",#N/A,TRUE,"general";"via2",#N/A,TRUE,"general";"via3",#N/A,TRUE,"general"}</definedName>
    <definedName name="YYY" localSheetId="3">#REF!</definedName>
    <definedName name="YYY" localSheetId="4">#REF!</definedName>
    <definedName name="yyy" localSheetId="5" hidden="1">{"TAB1",#N/A,TRUE,"GENERAL";"TAB2",#N/A,TRUE,"GENERAL";"TAB3",#N/A,TRUE,"GENERAL";"TAB4",#N/A,TRUE,"GENERAL";"TAB5",#N/A,TRUE,"GENERAL"}</definedName>
    <definedName name="yyy" hidden="1">{"TAB1",#N/A,TRUE,"GENERAL";"TAB2",#N/A,TRUE,"GENERAL";"TAB3",#N/A,TRUE,"GENERAL";"TAB4",#N/A,TRUE,"GENERAL";"TAB5",#N/A,TRUE,"GENERAL"}</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f" localSheetId="5" hidden="1">{"via1",#N/A,TRUE,"general";"via2",#N/A,TRUE,"general";"via3",#N/A,TRUE,"general"}</definedName>
    <definedName name="yyyyyf" hidden="1">{"via1",#N/A,TRUE,"general";"via2",#N/A,TRUE,"general";"via3",#N/A,TRUE,"general"}</definedName>
    <definedName name="z" localSheetId="10">#REF!</definedName>
    <definedName name="z" localSheetId="4">#REF!</definedName>
    <definedName name="z" localSheetId="1">#REF!</definedName>
    <definedName name="z" localSheetId="2">#REF!</definedName>
    <definedName name="z">#REF!</definedName>
    <definedName name="ZAQ" hidden="1">{#N/A,#N/A,TRUE,"INGENIERIA";#N/A,#N/A,TRUE,"COMPRAS";#N/A,#N/A,TRUE,"DIRECCION";#N/A,#N/A,TRUE,"RESUMEN"}</definedName>
    <definedName name="zdervr" localSheetId="5" hidden="1">{"via1",#N/A,TRUE,"general";"via2",#N/A,TRUE,"general";"via3",#N/A,TRUE,"general"}</definedName>
    <definedName name="zdervr" hidden="1">{"via1",#N/A,TRUE,"general";"via2",#N/A,TRUE,"general";"via3",#N/A,TRUE,"general"}</definedName>
    <definedName name="ZDF" localSheetId="10">#REF!</definedName>
    <definedName name="ZDF" localSheetId="4">#REF!</definedName>
    <definedName name="ZDF" localSheetId="5">#REF!</definedName>
    <definedName name="ZDF" localSheetId="1">#REF!</definedName>
    <definedName name="ZDF" localSheetId="2">#REF!</definedName>
    <definedName name="ZDF">#REF!</definedName>
    <definedName name="ZONA1" localSheetId="10">#REF!</definedName>
    <definedName name="ZONA1" localSheetId="4">#REF!</definedName>
    <definedName name="ZONA1" localSheetId="1">#REF!</definedName>
    <definedName name="ZONA1" localSheetId="2">#REF!</definedName>
    <definedName name="ZONA1">#REF!</definedName>
    <definedName name="ZONA3" localSheetId="10">#REF!</definedName>
    <definedName name="ZONA3" localSheetId="4">#REF!</definedName>
    <definedName name="ZONA3" localSheetId="1">#REF!</definedName>
    <definedName name="ZONA3" localSheetId="2">#REF!</definedName>
    <definedName name="ZONA3">#REF!</definedName>
    <definedName name="ZONA4" localSheetId="10">#REF!</definedName>
    <definedName name="ZONA4" localSheetId="4">#REF!</definedName>
    <definedName name="ZONA4" localSheetId="1">#REF!</definedName>
    <definedName name="ZONA4" localSheetId="2">#REF!</definedName>
    <definedName name="ZONA4">#REF!</definedName>
    <definedName name="zx" localSheetId="5">'INDICAR CÓDIGO DEL ITEM DE PAGO'!ERR</definedName>
    <definedName name="zx">[0]!ERR</definedName>
    <definedName name="zxcv" localSheetId="10">#REF!</definedName>
    <definedName name="zxcv" localSheetId="4">#REF!</definedName>
    <definedName name="zxcv" localSheetId="1">#REF!</definedName>
    <definedName name="zxcv" localSheetId="2">#REF!</definedName>
    <definedName name="zxcv">#REF!</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5"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 name="zz" localSheetId="10">#REF!</definedName>
    <definedName name="zz" localSheetId="4">#REF!</definedName>
    <definedName name="zz" localSheetId="1">#REF!</definedName>
    <definedName name="zz" localSheetId="2">#REF!</definedName>
    <definedName name="zz">#REF!</definedName>
    <definedName name="ZZZZZZZZZZZ" localSheetId="10">'[77]A. P. U.'!#REF!</definedName>
    <definedName name="ZZZZZZZZZZZ" localSheetId="4">'[77]A. P. U.'!#REF!</definedName>
    <definedName name="ZZZZZZZZZZZ" localSheetId="5">'[77]A. P. U.'!#REF!</definedName>
    <definedName name="ZZZZZZZZZZZ" localSheetId="1">'[77]A. P. U.'!#REF!</definedName>
    <definedName name="ZZZZZZZZZZZ" localSheetId="2">'[77]A. P. U.'!#REF!</definedName>
    <definedName name="ZZZZZZZZZZZ">'[77]A. P. U.'!#REF!</definedName>
  </definedNames>
  <calcPr calcId="191028"/>
</workbook>
</file>

<file path=xl/calcChain.xml><?xml version="1.0" encoding="utf-8"?>
<calcChain xmlns="http://schemas.openxmlformats.org/spreadsheetml/2006/main">
  <c r="L63" i="287" l="1"/>
  <c r="L39" i="287"/>
  <c r="L16" i="287"/>
  <c r="E67" i="287"/>
  <c r="L67" i="287" s="1"/>
  <c r="E66" i="287"/>
  <c r="L66" i="287" s="1"/>
  <c r="E65" i="287"/>
  <c r="L65" i="287" s="1"/>
  <c r="B64" i="287"/>
  <c r="B65" i="287" s="1"/>
  <c r="B66" i="287" s="1"/>
  <c r="B67" i="287" s="1"/>
  <c r="E63" i="287"/>
  <c r="B63" i="287"/>
  <c r="B61" i="287"/>
  <c r="L58" i="287"/>
  <c r="L57" i="287"/>
  <c r="L56" i="287"/>
  <c r="L55" i="287"/>
  <c r="B55" i="287"/>
  <c r="B56" i="287" s="1"/>
  <c r="B57" i="287" s="1"/>
  <c r="B58" i="287" s="1"/>
  <c r="L54" i="287"/>
  <c r="B54" i="287"/>
  <c r="L53" i="287"/>
  <c r="B53" i="287"/>
  <c r="L52" i="287"/>
  <c r="B52" i="287"/>
  <c r="L42" i="287"/>
  <c r="K42" i="287"/>
  <c r="L41" i="287"/>
  <c r="K41" i="287"/>
  <c r="B41" i="287"/>
  <c r="B42" i="287" s="1"/>
  <c r="L40" i="287"/>
  <c r="K40" i="287"/>
  <c r="B40" i="287"/>
  <c r="K39" i="287"/>
  <c r="L35" i="287"/>
  <c r="J35" i="287"/>
  <c r="I35" i="287"/>
  <c r="C35" i="287"/>
  <c r="L34" i="287"/>
  <c r="K34" i="287"/>
  <c r="L32" i="287"/>
  <c r="K32" i="287"/>
  <c r="L31" i="287"/>
  <c r="K31" i="287"/>
  <c r="L30" i="287"/>
  <c r="K30" i="287"/>
  <c r="L29" i="287"/>
  <c r="L28" i="287"/>
  <c r="K28" i="287"/>
  <c r="L26" i="287"/>
  <c r="K26" i="287"/>
  <c r="I26" i="287"/>
  <c r="L25" i="287"/>
  <c r="K25" i="287"/>
  <c r="I25" i="287"/>
  <c r="L24" i="287"/>
  <c r="K24" i="287"/>
  <c r="I24" i="287"/>
  <c r="L23" i="287"/>
  <c r="K23" i="287"/>
  <c r="I23" i="287"/>
  <c r="L22" i="287"/>
  <c r="K22" i="287"/>
  <c r="I22" i="287"/>
  <c r="L21" i="287"/>
  <c r="K21" i="287"/>
  <c r="I21" i="287"/>
  <c r="L20" i="287"/>
  <c r="K20" i="287"/>
  <c r="I20" i="287"/>
  <c r="L19" i="287"/>
  <c r="K19" i="287"/>
  <c r="I19" i="287"/>
  <c r="L18" i="287"/>
  <c r="K18" i="287"/>
  <c r="I18" i="287"/>
  <c r="L17" i="287"/>
  <c r="K17" i="287"/>
  <c r="I17" i="287"/>
  <c r="K16" i="287"/>
  <c r="I16" i="287"/>
  <c r="E9" i="287"/>
  <c r="E8" i="287"/>
  <c r="J136" i="286"/>
  <c r="I14" i="286"/>
  <c r="K145" i="286"/>
  <c r="K144" i="286"/>
  <c r="K143" i="286"/>
  <c r="K142" i="286"/>
  <c r="Q138" i="286"/>
  <c r="N137" i="286"/>
  <c r="K137" i="286"/>
  <c r="I133" i="286"/>
  <c r="I132" i="286"/>
  <c r="I131" i="286"/>
  <c r="I129" i="286"/>
  <c r="I128" i="286"/>
  <c r="I92" i="286"/>
  <c r="I91" i="286"/>
  <c r="I90" i="286"/>
  <c r="I89" i="286"/>
  <c r="I88" i="286"/>
  <c r="I87" i="286"/>
  <c r="I86" i="286"/>
  <c r="I85" i="286"/>
  <c r="I84" i="286"/>
  <c r="I83" i="286"/>
  <c r="I82" i="286"/>
  <c r="I81" i="286"/>
  <c r="I80" i="286"/>
  <c r="I79" i="286"/>
  <c r="I78" i="286"/>
  <c r="I75" i="286"/>
  <c r="I74" i="286"/>
  <c r="I73" i="286"/>
  <c r="I70" i="286"/>
  <c r="I69" i="286"/>
  <c r="I68" i="286"/>
  <c r="I67" i="286"/>
  <c r="I66" i="286"/>
  <c r="I65" i="286"/>
  <c r="I64" i="286"/>
  <c r="I63" i="286"/>
  <c r="I62" i="286"/>
  <c r="I61" i="286"/>
  <c r="I60" i="286"/>
  <c r="I59" i="286"/>
  <c r="I56" i="286"/>
  <c r="I55" i="286"/>
  <c r="I54" i="286"/>
  <c r="I53" i="286"/>
  <c r="I52" i="286"/>
  <c r="I51" i="286"/>
  <c r="I50" i="286"/>
  <c r="I49" i="286"/>
  <c r="I48" i="286"/>
  <c r="I47" i="286"/>
  <c r="I46" i="286"/>
  <c r="I45" i="286"/>
  <c r="I44" i="286"/>
  <c r="I43" i="286"/>
  <c r="I42" i="286"/>
  <c r="I41" i="286"/>
  <c r="I40" i="286"/>
  <c r="I39" i="286"/>
  <c r="I38" i="286"/>
  <c r="I37" i="286"/>
  <c r="I34" i="286"/>
  <c r="I31" i="286"/>
  <c r="I30" i="286"/>
  <c r="I29" i="286"/>
  <c r="I26" i="286"/>
  <c r="I25" i="286"/>
  <c r="I22" i="286"/>
  <c r="I21" i="286"/>
  <c r="I18" i="286"/>
  <c r="I17" i="286"/>
  <c r="J136" i="285"/>
  <c r="K145" i="285"/>
  <c r="J135" i="285"/>
  <c r="J134" i="285"/>
  <c r="J133" i="285"/>
  <c r="J132" i="285"/>
  <c r="J131" i="285"/>
  <c r="J130" i="285"/>
  <c r="J129" i="285"/>
  <c r="J128" i="285"/>
  <c r="J125" i="285"/>
  <c r="J124" i="285"/>
  <c r="J123" i="285"/>
  <c r="J122" i="285"/>
  <c r="J121" i="285"/>
  <c r="J120" i="285"/>
  <c r="J119" i="285"/>
  <c r="J118" i="285"/>
  <c r="J117" i="285"/>
  <c r="J116" i="285"/>
  <c r="J115" i="285"/>
  <c r="J114" i="285"/>
  <c r="J113" i="285"/>
  <c r="J112" i="285"/>
  <c r="J109" i="285"/>
  <c r="J108" i="285"/>
  <c r="J107" i="285"/>
  <c r="J106" i="285"/>
  <c r="J105" i="285"/>
  <c r="J104" i="285"/>
  <c r="J103" i="285"/>
  <c r="J102" i="285"/>
  <c r="J101" i="285"/>
  <c r="J100" i="285"/>
  <c r="J99" i="285"/>
  <c r="J98" i="285"/>
  <c r="J97" i="285"/>
  <c r="J96" i="285"/>
  <c r="J95" i="285"/>
  <c r="J92" i="285"/>
  <c r="J91" i="285"/>
  <c r="J90" i="285"/>
  <c r="J89" i="285"/>
  <c r="J88" i="285"/>
  <c r="J87" i="285"/>
  <c r="J86" i="285"/>
  <c r="J85" i="285"/>
  <c r="J84" i="285"/>
  <c r="J83" i="285"/>
  <c r="J82" i="285"/>
  <c r="J81" i="285"/>
  <c r="J80" i="285"/>
  <c r="J79" i="285"/>
  <c r="J78" i="285"/>
  <c r="J77" i="285"/>
  <c r="J76" i="285"/>
  <c r="J75" i="285"/>
  <c r="J74" i="285"/>
  <c r="J73" i="285"/>
  <c r="J70" i="285"/>
  <c r="J69" i="285"/>
  <c r="J68" i="285"/>
  <c r="J67" i="285"/>
  <c r="J66" i="285"/>
  <c r="J65" i="285"/>
  <c r="J64" i="285"/>
  <c r="J63" i="285"/>
  <c r="J62" i="285"/>
  <c r="J61" i="285"/>
  <c r="J60" i="285"/>
  <c r="J59" i="285"/>
  <c r="J56" i="285"/>
  <c r="J55" i="285"/>
  <c r="J54" i="285"/>
  <c r="J53" i="285"/>
  <c r="J52" i="285"/>
  <c r="J51" i="285"/>
  <c r="J50" i="285"/>
  <c r="J49" i="285"/>
  <c r="J48" i="285"/>
  <c r="L59" i="287" l="1"/>
  <c r="L44" i="287"/>
  <c r="L36" i="287"/>
  <c r="L68" i="287"/>
  <c r="J47" i="285"/>
  <c r="J46" i="285"/>
  <c r="J45" i="285"/>
  <c r="J44" i="285"/>
  <c r="J43" i="285"/>
  <c r="J42" i="285"/>
  <c r="J41" i="285"/>
  <c r="J40" i="285"/>
  <c r="J39" i="285"/>
  <c r="J38" i="285"/>
  <c r="J37" i="285"/>
  <c r="J34" i="285"/>
  <c r="J31" i="285"/>
  <c r="J30" i="285"/>
  <c r="J29" i="285"/>
  <c r="J26" i="285"/>
  <c r="J25" i="285"/>
  <c r="J22" i="285"/>
  <c r="J21" i="285"/>
  <c r="J18" i="285"/>
  <c r="J17" i="285"/>
  <c r="J14" i="285"/>
  <c r="K144" i="285"/>
  <c r="K143" i="285"/>
  <c r="K142" i="285"/>
  <c r="N137" i="285"/>
  <c r="I133" i="285"/>
  <c r="I132" i="285"/>
  <c r="I131" i="285"/>
  <c r="I129" i="285"/>
  <c r="I128" i="285"/>
  <c r="I92" i="285"/>
  <c r="I91" i="285"/>
  <c r="I90" i="285"/>
  <c r="I89" i="285"/>
  <c r="I88" i="285"/>
  <c r="I87" i="285"/>
  <c r="I86" i="285"/>
  <c r="I85" i="285"/>
  <c r="I84" i="285"/>
  <c r="I83" i="285"/>
  <c r="I82" i="285"/>
  <c r="I81" i="285"/>
  <c r="I80" i="285"/>
  <c r="I79" i="285"/>
  <c r="I78" i="285"/>
  <c r="I75" i="285"/>
  <c r="I74" i="285"/>
  <c r="I73" i="285"/>
  <c r="I70" i="285"/>
  <c r="I69" i="285"/>
  <c r="I68" i="285"/>
  <c r="I67" i="285"/>
  <c r="I66" i="285"/>
  <c r="I65" i="285"/>
  <c r="I64" i="285"/>
  <c r="I63" i="285"/>
  <c r="I62" i="285"/>
  <c r="I61" i="285"/>
  <c r="I60" i="285"/>
  <c r="I59" i="285"/>
  <c r="I56" i="285"/>
  <c r="I55" i="285"/>
  <c r="I54" i="285"/>
  <c r="I53" i="285"/>
  <c r="I52" i="285"/>
  <c r="I51" i="285"/>
  <c r="I50" i="285"/>
  <c r="I49" i="285"/>
  <c r="I48" i="285"/>
  <c r="I47" i="285"/>
  <c r="I46" i="285"/>
  <c r="I45" i="285"/>
  <c r="I44" i="285"/>
  <c r="I43" i="285"/>
  <c r="I42" i="285"/>
  <c r="I41" i="285"/>
  <c r="I40" i="285"/>
  <c r="I39" i="285"/>
  <c r="I38" i="285"/>
  <c r="I37" i="285"/>
  <c r="I34" i="285"/>
  <c r="I31" i="285"/>
  <c r="I30" i="285"/>
  <c r="I29" i="285"/>
  <c r="I26" i="285"/>
  <c r="I25" i="285"/>
  <c r="I22" i="285"/>
  <c r="I21" i="285"/>
  <c r="I18" i="285"/>
  <c r="I17" i="285"/>
  <c r="I14" i="285"/>
  <c r="K144" i="265"/>
  <c r="K143" i="265"/>
  <c r="K142" i="265"/>
  <c r="K141" i="265"/>
  <c r="K140" i="265"/>
  <c r="K139" i="265"/>
  <c r="K137" i="265"/>
  <c r="K151" i="265"/>
  <c r="L70" i="287" l="1"/>
  <c r="L71" i="287" s="1"/>
  <c r="L46" i="287"/>
  <c r="L47" i="287" s="1"/>
  <c r="K137" i="285"/>
  <c r="L73" i="287" l="1"/>
  <c r="L77" i="287" s="1"/>
  <c r="Q138" i="285"/>
  <c r="J136" i="265" l="1"/>
  <c r="E63" i="270" l="1"/>
  <c r="E66" i="270"/>
  <c r="J96" i="279"/>
  <c r="J32" i="279"/>
  <c r="J25" i="279"/>
  <c r="J24" i="279"/>
  <c r="K13" i="281" l="1"/>
  <c r="K12" i="281"/>
  <c r="K11" i="281"/>
  <c r="K10" i="281"/>
  <c r="K9" i="281"/>
  <c r="K8" i="281"/>
  <c r="K136" i="265"/>
  <c r="L29" i="270"/>
  <c r="N137" i="265"/>
  <c r="E9" i="270"/>
  <c r="K16" i="270"/>
  <c r="K17" i="270"/>
  <c r="K18" i="270"/>
  <c r="K19" i="270"/>
  <c r="K20" i="270"/>
  <c r="K21" i="270"/>
  <c r="K22" i="270"/>
  <c r="K23" i="270"/>
  <c r="I68" i="265"/>
  <c r="I61" i="265"/>
  <c r="I92" i="265"/>
  <c r="I90" i="265"/>
  <c r="I131" i="265"/>
  <c r="I129" i="265"/>
  <c r="K14" i="281" l="1"/>
  <c r="I133" i="265" l="1"/>
  <c r="I132" i="265"/>
  <c r="I128" i="265" l="1"/>
  <c r="I85" i="265"/>
  <c r="I86" i="265"/>
  <c r="I87" i="265"/>
  <c r="I88" i="265"/>
  <c r="I89" i="265"/>
  <c r="I84" i="265"/>
  <c r="I83" i="265"/>
  <c r="I82" i="265"/>
  <c r="I81" i="265"/>
  <c r="I80" i="265"/>
  <c r="I79" i="265"/>
  <c r="I78" i="265"/>
  <c r="I91" i="265"/>
  <c r="I75" i="265"/>
  <c r="I74" i="265"/>
  <c r="I73" i="265"/>
  <c r="I67" i="265"/>
  <c r="I66" i="265"/>
  <c r="I65" i="265"/>
  <c r="I64" i="265"/>
  <c r="I63" i="265"/>
  <c r="I69" i="265"/>
  <c r="I62" i="265"/>
  <c r="I60" i="265"/>
  <c r="I59" i="265" l="1"/>
  <c r="I56" i="265"/>
  <c r="I55" i="265"/>
  <c r="I54" i="265"/>
  <c r="I53" i="265"/>
  <c r="I52" i="265"/>
  <c r="I51" i="265"/>
  <c r="I50" i="265"/>
  <c r="I49" i="265"/>
  <c r="I48" i="265"/>
  <c r="I47" i="265"/>
  <c r="I46" i="265"/>
  <c r="I45" i="265"/>
  <c r="I44" i="265"/>
  <c r="I43" i="265"/>
  <c r="I42" i="265"/>
  <c r="I41" i="265"/>
  <c r="I40" i="265"/>
  <c r="I39" i="265"/>
  <c r="I38" i="265"/>
  <c r="I37" i="265"/>
  <c r="I34" i="265"/>
  <c r="I31" i="265"/>
  <c r="I29" i="265"/>
  <c r="I30" i="265"/>
  <c r="I26" i="265"/>
  <c r="I25" i="265"/>
  <c r="I22" i="265"/>
  <c r="I21" i="265"/>
  <c r="I18" i="265"/>
  <c r="I17" i="265"/>
  <c r="I14" i="265"/>
  <c r="J135" i="279" l="1"/>
  <c r="I23" i="270" l="1"/>
  <c r="L23" i="270" s="1"/>
  <c r="I22" i="270"/>
  <c r="L22" i="270" s="1"/>
  <c r="H47" i="284" l="1"/>
  <c r="H45" i="284"/>
  <c r="H7" i="284"/>
  <c r="H6" i="284"/>
  <c r="H59" i="279" l="1"/>
  <c r="J59" i="279" s="1"/>
  <c r="H136" i="279"/>
  <c r="H137" i="279"/>
  <c r="J137" i="279" s="1"/>
  <c r="H138" i="279"/>
  <c r="J138" i="279" s="1"/>
  <c r="H139" i="279"/>
  <c r="J139" i="279" s="1"/>
  <c r="H140" i="279"/>
  <c r="J140" i="279" s="1"/>
  <c r="H135" i="279"/>
  <c r="H73" i="279"/>
  <c r="J73" i="279" s="1"/>
  <c r="H74" i="279"/>
  <c r="J74" i="279" s="1"/>
  <c r="H75" i="279"/>
  <c r="J75" i="279" s="1"/>
  <c r="H76" i="279"/>
  <c r="J76" i="279" s="1"/>
  <c r="H77" i="279"/>
  <c r="J77" i="279" s="1"/>
  <c r="H72" i="279"/>
  <c r="J72" i="279" s="1"/>
  <c r="H57" i="279"/>
  <c r="J57" i="279" s="1"/>
  <c r="H58" i="279"/>
  <c r="J58" i="279" s="1"/>
  <c r="H51" i="279"/>
  <c r="J51" i="279" s="1"/>
  <c r="H24" i="279"/>
  <c r="H25" i="279"/>
  <c r="H26" i="279"/>
  <c r="J26" i="279" s="1"/>
  <c r="H27" i="279"/>
  <c r="J27" i="279" s="1"/>
  <c r="H28" i="279"/>
  <c r="J28" i="279" s="1"/>
  <c r="H29" i="279"/>
  <c r="H30" i="279"/>
  <c r="H31" i="279"/>
  <c r="J31" i="279" s="1"/>
  <c r="H23" i="279"/>
  <c r="H22" i="279"/>
  <c r="K150" i="265"/>
  <c r="K149" i="265"/>
  <c r="J35" i="270"/>
  <c r="I35" i="270"/>
  <c r="L35" i="270" s="1"/>
  <c r="C35" i="270"/>
  <c r="L9" i="279"/>
  <c r="B24" i="282"/>
  <c r="B26" i="282" s="1"/>
  <c r="B27" i="282" s="1"/>
  <c r="B28" i="282" s="1"/>
  <c r="B29" i="282" s="1"/>
  <c r="B30" i="282" s="1"/>
  <c r="J17" i="282"/>
  <c r="J16" i="282"/>
  <c r="B15" i="282"/>
  <c r="B16" i="282" s="1"/>
  <c r="B17" i="282" s="1"/>
  <c r="B18" i="282" s="1"/>
  <c r="B19" i="282" s="1"/>
  <c r="B20" i="282" s="1"/>
  <c r="B21" i="282" s="1"/>
  <c r="F13" i="281"/>
  <c r="G13" i="281" s="1"/>
  <c r="D13" i="281"/>
  <c r="C13" i="281"/>
  <c r="B13" i="281"/>
  <c r="F12" i="281"/>
  <c r="G12" i="281" s="1"/>
  <c r="H12" i="281" s="1"/>
  <c r="D12" i="281"/>
  <c r="C12" i="281"/>
  <c r="B12" i="281"/>
  <c r="F11" i="281"/>
  <c r="G11" i="281" s="1"/>
  <c r="H11" i="281" s="1"/>
  <c r="I11" i="281" s="1"/>
  <c r="D11" i="281"/>
  <c r="C11" i="281"/>
  <c r="B11" i="281"/>
  <c r="F10" i="281"/>
  <c r="G10" i="281" s="1"/>
  <c r="H10" i="281" s="1"/>
  <c r="D10" i="281"/>
  <c r="C10" i="281"/>
  <c r="B10" i="281"/>
  <c r="D9" i="281"/>
  <c r="C9" i="281"/>
  <c r="B9" i="281"/>
  <c r="D8" i="281"/>
  <c r="C8" i="281"/>
  <c r="K7" i="281"/>
  <c r="B24" i="280"/>
  <c r="B26" i="280" s="1"/>
  <c r="B27" i="280" s="1"/>
  <c r="B28" i="280" s="1"/>
  <c r="B29" i="280" s="1"/>
  <c r="B30" i="280" s="1"/>
  <c r="J17" i="280"/>
  <c r="J16" i="280"/>
  <c r="B15" i="280"/>
  <c r="B16" i="280" s="1"/>
  <c r="B17" i="280" s="1"/>
  <c r="B18" i="280" s="1"/>
  <c r="B19" i="280" s="1"/>
  <c r="B20" i="280" s="1"/>
  <c r="B21" i="280" s="1"/>
  <c r="J136" i="279"/>
  <c r="H129" i="279"/>
  <c r="J129" i="279" s="1"/>
  <c r="H128" i="279"/>
  <c r="J128" i="279" s="1"/>
  <c r="H127" i="279"/>
  <c r="J127" i="279" s="1"/>
  <c r="H122" i="279"/>
  <c r="J122" i="279" s="1"/>
  <c r="H121" i="279"/>
  <c r="J121" i="279" s="1"/>
  <c r="H120" i="279"/>
  <c r="J120" i="279" s="1"/>
  <c r="H119" i="279"/>
  <c r="J119" i="279" s="1"/>
  <c r="H118" i="279"/>
  <c r="J118" i="279" s="1"/>
  <c r="H117" i="279"/>
  <c r="J117" i="279" s="1"/>
  <c r="H116" i="279"/>
  <c r="J116" i="279" s="1"/>
  <c r="H115" i="279"/>
  <c r="J115" i="279" s="1"/>
  <c r="H114" i="279"/>
  <c r="J114" i="279" s="1"/>
  <c r="H113" i="279"/>
  <c r="J113" i="279" s="1"/>
  <c r="H112" i="279"/>
  <c r="J112" i="279" s="1"/>
  <c r="H111" i="279"/>
  <c r="J111" i="279" s="1"/>
  <c r="H110" i="279"/>
  <c r="J110" i="279" s="1"/>
  <c r="H109" i="279"/>
  <c r="J109" i="279" s="1"/>
  <c r="H108" i="279"/>
  <c r="J108" i="279" s="1"/>
  <c r="H107" i="279"/>
  <c r="J107" i="279" s="1"/>
  <c r="H106" i="279"/>
  <c r="J106" i="279" s="1"/>
  <c r="H105" i="279"/>
  <c r="J105" i="279" s="1"/>
  <c r="H104" i="279"/>
  <c r="J104" i="279" s="1"/>
  <c r="H103" i="279"/>
  <c r="J103" i="279" s="1"/>
  <c r="H102" i="279"/>
  <c r="J102" i="279" s="1"/>
  <c r="H101" i="279"/>
  <c r="J101" i="279" s="1"/>
  <c r="H100" i="279"/>
  <c r="J100" i="279" s="1"/>
  <c r="H95" i="279"/>
  <c r="J95" i="279" s="1"/>
  <c r="H94" i="279"/>
  <c r="J94" i="279" s="1"/>
  <c r="H93" i="279"/>
  <c r="J93" i="279" s="1"/>
  <c r="H92" i="279"/>
  <c r="J92" i="279" s="1"/>
  <c r="H91" i="279"/>
  <c r="J91" i="279" s="1"/>
  <c r="H90" i="279"/>
  <c r="J90" i="279" s="1"/>
  <c r="H89" i="279"/>
  <c r="J89" i="279" s="1"/>
  <c r="H88" i="279"/>
  <c r="J88" i="279" s="1"/>
  <c r="H87" i="279"/>
  <c r="J87" i="279" s="1"/>
  <c r="J82" i="279"/>
  <c r="H82" i="279"/>
  <c r="H81" i="279"/>
  <c r="J81" i="279" s="1"/>
  <c r="H66" i="279"/>
  <c r="J66" i="279" s="1"/>
  <c r="H65" i="279"/>
  <c r="J65" i="279" s="1"/>
  <c r="H64" i="279"/>
  <c r="J64" i="279" s="1"/>
  <c r="H63" i="279"/>
  <c r="J63" i="279" s="1"/>
  <c r="H62" i="279"/>
  <c r="J62" i="279" s="1"/>
  <c r="H61" i="279"/>
  <c r="J61" i="279" s="1"/>
  <c r="H60" i="279"/>
  <c r="J60" i="279" s="1"/>
  <c r="H50" i="279"/>
  <c r="J50" i="279" s="1"/>
  <c r="H44" i="279"/>
  <c r="J44" i="279" s="1"/>
  <c r="J43" i="279"/>
  <c r="H42" i="279"/>
  <c r="J42" i="279" s="1"/>
  <c r="H41" i="279"/>
  <c r="J41" i="279" s="1"/>
  <c r="H40" i="279"/>
  <c r="J40" i="279" s="1"/>
  <c r="H39" i="279"/>
  <c r="J39" i="279" s="1"/>
  <c r="J38" i="279"/>
  <c r="J37" i="279"/>
  <c r="H36" i="279"/>
  <c r="J36" i="279" s="1"/>
  <c r="J30" i="279"/>
  <c r="J29" i="279"/>
  <c r="J23" i="279"/>
  <c r="J22" i="279"/>
  <c r="L13" i="279"/>
  <c r="J13" i="279"/>
  <c r="J12" i="279"/>
  <c r="L12" i="279" s="1"/>
  <c r="L11" i="279"/>
  <c r="J11" i="279"/>
  <c r="L10" i="279"/>
  <c r="J10" i="279"/>
  <c r="J9" i="279"/>
  <c r="J8" i="279"/>
  <c r="L8" i="279" s="1"/>
  <c r="B61" i="270"/>
  <c r="B63" i="270" s="1"/>
  <c r="J54" i="270"/>
  <c r="J53" i="270"/>
  <c r="B52" i="270"/>
  <c r="B53" i="270" s="1"/>
  <c r="B54" i="270" s="1"/>
  <c r="B55" i="270" s="1"/>
  <c r="B56" i="270" s="1"/>
  <c r="B57" i="270" s="1"/>
  <c r="B58" i="270" s="1"/>
  <c r="K42" i="270"/>
  <c r="L42" i="270" s="1"/>
  <c r="K41" i="270"/>
  <c r="L41" i="270" s="1"/>
  <c r="K40" i="270"/>
  <c r="B40" i="270"/>
  <c r="B41" i="270" s="1"/>
  <c r="B42" i="270" s="1"/>
  <c r="K39" i="270"/>
  <c r="I39" i="270"/>
  <c r="K34" i="270"/>
  <c r="L34" i="270" s="1"/>
  <c r="K32" i="270"/>
  <c r="L32" i="270" s="1"/>
  <c r="K31" i="270"/>
  <c r="L31" i="270" s="1"/>
  <c r="K30" i="270"/>
  <c r="L30" i="270" s="1"/>
  <c r="K28" i="270"/>
  <c r="L28" i="270" s="1"/>
  <c r="K26" i="270"/>
  <c r="I26" i="270"/>
  <c r="L26" i="270" s="1"/>
  <c r="K25" i="270"/>
  <c r="I25" i="270"/>
  <c r="L25" i="270" s="1"/>
  <c r="K24" i="270"/>
  <c r="I24" i="270"/>
  <c r="I21" i="270"/>
  <c r="I20" i="270"/>
  <c r="L20" i="270" s="1"/>
  <c r="I19" i="270"/>
  <c r="I18" i="270"/>
  <c r="I17" i="270"/>
  <c r="I16" i="270"/>
  <c r="L16" i="270" s="1"/>
  <c r="I70" i="265"/>
  <c r="K70" i="265" s="1"/>
  <c r="K69" i="265"/>
  <c r="K68" i="265"/>
  <c r="K67" i="265"/>
  <c r="K66" i="265"/>
  <c r="K65" i="265"/>
  <c r="K63" i="265"/>
  <c r="K61" i="265"/>
  <c r="K60" i="265"/>
  <c r="K59" i="265"/>
  <c r="J141" i="279" l="1"/>
  <c r="J149" i="279" s="1"/>
  <c r="L24" i="270"/>
  <c r="B64" i="270"/>
  <c r="B65" i="270" s="1"/>
  <c r="B66" i="270" s="1"/>
  <c r="B67" i="270" s="1"/>
  <c r="L39" i="270"/>
  <c r="L17" i="270"/>
  <c r="L36" i="270" s="1"/>
  <c r="L21" i="270"/>
  <c r="J78" i="279"/>
  <c r="L14" i="279"/>
  <c r="L40" i="270"/>
  <c r="L18" i="270"/>
  <c r="J83" i="279"/>
  <c r="L19" i="270"/>
  <c r="J130" i="279"/>
  <c r="J148" i="279" s="1"/>
  <c r="J123" i="279"/>
  <c r="J147" i="279" s="1"/>
  <c r="J67" i="279"/>
  <c r="J52" i="279"/>
  <c r="J45" i="279"/>
  <c r="J33" i="279"/>
  <c r="I12" i="281"/>
  <c r="H13" i="281"/>
  <c r="I13" i="281" s="1"/>
  <c r="I10" i="281"/>
  <c r="L44" i="270" l="1"/>
  <c r="J146" i="279"/>
  <c r="J145" i="279"/>
  <c r="J150" i="279" l="1"/>
  <c r="L46" i="270"/>
  <c r="E8" i="282" l="1"/>
  <c r="E8" i="280"/>
  <c r="L17" i="280" s="1"/>
  <c r="L20" i="282" l="1"/>
  <c r="E29" i="282"/>
  <c r="L29" i="282" s="1"/>
  <c r="E28" i="282"/>
  <c r="L28" i="282" s="1"/>
  <c r="L18" i="282"/>
  <c r="L17" i="282"/>
  <c r="L16" i="282"/>
  <c r="E27" i="282"/>
  <c r="L27" i="282" s="1"/>
  <c r="L15" i="282"/>
  <c r="E30" i="282"/>
  <c r="L30" i="282" s="1"/>
  <c r="L21" i="282"/>
  <c r="L19" i="282"/>
  <c r="E26" i="282"/>
  <c r="L26" i="282" s="1"/>
  <c r="L15" i="280"/>
  <c r="L18" i="280"/>
  <c r="E29" i="280"/>
  <c r="L29" i="280" s="1"/>
  <c r="E30" i="280"/>
  <c r="L30" i="280" s="1"/>
  <c r="L16" i="280"/>
  <c r="L21" i="280"/>
  <c r="E28" i="280"/>
  <c r="L28" i="280" s="1"/>
  <c r="E26" i="280"/>
  <c r="L26" i="280" s="1"/>
  <c r="L20" i="280"/>
  <c r="L19" i="280"/>
  <c r="E27" i="280"/>
  <c r="L27" i="280" s="1"/>
  <c r="L22" i="282" l="1"/>
  <c r="L31" i="282"/>
  <c r="L33" i="282" s="1"/>
  <c r="L34" i="282" s="1"/>
  <c r="L36" i="282" s="1"/>
  <c r="L40" i="282" s="1"/>
  <c r="L31" i="280"/>
  <c r="L22" i="280"/>
  <c r="L33" i="280" l="1"/>
  <c r="L34" i="280" s="1"/>
  <c r="L36" i="280" s="1"/>
  <c r="L40" i="280" s="1"/>
  <c r="K14" i="265" l="1"/>
  <c r="K15" i="265" s="1"/>
  <c r="K135" i="265"/>
  <c r="K134" i="265"/>
  <c r="K131" i="265"/>
  <c r="K130" i="265"/>
  <c r="K125" i="265"/>
  <c r="K124" i="265"/>
  <c r="K123" i="265"/>
  <c r="K122" i="265"/>
  <c r="K121" i="265"/>
  <c r="K120" i="265"/>
  <c r="K119" i="265"/>
  <c r="K118" i="265"/>
  <c r="K117" i="265"/>
  <c r="K116" i="265"/>
  <c r="K115" i="265"/>
  <c r="K114" i="265"/>
  <c r="K113" i="265"/>
  <c r="K112" i="265"/>
  <c r="K109" i="265"/>
  <c r="K108" i="265"/>
  <c r="K107" i="265"/>
  <c r="K106" i="265"/>
  <c r="K105" i="265"/>
  <c r="K104" i="265"/>
  <c r="K103" i="265"/>
  <c r="K102" i="265"/>
  <c r="K101" i="265"/>
  <c r="K100" i="265"/>
  <c r="K99" i="265"/>
  <c r="K98" i="265"/>
  <c r="K97" i="265"/>
  <c r="K96" i="265"/>
  <c r="K95" i="265"/>
  <c r="K92" i="265"/>
  <c r="K90" i="265"/>
  <c r="K81" i="265"/>
  <c r="K77" i="265"/>
  <c r="K76" i="265"/>
  <c r="K133" i="265"/>
  <c r="K132" i="265"/>
  <c r="K129" i="265"/>
  <c r="K128" i="265"/>
  <c r="K110" i="265" l="1"/>
  <c r="K126" i="265"/>
  <c r="K87" i="265" l="1"/>
  <c r="K88" i="265"/>
  <c r="K89" i="265"/>
  <c r="J64" i="265"/>
  <c r="K64" i="265" s="1"/>
  <c r="J62" i="265"/>
  <c r="K62" i="265" s="1"/>
  <c r="J18" i="265"/>
  <c r="J17" i="265"/>
  <c r="K71" i="265" l="1"/>
  <c r="K18" i="265"/>
  <c r="K75" i="265"/>
  <c r="K82" i="265"/>
  <c r="K74" i="265"/>
  <c r="K91" i="265" l="1"/>
  <c r="K80" i="265"/>
  <c r="K83" i="265"/>
  <c r="K73" i="265"/>
  <c r="K86" i="265"/>
  <c r="K84" i="265"/>
  <c r="K79" i="265"/>
  <c r="K85" i="265" l="1"/>
  <c r="K78" i="265"/>
  <c r="K93" i="265" l="1"/>
  <c r="K50" i="265"/>
  <c r="K42" i="265"/>
  <c r="K44" i="265"/>
  <c r="K46" i="265"/>
  <c r="K54" i="265"/>
  <c r="K49" i="265" l="1"/>
  <c r="K45" i="265"/>
  <c r="K51" i="265"/>
  <c r="K40" i="265"/>
  <c r="K55" i="265"/>
  <c r="K56" i="265"/>
  <c r="K53" i="265"/>
  <c r="K41" i="265"/>
  <c r="K48" i="265"/>
  <c r="K52" i="265"/>
  <c r="K43" i="265"/>
  <c r="K47" i="265" l="1"/>
  <c r="K30" i="265"/>
  <c r="K31" i="265"/>
  <c r="K29" i="265"/>
  <c r="K32" i="265" l="1"/>
  <c r="K26" i="265"/>
  <c r="K34" i="265"/>
  <c r="K35" i="265" s="1"/>
  <c r="K21" i="265"/>
  <c r="K25" i="265"/>
  <c r="K27" i="265" l="1"/>
  <c r="K38" i="265"/>
  <c r="K37" i="265"/>
  <c r="K39" i="265" l="1"/>
  <c r="K57" i="265" s="1"/>
  <c r="K22" i="265" l="1"/>
  <c r="K23" i="265" s="1"/>
  <c r="K17" i="265" l="1"/>
  <c r="K19" i="265" s="1"/>
  <c r="E8" i="270" l="1"/>
  <c r="L47" i="270" l="1"/>
  <c r="K16" i="281" a="1"/>
  <c r="K16" i="281" s="1"/>
  <c r="L63" i="270"/>
  <c r="J152" i="279" a="1"/>
  <c r="J152" i="279" s="1"/>
  <c r="E67" i="270"/>
  <c r="L67" i="270" s="1"/>
  <c r="L58" i="270"/>
  <c r="L57" i="270"/>
  <c r="L56" i="270"/>
  <c r="L55" i="270"/>
  <c r="L54" i="270"/>
  <c r="L52" i="270"/>
  <c r="L53" i="270"/>
  <c r="L66" i="270"/>
  <c r="E65" i="270"/>
  <c r="L65" i="270" s="1"/>
  <c r="L68" i="270" l="1"/>
  <c r="L59" i="270"/>
  <c r="J154" i="279"/>
  <c r="J140" i="265" s="1"/>
  <c r="K18" i="281"/>
  <c r="J141" i="265" s="1"/>
  <c r="L70" i="270" l="1"/>
  <c r="L71" i="270" s="1"/>
  <c r="L73" i="270" s="1"/>
  <c r="L77" i="270" s="1"/>
  <c r="K148" i="265" l="1"/>
  <c r="N144" i="265" l="1"/>
  <c r="Q138" i="265" s="1"/>
  <c r="Q139" i="265" s="1"/>
  <c r="M16" i="281"/>
  <c r="L16" i="281"/>
  <c r="L152" i="279"/>
  <c r="K152" i="279"/>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<sst xmlns="http://schemas.openxmlformats.org/spreadsheetml/2006/main" count="2231" uniqueCount="559">
  <si>
    <t>Formulario 1 - Propuesta económica  - Documento tipo de licitación de obra pública de infraestructura de transporte - versión 3</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</si>
  <si>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</si>
  <si>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</si>
  <si>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</si>
  <si>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</si>
  <si>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</si>
  <si>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</si>
  <si>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</si>
  <si>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</si>
  <si>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</si>
  <si>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</si>
  <si>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</si>
  <si>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</si>
  <si>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</si>
  <si>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</si>
  <si>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</si>
  <si>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</si>
  <si>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 xml:space="preserve">PARTICULAR IDU </t>
  </si>
  <si>
    <t>PRELIMINARES</t>
  </si>
  <si>
    <t>INV-105.2 -13</t>
  </si>
  <si>
    <t>REPLANTEO GENERAL</t>
  </si>
  <si>
    <t>M2</t>
  </si>
  <si>
    <t>Subtotal</t>
  </si>
  <si>
    <t>DEMOLICIONES</t>
  </si>
  <si>
    <t>INV-201-13</t>
  </si>
  <si>
    <t>DEMOLICIÓN DE CONCRETO: ESPESORES 8CM A 15CM. (INCLUYE RETIRO DE MATERIAL, TRANSPORTE Y DISPOSICIÓN FINAL DE ESCOMBROS EN SITIO AUTORIZADO).</t>
  </si>
  <si>
    <t>M3</t>
  </si>
  <si>
    <t>DEMOLICIÓN DE CONCRETO: ESPESORES 16CM A 25CM. (INCLUYE RETIRO DE MATERIAL, TRANSPORTE Y DISPOSICIÓN FINAL DE ESCOMBROS EN SITIO AUTORIZADO).</t>
  </si>
  <si>
    <t>EXPLANACIONES Y TERRAPLENES</t>
  </si>
  <si>
    <t>IDU ET-IC- 300-18</t>
  </si>
  <si>
    <t>EXCAVACIÓN MECÁNICA EN MATERIAL COMÚN (INCLUYE CARGUE)</t>
  </si>
  <si>
    <t>TRANSPORTE Y DISPOSICIÓN FINAL DE ESCOMBROS EN SITIO AUTORIZADO (DISTANCIA DE TRANSPORTE 21 KM). A DISTANCIA MAYOR DEL ACARREO LIBRE (90 M) EN SITIO AUTORIZADO POR LA ENTIDAD AMBIENTAL COMPETENTE.</t>
  </si>
  <si>
    <t>AFIRMADOS, BASES Y SUBBASES</t>
  </si>
  <si>
    <t>IDU ET-IC- 510-18</t>
  </si>
  <si>
    <t>SUBBASE GRANULAR CLASE A (SBG_A) (SUMINISTRO, EXTENDIDO, NIVELACIÓN, HUMEDECIMIENTO Y COMPACTACIÓN CON VIBROCOMPACTADOR)</t>
  </si>
  <si>
    <t>IDU ET-IC- 410-18</t>
  </si>
  <si>
    <t>ESTABILIZACIÓN DE SUBRASANTE CON RAJÓN, INCLUYE EQUIPO DE COMPACTACIÓN (SUMINISTRO, EXTENDIDO, NIVELACIÓN Y COMPACTACIÓN CON EQUIPO MECÁNICO)</t>
  </si>
  <si>
    <t>PAVIMENTOS</t>
  </si>
  <si>
    <t>IDU ET-IC- 800-18</t>
  </si>
  <si>
    <t>APU NP1</t>
  </si>
  <si>
    <t>LOSA DE CONCRETO MR43 (SUMINISTRO, FORMALETEADO, COLOCACIÓN Y ACABADO. NO INCLUYE ACERO, CURADO, JUNTAS)</t>
  </si>
  <si>
    <t>APU NP2</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</si>
  <si>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</si>
  <si>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kg</t>
  </si>
  <si>
    <t>APU NP3</t>
  </si>
  <si>
    <t>CANASTILLA PASAJUNTAS  INCLUYE SUMINISTRO E INSTALACIÓN</t>
  </si>
  <si>
    <t>GEOTEXTILES</t>
  </si>
  <si>
    <t>IDU ET-IC-240-18</t>
  </si>
  <si>
    <t>GEOTEXTIL NT 2500 PARA SEPARACION SUBRASANTE/CAPAS GRANULARES (INCLUYE SUMINISTRO E INSTALACIÓN)</t>
  </si>
  <si>
    <t>URBANISMO</t>
  </si>
  <si>
    <t>IDU ET-IC-301-18</t>
  </si>
  <si>
    <t>EXCAVACIÓN MANUAL EN MATERIAL COMÚN (INCL CARGUE, TRANSPORTE Y DISPOSICION FINAL)</t>
  </si>
  <si>
    <t>IDU ET-IC-512-18</t>
  </si>
  <si>
    <t>SUBBASE GRANULAR CLASE C (SBG_C) (SUMINISTRO, EXTENDIDO, NIVELACIÓN, HUMEDECIMIENTO Y COMPACTACIÓN CON VIBROCOMPACTADOR)</t>
  </si>
  <si>
    <t>IDU ET-IC-413-18</t>
  </si>
  <si>
    <t>ESTABILIZACIÓN CON RCD. INCLUYE TRASIEGO INTERNO, NIVELACIÓN Y COMPACTACIÓN.</t>
  </si>
  <si>
    <t>IDU ET-IC-801-18</t>
  </si>
  <si>
    <t>PISO EN CONCRETO COLOR GRIS MR41 (280 Kg/Cm2) GRAVA 1" 28 DIAS  ESTAMPADO e=0.10m (INCLUYE SUMINISTRO Y COLOCACIÓN DE CONCRETO, JUEGO DE MOLDES,  DESMOLDANTE EN POLVO, CURADOR PARA CONCRETO, INCLUYE CORTE Y SELLADO DE JUNTAS.</t>
  </si>
  <si>
    <t>Cartilla de Andenes      A-55-56</t>
  </si>
  <si>
    <t>CENEFA LINEAL EN LOSETA PREFABRICADA TÁCTIL ALERTA Y GUÍA A55 / A56 ANCHO 0.40m (SUMINISTRO E INSTALACIÓN. INCLUYE BASE EN ARENA DE NIVELACIÓN e= 4cm Y ARENA DE SELLO).</t>
  </si>
  <si>
    <t>ML</t>
  </si>
  <si>
    <t>Cartilla de Andenes      A-57-58</t>
  </si>
  <si>
    <t>CENEFA LINEAL EN LOSETA PREFABRICADA TÁCTIL ALERTA A57 / A58 ANCHO 0.20M COLOR AMARILLO. (SUMINISTRO E INSTALACIÓN. INCLUYE BASE EN ARENA DE NIVELACIÓN E= 4CM Y ARENA DE SELLO).</t>
  </si>
  <si>
    <t>Cartilla de Andenes      A-26</t>
  </si>
  <si>
    <t>FRANJA EN ADOQUIN DE CONCRETO DEMARCADOR VISUAL A26 20X10X6CM COLOR AMARILLO. (SUMINISTRO E INSTALACIÓN. INCLUYE BASE 3CM ARENA NIVELACIÓN Y ARENA DE SELLO).</t>
  </si>
  <si>
    <t>Cartilla de Andenes      A-51</t>
  </si>
  <si>
    <t>CENEFA LINEAL EN LOSETA LISA BICAPA TIPO A51 (40 X 20 X 6) cm PARA FRANJA DE SEGURIDAD (Suministro, colocación y compactación con equipo manual. Incluye base en arena de nivelación e=4 cm y arena de sello)</t>
  </si>
  <si>
    <t>Cartilla de Andenes      A-10</t>
  </si>
  <si>
    <t>SARDINEL TIPO A10 (SUMINISTRO E INSTALACIÓN. INCLUYE 3CM MORTERO 2000 PSI)</t>
  </si>
  <si>
    <t>Cartilla de Andenes      A-80</t>
  </si>
  <si>
    <t>BORDILLO PREFABRICADO A80 (SUMINISTRO E INSTALACIÓN. INCLUYE 3CM MORTERO DE PEGA 2000 PSI Y NIVELACIÓN DEL TERRENO CON RELLENO EN MATERIAL SELECCIONADO PROVENIENTE DE EXCAVACIÓN).</t>
  </si>
  <si>
    <t>Cartilla de Andenes      A-20</t>
  </si>
  <si>
    <t>SARDINEL BAJO A85 PARA RAMPAS (SUMINISTRO E INSTALACIÓN. INCLUYE 3CM MORTERO 2000 PSI)</t>
  </si>
  <si>
    <t xml:space="preserve">Cartilla de Andenes     </t>
  </si>
  <si>
    <t>CONSTRUCCIÓN DE FRANJA DE AJUSTE EN CONCRETO PREMEZCLADO GRAVA COMÚN 3000 PSI, ESPESOR PROMEDIO 10 CM..</t>
  </si>
  <si>
    <t>PISO EN CONCRETO MR 43 (300 Kg/Cm2) GRAVA COMÚN ACELERADO A 7 DÍAS, ESTAMPADO PARA POMPEYANOS Y VIAS A DESNIVEL, COLOR OCRE  (INCLUYE SUMINISTRO Y COLOCACIÓN DE CONCRETO, JUEGO DE MOLDES,  DESMOLDANTE EN POLVO, CURADOR PARA CONCRETO, CORTE Y SELLADO DE JUNTAS.)</t>
  </si>
  <si>
    <t>Cartilla de Mobiliario Urbano M30</t>
  </si>
  <si>
    <t>BANCA EN CONCRETO TIPO M30 (SUMINISTRO E INSTALACIÓN. NO INCLUYE MATERIAL DE BASE)</t>
  </si>
  <si>
    <t>UN</t>
  </si>
  <si>
    <t>Cartilla de Mobiliario Urbano M121</t>
  </si>
  <si>
    <t>CANECA DE ACERO INOXIDABLE M121 TIPO BARCELONA (SUMINISTRO E INSTALACIÓN. INCLUYE CONCRETO PARA ANCLAJE DE 3000 PSI PREMEZCLADO GRAVA COMÚN.</t>
  </si>
  <si>
    <t>Cartilla de Mobiliario Urbano M63</t>
  </si>
  <si>
    <t>BOLARDO EN HIERRO TIPO M63 (SUMINISTRO E INSTALACIÓN. INCLUYE BASE EN CONCRETO 1500 PSI, HECHO EN OBRA)</t>
  </si>
  <si>
    <t>Manual de Silvicultura Urbana - Jardín Botánico</t>
  </si>
  <si>
    <t>PINO ROMERON H=1.5M (INCLUYE EXCAVACIÓN MANUAL, SIEMBRA, CAJA, TIERRA, ABONO, TUTOR, TRANSPORTE Y DISPOSICIÓN FINAL DE ESCOMBROS EN SITIO AUTORIZADO A 28 KM). SUMINISTRO Y PLANTACIÓN.</t>
  </si>
  <si>
    <t>NOGAL H= 1.5M (INCLUYE SIEMBRA, CAJA, TIERRA NEGRA, ABONO Y TUTOR. INCLUYE TRANSPORTE Y DISPOSICIÓN FINAL DE ESCOMBROS EN SITIO AUTORIZADO (DISTANCIA DE TRANSPORTE 28 KM). SUMINISTRO Y PLANTACION.</t>
  </si>
  <si>
    <t>HIEDRA MIAMI (INCLUYE 12 UNIDADES POR M2 Y TRANSPORTE Y DISPOSICIÓN FINAL DE ESCOMBROS A 28 KM). SUMINISTRO Y PLANTACIÓN.</t>
  </si>
  <si>
    <t>Cartilla de Mobiliario Urbano B23</t>
  </si>
  <si>
    <t>CONTENEDOR DE RAICES TIPO B23 (TIPO D) (2.00M X 2.00M X 1.40M). (INCLUYE FILTRO EN GRAVILLA, TIERRA NEGRA. SUMINISTRO Y CONSTRUCCIÓN).</t>
  </si>
  <si>
    <t>ESTRUCTURAS</t>
  </si>
  <si>
    <t>INV-ART 630</t>
  </si>
  <si>
    <t>MURO ESTRUCTURAL EN CONCRETO 4000 PSI PREMEZCLADO, GRAVA COMÚN. (Incluye suministro, formaleteo, bombeo, colocación y curado. No incl. Refuerzo).</t>
  </si>
  <si>
    <t>CONCRETO 2000 PSI GRAVA COMÚN 14 MPA (140 Kg/Cm2) PARA SOLADOS (PREMEZCLADO. INCLUYE SUMINISTRO Y COLOCACIÓN).</t>
  </si>
  <si>
    <t>GEOTEXTIL NT 3000 PARA SUBDRENES/FILTROS (INCLUYE SUMINISTRO E INSTALACIÓN)</t>
  </si>
  <si>
    <t>INV 673-13</t>
  </si>
  <si>
    <t>GRAVILLA DE 3/4" - SUMINISTRO E INSTALACIÓN.</t>
  </si>
  <si>
    <t>EAB NS-72</t>
  </si>
  <si>
    <t>ENTIBADO TIPO ED1, DISCONTINUO EN MADERA (INCLUYE SUMINISTRO E INSTALACIÓN)</t>
  </si>
  <si>
    <t>IDU ET-IC-320-18</t>
  </si>
  <si>
    <t>GEODREN VIAL DE 100MM X 1.0M. SUMINISTRO E INSTALACIÓN. (INCLUYE EXCAVACIÓN MANUAL E= 30CM Y RELLENO EN MATERIAL SELECCIONADO PROVENIENTE DE EXCAVACIÓN..</t>
  </si>
  <si>
    <t>SUBBASE GRANULAR CLASE A (SBG_A) (SUMINISTRO, EXTENDIDO MANUAL, HUMEDECIMIENTO Y COMPACTACIÓN)</t>
  </si>
  <si>
    <t>CONCRETO 3000 PSI GRAVA FINA PARA ESTRUCTURA DE TRANSICIÓN (PREMEZCLADO. INCL. SUMIN, FORMALETA, BOMBEO CON AUTOBOMBA Y COLOCACIÓN. NO INCL. REFUERZO, CURADO)</t>
  </si>
  <si>
    <t>KG</t>
  </si>
  <si>
    <t>INV 681-13</t>
  </si>
  <si>
    <t>APU NP4</t>
  </si>
  <si>
    <t>GAVIONES - SUMINISTRO Y CONSTRUCCIÓN. INCLUYE RAJÓN, MALLA PARA GAVIONES Y ALAMBRE RECOCIDO.</t>
  </si>
  <si>
    <t>OBRAS HIDRÁULICAS</t>
  </si>
  <si>
    <t>EXCAVACION MECANICA PARA REDES PROFUNDIDAD 0M - 3.5M (INCLUYE CARGUE)</t>
  </si>
  <si>
    <t>EXCAVACION MECANICA EN ROCA (INCLUYE CARGUE)</t>
  </si>
  <si>
    <t>EAB-NS-040</t>
  </si>
  <si>
    <t>GRAVILLA DE 1/2" SUELTA - SUMINISTRO E INSTALACION.</t>
  </si>
  <si>
    <t>BASE GRANULAR CLASE A (BG_A) (SUMINISTRO, EXTENDIDO MANUAL, HUMEDECIMIENTO Y COMPACTACIÓN)</t>
  </si>
  <si>
    <t>RELLENO EN MATERIAL SELECCIONADO PROVENIENTE DE LA EXCAVACIÓN (EXTENDIDO MANUAL, HUMEDECIMIENTO Y COMPACTACIÓN)</t>
  </si>
  <si>
    <t>NTC 3722</t>
  </si>
  <si>
    <t>TUBERIA PVC U.M. EXT CORRUGADO/INT LISO U.M. NORMA NTC 3722-1 D=10" (INCLUYE SUMINISTRO E INSTALACIÓN)</t>
  </si>
  <si>
    <t>TUBERIA PVC U.M. EXT CORRUGADO/INT LISO U.M. NORMA NTC 3722-1 D=12" (INCLUYE SUMINISTRO E INSTALACIÓN)</t>
  </si>
  <si>
    <t>EAB NS-029</t>
  </si>
  <si>
    <t>CILINDRO POZO INSP. EN MAMPOSTERIA E=0.25M (INC. SUMIN. Y CONST, ACERO PARA ESCALERAS, GEOTEXTIL Y PAÑETE IMPERMEAB.)</t>
  </si>
  <si>
    <t>EAB NS-024</t>
  </si>
  <si>
    <t>PLACA FONDO D=1.70M POZO INSPEC. (FUNDIDA EN SITIO. INCL. SUMIN, FORMALET, REF, INST. INCL. CONCRETO 2000 PSI DE BASE)</t>
  </si>
  <si>
    <t>PLACA CUBIERTA D=1.70M POZO INSPEC. (FUNDIDA EN SITIO. INC. SUM, FORMALET., REFUERZO E INST. INCL.TAPA EN POLIPROPILENO)</t>
  </si>
  <si>
    <t>NIVELACIÓN DE POZO (HASTA RASANTE EN CONCRETO 3000 PSI HECHO EN OBRA, H=0.15M. INCLUYE SUMINISTRO Y CONSTRUCCIÓN)</t>
  </si>
  <si>
    <t>EAB NS-070</t>
  </si>
  <si>
    <t>CONCRETO 2000 PSI PARA REDES (Hecho en Obra 1:3:3 con arena de río y triturado de 3/4")  (Suministro y Colocación)</t>
  </si>
  <si>
    <t>EAB NS-047</t>
  </si>
  <si>
    <t>SUMIDERO ALCANTARILLADO PLUVIAL EN VIA NS-047-1V4 EAAB</t>
  </si>
  <si>
    <t>EAB NS-090</t>
  </si>
  <si>
    <t>CÁRCAMO DE PROTECCION EN TUBERÍA Ø 12" NORMA EAAB NS-090 version 2 V.2 (incluye Formaleta, Concreto de 2000 y 3000 PSI, Acero de Refuerzo, curado y Manijas en varilla lisa de 1").</t>
  </si>
  <si>
    <t>EAB NS-068</t>
  </si>
  <si>
    <t>CAJA DE INSPECCIÓN DE 0.6X0.6M (H=0.6M. INCLUYE SUMINISTRO Y CONSTRUCCIÓN. INCLUYE MARCO Y TAPA. NO INC. BASE Y CAÑUELA)</t>
  </si>
  <si>
    <t>EAB-NS-009</t>
  </si>
  <si>
    <t>ACOMETIDA DOMICILIARIA DE 1/2". SUMINISTRO E INSTALACIÓN. (INCLUYE TUBERIA PF D=1/2", REGISTROS Y ACCESORIOS, LOG. PROM. = 6.50M).</t>
  </si>
  <si>
    <t>RELOCALIZACIÓN DE MEDIDOR DE ACUEDUCTO D= 1/2" (INCLUYE 1.0M TUBERÍA GALVANIZADA D= 1/2", SOLDADURA, CINTA DE TEFLON, Y REPOSICIÓN DE CAJILLA EN POLIPROPILENO DE ALTA RESISTENCIA CON TAPA, NO INCLUYE MEDIDOR.).</t>
  </si>
  <si>
    <t>BASE GRANULAR CLASE A (BG_A) (SUMINISTRO, EXTENDIDO, NIVELACIÓN, HUMEDECIMIENTO Y COMPACTACIÓN CON VIBROCOMPACTADOR)</t>
  </si>
  <si>
    <t>REDES ACUEDUCTO</t>
  </si>
  <si>
    <t>EAB-NS-019</t>
  </si>
  <si>
    <t>RELLENO PARA REDES EN ARENA DE PEÑA (SUMINISTRO, EXTENDIDO, HUMEDECIMIENTO Y COMPACTACIÓN)</t>
  </si>
  <si>
    <t>EAB-NS-032</t>
  </si>
  <si>
    <t>TUBERIA PVC D=4" TIPO U.M. RDE 26 (SUMINISTRO E INSTALACIÓN)</t>
  </si>
  <si>
    <t>EAB-NS-011</t>
  </si>
  <si>
    <t>TEE HD EXTREMO LISO 8"X4" (SUMINISTRO E INSTALACIÓN)</t>
  </si>
  <si>
    <t>EAB-NS-026</t>
  </si>
  <si>
    <t>VALVULA COMPUERTA ELASTICA VASTAGO NO ASCENDENTE EXTREMO LISO D=4" (SUMINISTRO E INSTALACIÓN)</t>
  </si>
  <si>
    <t>EAB-NS-023</t>
  </si>
  <si>
    <t>CONSTRUCCIÓN DE CAJA PARA VALVULA D= 3", D= 4", D= 6" Y D= 8" (NORMA EAAB NS-027) DE 0.4M X0.5M H=2.0M (INCLUYE MARCO Y TAPA).</t>
  </si>
  <si>
    <t>TAPON HD EXTREMO LISO D=8" (SUMINISTRO E INSTALACIÓN)</t>
  </si>
  <si>
    <t>CODO HD 45° EXTREMO LISO PARA PVC D=4" (SUMINISTRO E INSTALACIÓN)</t>
  </si>
  <si>
    <t>CODO HD 90° EXTREMO LISO PARA PVC D=4" (SUMINISTRO E INSTALACIÓN)</t>
  </si>
  <si>
    <t>UNION PVC TIPO U.M. D= 4" (SUMINISTRO E INSTALACIÓN)</t>
  </si>
  <si>
    <t>CONCRETO 3000 PSI HECHO EN OBRA PARA REDES (SUMINISTRO Y COLOCACIÓN)</t>
  </si>
  <si>
    <t>REDES SECAS</t>
  </si>
  <si>
    <t>NORMA LA2009</t>
  </si>
  <si>
    <t>POSTE EN CONCRETO AP, H=10M, CR=510 KG (INC. SUMINISTRO, IZAJE, HINCADO, APLOMADO Y CIMENTACIÓN SEGÚN NORMA LA009)</t>
  </si>
  <si>
    <t>CODENSA NORMA ET 808</t>
  </si>
  <si>
    <t>LUMINARIA LED 70W, 32 LED. 100-227 V. (INCLUYE LUMINARIA, CABLES Y ELEMENTOS DE CONEXIÓN, OBRAS COMPLEMENTARIAS Y ACCESORIOS. INCLUYE SUMINISTRO, INSTALACIÓN, PRUEBAS Y PUESTA EN FUNCIONAMIENTO).</t>
  </si>
  <si>
    <t>NORMA CS 274</t>
  </si>
  <si>
    <t>CAJA DE INSPECCIÓN PARA ALUMBRADO PÚBLICO NORMA CODENSA CS 274 (ANDEN. INCLUYE BASE, MUROS, PAÑETE, MARCO Y TAPA). MEDIDAS EXTERNAS: 0.90 X 0.90M. MEDIDAS INTERNAS: 0.60 X 0.60M. ALTURA: 0.93M.</t>
  </si>
  <si>
    <t>NORMA CS 207</t>
  </si>
  <si>
    <t>2 DUCTOS D=3" PVC-EB (INCLUYE SUMINISTRO E INSTALACIÓN. NO INCLUYE RELLENOS). NORMA CS207.</t>
  </si>
  <si>
    <t>ADAPTADOR TERMINAL CAMPANA PVC D=3" (SUMINISTRO E INSTALACIÓN)</t>
  </si>
  <si>
    <t>CODENSA -NORMA AP802</t>
  </si>
  <si>
    <t>CODENSA -NORMA AE239-1</t>
  </si>
  <si>
    <t>SUBBASE GRANULAR PEATONAL SBG_PEA. SUMINISTRO, EXTENDIDO MANUAL, NIVELACIÓN, HUMEDECIMIENTO Y COMPACTACIÓN</t>
  </si>
  <si>
    <t>TUBERIA CONDUIT GALVANIZADA IMC D=3" (INCLUYE SUMINISTRO E INSTALACIÓN, ACCESORIOS DE FIJACIÓN).</t>
  </si>
  <si>
    <t>ACOMETIDA MONOFASICA (12+12+14T AWG-THHN-600V-CU) SUMINISTRO E INSTALACION (ACOMETIDAS PARCIALES PARA LOS TABLEROS REGULADOS DE LOS MODULOS, EN TUBERIA EMT 3". INCLUYE ACCESORIOS DE INSTALACION Y FIJACION.</t>
  </si>
  <si>
    <t>ACOMETIDA TRIFASICA (3 NO.4 + 1 NO.4 + 1NO.4T AWG-THHN-600V-CU). SUMINISTRO E INSTALACION. EN TUBERIA PVC 4".</t>
  </si>
  <si>
    <t>ACCESORIOS DE INSTALACIÓN ADICIONALES: CONDULETAS, CONECTORES, RECTOS, ADAPTADOR PVC A EMT, CAJAS METÁLICAS 5800 ENTRE OTROS</t>
  </si>
  <si>
    <t>GLB</t>
  </si>
  <si>
    <t>NORMA CS 340</t>
  </si>
  <si>
    <t>PUESTA A TIERRA PARA BARRAJES PREFORMADOS DE BAJA TENSION CS340</t>
  </si>
  <si>
    <t>CONCRETO 2500 PSI HECHO EN OBRA PARA REDES (SUMINISTRO Y COLOCACIÓN)</t>
  </si>
  <si>
    <t>SEÑALIZACIÓN  Y DEMARCACIÓN</t>
  </si>
  <si>
    <t>MANUAL DE SEÑALIZACIÓN VIAL - 2015 (Capítulo 3: Demarcaciones)</t>
  </si>
  <si>
    <t>DEMARCACION LINEA CONTINUA A=0.12M (E=2.3MM,TERMOPLÁSTICA. INC. SUMINISTRO Y APLICACIÓN CON EQUIPO. INCL. MICROESFERAS)</t>
  </si>
  <si>
    <t>DEMARCACION LINEA DISCONTINUA A=0.12M (E=2.3MM,TERMOPLÁSTICA. INC. SUMINISTRO Y APLICACIÓN CON EQUIPO. INCL. MICROESFERA</t>
  </si>
  <si>
    <t>FLECHA DIRECCIONAL "DE FRENTE" (E=15 MILS, ACRÍLICA BASE AGUA. INC. SUMIN. Y APLIC. CON EQUIPO. INCL. MICROESFERAS)</t>
  </si>
  <si>
    <t>FLECHA DIRECCIONAL "DE FRENTE A LA DERECHA" (E=15 MILS, ACRÍLICA BASE AGUA. INC. SUMIN. Y APLIC. CON EQUIPO. INCL. MICR</t>
  </si>
  <si>
    <t>DEMARCACION PASO PEATONAL-CEBRA (E=2.3MM,TERMOPLÁSTICA. INC. SUMINISTRO Y APLICACIÓN CON EQUIPO. INC MICROESFERAS)</t>
  </si>
  <si>
    <t>DEMARCACION ZONA ANTIBLOQUEO. AREA: 0.30 M2. (E= 2.3 MILS, TERMOPLASTICA. SUMINISTRO Y APLICACION CON EQUIPO. INCLUYE MICROESFERAS.</t>
  </si>
  <si>
    <t>DEMARCACIÓN DE ACHURADO. AREA: 1.0 M2 (E= 15 MILS, ACRÍLICA BASE AGUA. SUMINISTRO Y APLICACIÓN CON EQUIPO. INCLUYE MICROESFERAS.</t>
  </si>
  <si>
    <t>DEMARCACIÓN PICTOGRAMA TRIÁNGULOS CEDA EL PASO. (E= 15 MILS, ACRÍLICA BASE AGUA. SUMINISTRO Y APLICACIÓN CON EQUIPO. INCLUYE MICROESFERAS.</t>
  </si>
  <si>
    <t xml:space="preserve">SUBTOTAL OBRAS </t>
  </si>
  <si>
    <t xml:space="preserve">PPTO TOTAL </t>
  </si>
  <si>
    <t>TOTAL OBRAS</t>
  </si>
  <si>
    <t>TOTAL COMPONENTE AMBIENTAL, SST Y SOCIAL</t>
  </si>
  <si>
    <t>TOTAL COMPONENTE PLAN DE MANEJO DE TRANSITO</t>
  </si>
  <si>
    <t>SUBTOTAL OBRAS (INCLUYE IVA)</t>
  </si>
  <si>
    <t>VALOR AIU OBRAS</t>
  </si>
  <si>
    <t>VALOR TOTAL</t>
  </si>
  <si>
    <t>INTER</t>
  </si>
  <si>
    <r>
      <rPr>
        <b/>
        <sz val="11"/>
        <color rgb="FFFF0000"/>
        <rFont val="Arial"/>
        <family val="2"/>
      </rPr>
      <t xml:space="preserve">NOTA 1: </t>
    </r>
    <r>
      <rPr>
        <sz val="11"/>
        <color rgb="FFFF0000"/>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</si>
  <si>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</si>
  <si>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</si>
  <si>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</si>
  <si>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</si>
  <si>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</si>
  <si>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</si>
  <si>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</si>
  <si>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</si>
  <si>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</si>
  <si>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</si>
  <si>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</si>
  <si>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</si>
  <si>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</si>
  <si>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</si>
  <si>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</si>
  <si>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</si>
  <si>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</si>
  <si>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</si>
  <si>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</si>
  <si>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</si>
  <si>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</si>
  <si>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</si>
  <si>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</si>
  <si>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</si>
  <si>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</si>
  <si>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</si>
  <si>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</si>
  <si>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</si>
  <si>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</si>
  <si>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</si>
  <si>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</si>
  <si>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</si>
  <si>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</si>
  <si>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</si>
  <si>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</si>
  <si>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</si>
  <si>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</si>
  <si>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</si>
  <si>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</si>
  <si>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</si>
  <si>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</si>
  <si>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</si>
  <si>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</si>
  <si>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</si>
  <si>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</si>
  <si>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</si>
  <si>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</si>
  <si>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</si>
  <si>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</si>
  <si>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</si>
  <si>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</si>
  <si>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</si>
  <si>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</si>
  <si>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</si>
  <si>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</si>
  <si>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</si>
  <si>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</si>
  <si>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</si>
  <si>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</si>
  <si>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</si>
  <si>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</si>
  <si>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</si>
  <si>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</si>
  <si>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</si>
  <si>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</si>
  <si>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</si>
  <si>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</si>
  <si>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ALCALDIA LOCAL DE TUNJUELITO</t>
  </si>
  <si>
    <t>OBJETO DE LA LICITACIÓN:</t>
  </si>
  <si>
    <t>COSTO DIRECTO ESTIMADO DE OBRA (CD)</t>
  </si>
  <si>
    <t>FECHA:</t>
  </si>
  <si>
    <t>MARZO DE 2023</t>
  </si>
  <si>
    <t>TERMINO ESTIMADO DE EJECUCIÓN DE OBRA</t>
  </si>
  <si>
    <t>MESES</t>
  </si>
  <si>
    <t>CONTRATO No.</t>
  </si>
  <si>
    <t/>
  </si>
  <si>
    <t>COD IDU</t>
  </si>
  <si>
    <t>A. ADMINISTRACIÓN</t>
  </si>
  <si>
    <t>1. COSTOS MENSUALES DE PERSONAL</t>
  </si>
  <si>
    <t>CARGO</t>
  </si>
  <si>
    <t>CATEGORÍA</t>
  </si>
  <si>
    <t>DEDICACIÓN
MES</t>
  </si>
  <si>
    <t>TOPE IDU SALARIO (MES)</t>
  </si>
  <si>
    <t>FACTOR PRESTACIONAL</t>
  </si>
  <si>
    <t>N. MESES</t>
  </si>
  <si>
    <t>SALARIO + PRESTACIONES</t>
  </si>
  <si>
    <t>A</t>
  </si>
  <si>
    <t>B</t>
  </si>
  <si>
    <t>C</t>
  </si>
  <si>
    <t>D</t>
  </si>
  <si>
    <t>E</t>
  </si>
  <si>
    <t>F=A*B*C*D*E</t>
  </si>
  <si>
    <t>PERSONAL PROFESIONAL (Ingenieros y Otros)</t>
  </si>
  <si>
    <t>DIRECTOR DE OBRA</t>
  </si>
  <si>
    <t xml:space="preserve">INGENIERO RESIDENTE </t>
  </si>
  <si>
    <t>ESPECIALISTA EN REDES HIDROSANITARIAS</t>
  </si>
  <si>
    <t>ESPECIALISTA EN REDES (ELECTRICAS, GAS, TELEFONICSA, CABLE, FIBRA OPTICA, ETC).</t>
  </si>
  <si>
    <t>ESPECIALISTA EN ESTRUCTURAS</t>
  </si>
  <si>
    <t>ESPECIALISTA EN PAVIMENTOS</t>
  </si>
  <si>
    <t>ESPECIALISTA EN GEOTECNIA</t>
  </si>
  <si>
    <t>ESPECIALISTA EN TRANSITO Y TRANSPORTE</t>
  </si>
  <si>
    <t>RESIDENTE AMBIENTAL</t>
  </si>
  <si>
    <t>RESIDENTE SOCIAL</t>
  </si>
  <si>
    <t>FORESTAL</t>
  </si>
  <si>
    <t>PERSONAL TÉCNICO Y PERSONAL AUXILIAR</t>
  </si>
  <si>
    <t>INSPECTOR SST</t>
  </si>
  <si>
    <t>N/A</t>
  </si>
  <si>
    <t>INSPECTOR DE OBRA</t>
  </si>
  <si>
    <t>TARIFA MES - PERSONAL TÉCNICO - TOPÓGRAFO INSPECTOR (NO INCLUYE FACTOR DE PRESTACIONES)</t>
  </si>
  <si>
    <t>TARIFA MES - PERSONAL TÉCNICO - INSPECTOR 2 (NO INCLUYE FACTOR DE PRESTACIONES)</t>
  </si>
  <si>
    <t>TARIFA MES - PERSONAL AUXILIAR TÉCNICO - CADENERO 2 (NO INCLUYE FACTOR DE PRESTACIONES)</t>
  </si>
  <si>
    <t>PERSONAL ADMINISTRATIVO</t>
  </si>
  <si>
    <t>TARIFA MES - PERSONAL AUXILIAR TÉCNICO - CONDUCTOR O MOTORISTA (NO INCLUYE FACTOR DE PRESTACIONES)</t>
  </si>
  <si>
    <t>SUBTOTAL COSTOS MENSUALES DE PERSONAL</t>
  </si>
  <si>
    <t>2. GASTOS OPERACIONALES MENSUALES</t>
  </si>
  <si>
    <t>CANT.</t>
  </si>
  <si>
    <t>AREA (M2)</t>
  </si>
  <si>
    <t>DEDICACIÓN</t>
  </si>
  <si>
    <t>DEDICACIÓN X ÁREA (M2)</t>
  </si>
  <si>
    <t>COSTO ($/M2.MES)</t>
  </si>
  <si>
    <t>VALOR ($)</t>
  </si>
  <si>
    <t>ALQUILER MES - CAMPAMENTOS INCL. SERVICIOS PÚBLICOS PROVISIONALES</t>
  </si>
  <si>
    <t>GASTOS OFICINA (PAPELERIA, FOTOCOPIAS Y OTROS)</t>
  </si>
  <si>
    <t>EQUIPO DE TOPOGRAFÍA. INCLUYE TRÁNSITO, NIVEL Y ELEMENTOS COMPLEMENTARIOS - MES</t>
  </si>
  <si>
    <t>ALQUILER DE VEHICULO: CAMPERO, PICK-UP, CAMIONETA, CAMION O SIMILAR DE 1300cc A 2000cc DE CILINDRADA, MODELO 2022 A 2019. 100% DE LA TARIFA ESTABLECIDA. INCLUYE TODOS LOS COSTOS DE OPERACIÓN Y MANTENIMIENTO EXCEPTO EL SALARIO DEL CONDUCTOR</t>
  </si>
  <si>
    <t xml:space="preserve">SUBTOTAL GASTOS OPERACIONALES </t>
  </si>
  <si>
    <t>TOTAL COSTOS PERSONAL + GASTOS OPERACIONALES POR EL TÉRMINO DE EJECUCIÓN</t>
  </si>
  <si>
    <t>TOTAL COSTOS PERSONAL + GASTOS OPERACIONALES POR EL TÉRMINO DE EJECUCIÓN EN PORCENTAJE DEL COSTO DIRECTO</t>
  </si>
  <si>
    <t>3. IMPUESTOS Y GARANTÍAS</t>
  </si>
  <si>
    <t>IMPUESTOS</t>
  </si>
  <si>
    <t>IMPUESTO</t>
  </si>
  <si>
    <t>Contribución Especial (Impuesto de Guerra Ley 1738 DIC18-2014 prorroga 4 años)</t>
  </si>
  <si>
    <t>ICA (Ley 14 6jul1983, Res 219 25feb2004)</t>
  </si>
  <si>
    <t>GMF (Ley 1739 23dic2014 modifica el Estatuto Tributario)</t>
  </si>
  <si>
    <t>Estampilla Universidad Distrital (Acuerdo 53 de 10ene2002)</t>
  </si>
  <si>
    <t>Estampilla procultura (Acuerdo 187  20 dic 2005)</t>
  </si>
  <si>
    <t>Estampilla pro personas Mayores (Acuerdo 645 de 9 de junio de 2016)</t>
  </si>
  <si>
    <t>Estampilla Unipedagógica (Dec 584 de 19 dic 2014)</t>
  </si>
  <si>
    <t>SUBTOTAL IMPUESTOS</t>
  </si>
  <si>
    <t>GARANTIAS</t>
  </si>
  <si>
    <t>VR. BASE</t>
  </si>
  <si>
    <t>% ASEGURADO</t>
  </si>
  <si>
    <t>VIGENCIA AMPARO (MESES)</t>
  </si>
  <si>
    <t>TASA ASEGURADORA</t>
  </si>
  <si>
    <t>Cumplimiento</t>
  </si>
  <si>
    <t>GARANTIA UNICA</t>
  </si>
  <si>
    <t>Buen Manejo de Anticipo</t>
  </si>
  <si>
    <t>Salarios y Prestaciones Sociales</t>
  </si>
  <si>
    <t>Estabilidad de la Obra - Calidad del servicio</t>
  </si>
  <si>
    <t>Predios, labores y Operaciones- Vigencia (Decreto 1082 de 2015 Sección III)</t>
  </si>
  <si>
    <t>RESPONSABILIDAD CIVIL EXTRACONTRACTUAL</t>
  </si>
  <si>
    <t>SUBTOTAL GARANTÍAS</t>
  </si>
  <si>
    <t>TOTAL IMPUESTOS Y GARANTÍAS</t>
  </si>
  <si>
    <t>TOTAL IMPUESTOS Y GARANTÍAS EN PORCENTAJE DEL COSTO DIRECTO</t>
  </si>
  <si>
    <t>A. ADMINISTRACIÓN (1 + 2 + 3)</t>
  </si>
  <si>
    <t xml:space="preserve">I. IMPREVISTOS </t>
  </si>
  <si>
    <t>U. UTILIDAD</t>
  </si>
  <si>
    <t>A.I.U. (ADMINISTRACIÓN, IMPREVISTOS Y UTILIDAD)</t>
  </si>
  <si>
    <t>NOTA:</t>
  </si>
  <si>
    <t>PLAZO PRELIMINARES</t>
  </si>
  <si>
    <t>PLAZO CONSTRUCCIÓN</t>
  </si>
  <si>
    <t>COMPONENTE A - GESTIÓN AMBIENTAL</t>
  </si>
  <si>
    <t>ITEM</t>
  </si>
  <si>
    <t>ESPECIFICACIÓN</t>
  </si>
  <si>
    <t>TOTAL</t>
  </si>
  <si>
    <t>PRECIO</t>
  </si>
  <si>
    <t xml:space="preserve">PRECIO TOTAL </t>
  </si>
  <si>
    <t>Ingeniero sanitario y/o ambiental, ingeniero civil, ingeniero geólogo, ingeniero de minas, ingeniero de vías, ingeniero forestal o arquitecto. Con especialización, maestría o doctorado en el área ambiental, con cuatro (4) años de experiencia general y tres (3) años de experiencia específica en interventoría ambiental de construcción de obras de infraestructura vial.</t>
  </si>
  <si>
    <t>UN/MES</t>
  </si>
  <si>
    <t>Profesional en ciencias sociales, Trabajador social, comunicador social, antropolgo o psicologo C con cuatro (4) años de experiencia general y tres (3) años de experiencia específica en interventoría ambiental de construcción de obras de infraestructura vial.</t>
  </si>
  <si>
    <t>Técnico o Tecnologo Ambiental o en Seguriudad Industrial, con cuatro (4) años de experiencia general y tres (3) años de experiencia específica en manejo de sistemas de gestión de la seguridad y salud en el trabajo (antes programas de salud ocupacional) en la interventoría de construcción de infraestructura vial urbana</t>
  </si>
  <si>
    <t>RESIDENTE FORESTAL</t>
  </si>
  <si>
    <t xml:space="preserve">Ingeniero forestal. Categoría cinco (5), es decir con cuatro (4) años de experiencia general y tres (3) años de experiencia específica en interventoría forestal de cobertura vegetal en áreas urbanas. </t>
  </si>
  <si>
    <t xml:space="preserve">BRIGADA DE ORDEN, ASEO Y LIMPIEZA.  PERSONAL DE OBRA - AYUDANTE </t>
  </si>
  <si>
    <r>
      <t>Personal de brigada y aseo (Incluye herramienta menor). Suministro.
Dedicación del 100%.
* La brigada de orden y aseo esta conformada por 4 operarios, y se define una brigada por cada 5000 m</t>
    </r>
    <r>
      <rPr>
        <vertAlign val="superscript"/>
        <sz val="10"/>
        <rFont val="Arial"/>
        <family val="2"/>
      </rPr>
      <t>2</t>
    </r>
    <r>
      <rPr>
        <sz val="10"/>
        <rFont val="Arial"/>
        <family val="2"/>
      </rPr>
      <t xml:space="preserve"> (en estaciones. En Pilonas, 1 Brigada de aseo por cada cuatro (4) pilonas o fracción). </t>
    </r>
  </si>
  <si>
    <t>MES</t>
  </si>
  <si>
    <t>NA</t>
  </si>
  <si>
    <t>CAMIONETA CON PLATON 4X4</t>
  </si>
  <si>
    <t>ALQUILER MES - CAMPERO PICK-UP, CAMIONETA DE 1300-2000cc - TARIFA PLENA</t>
  </si>
  <si>
    <t>INCLUIDO EN EL AIU</t>
  </si>
  <si>
    <t>COMPONENTE B-ACTIVIDADES CONSTRUCTIVAS</t>
  </si>
  <si>
    <t xml:space="preserve">POLISOMRA VERDE </t>
  </si>
  <si>
    <t>TELA VERDE PARA CERRAMIENTO 2.10 METRO DE ANCHO DE 60GR</t>
  </si>
  <si>
    <t>m</t>
  </si>
  <si>
    <t>CINTA DE DEMARCACION</t>
  </si>
  <si>
    <t>CINTA PARA SEÑALIZACION DE 500MT X 4" PELIGRO CALIBRE 3.5</t>
  </si>
  <si>
    <t>Und</t>
  </si>
  <si>
    <t>ALQUILER BAÑO PORTATIL</t>
  </si>
  <si>
    <t>BAÑO TIPO FLUSHING - ALQUILER MANTENIMIENTO Y ASEO DE BAÑOS PORTÁTILES VIP MENSUAL_(Según Apéndice Bioseguridad Covid 19_V1 y V2)</t>
  </si>
  <si>
    <t>Und/Mes</t>
  </si>
  <si>
    <t>PALA</t>
  </si>
  <si>
    <t>PALA REDONDA No.  2 CON CABO</t>
  </si>
  <si>
    <t>PALA CUADRADA CON CABO</t>
  </si>
  <si>
    <t>BARRA</t>
  </si>
  <si>
    <t>BARRA DE 18LB CON PUNTA Y PALA 150CM X 10CM</t>
  </si>
  <si>
    <t>MARTILLO</t>
  </si>
  <si>
    <t>MARTILLO DE BOLA DE 2LB</t>
  </si>
  <si>
    <t>SERRUCHO</t>
  </si>
  <si>
    <t>SERRUCHO DE 20" DIENTE ENDURECIDO</t>
  </si>
  <si>
    <t>CEPILLO INDUSTRIAL</t>
  </si>
  <si>
    <t>CEPILLO INDUSTRIAL DE NYLON CON CABO DE 35CM A 42CM X 9CM X 17CM</t>
  </si>
  <si>
    <t>CARRETILLA</t>
  </si>
  <si>
    <t>CARRETILLA  RUEDA NEUMATICA PLATON METALICO CAPACIDAD CINCO PIES CUBICOS MANGO MADERA TIPO BUGGY</t>
  </si>
  <si>
    <t>CARPA VESTIER</t>
  </si>
  <si>
    <t>CARPA VESTIER 2.0m x 2.0m TECHO Y ESTRUCTURA CON LATERALES EN LONA</t>
  </si>
  <si>
    <t xml:space="preserve">MONITOREO DE RUIDO AMBIENTAL  </t>
  </si>
  <si>
    <t>Muestra punto de acuerdo con lo establecido en ele Título III del Anexo 2 de la Res. 627/06 (MAVDT).</t>
  </si>
  <si>
    <t>MUEST</t>
  </si>
  <si>
    <t xml:space="preserve">INFORME DE RUIDO AMBIENTAL  </t>
  </si>
  <si>
    <t>Informe Tácnico de la campaña de medición</t>
  </si>
  <si>
    <t>Un</t>
  </si>
  <si>
    <t xml:space="preserve">COSTOS OPERATIVOS MONITOREO DE RUIDO AMBIENTAL  </t>
  </si>
  <si>
    <t>Incluye transporte personal técnico x 4 días, honorarios personal técnico x 8 días,</t>
  </si>
  <si>
    <t>SEÑALIZADOR TUBULAR REFLECTIVO (COLOMBINA)</t>
  </si>
  <si>
    <t>SEÑALIZACION TUBULAR COLOMBINA PLASTICA</t>
  </si>
  <si>
    <t>PLAFONADO DE POZOS</t>
  </si>
  <si>
    <t>PLAFONADO DE POZOS (INCLUYE SUMINISTRO Y COLOCACIÓN DE PUNTILLA, TABLA BURRA DE 2.90 X0.28X0.025M, CINTA DE SEÑALIZACION CAL 4 ROLLO 500MX0.10M Y SEÑALIZACIÓN TUBULAR COLOMBINA PLÁSTICA).</t>
  </si>
  <si>
    <t>TABLA BURRA (Para fabricación de contenedores de materiales granulares y RCD)</t>
  </si>
  <si>
    <t>TABLA BURRA EN ORDINARIO 2.90 X 0.28 X 0.025</t>
  </si>
  <si>
    <t>REPISA (Para fabricación de contenedores de materiales granulares y RCD)</t>
  </si>
  <si>
    <t>REPISA EN ORDINARIO 5.90 X 0.08 X 0.04</t>
  </si>
  <si>
    <t>LIMATON X 6m (Para fabricación de burros para almacenar tubería)</t>
  </si>
  <si>
    <t>LIMATON 6.00 M</t>
  </si>
  <si>
    <t>PUNTO ECOLÓGICO DE 35 LTS 4 PUESTOS (Suministro e Instalación)</t>
  </si>
  <si>
    <t>PUNTO ECOLÓGICO COMPUESTO POR 3 CANECAS TIPO BARCELONA M-121 (Canecas, blanca, negra y verde).
*Un (1) Punto Ecológico cada 5000m2)</t>
  </si>
  <si>
    <t>BOLSAS PLÁSTICAS PARA RESIDUOS SÓLIDOS</t>
  </si>
  <si>
    <t>BOLSA PARA BASURA TIPO INDUSTRIAL NEGRA DE 60 x 90 Cm CALIBRE 2 (PAQUETE DE 30 UNIDADES)_(Según Apéndice Bioseguridad Covid 19_V2)</t>
  </si>
  <si>
    <t>EJECUCION DE HUMECTACIÓN DESDE CARROTANQUE</t>
  </si>
  <si>
    <t>CARROTANQUE IRRIGADOR DE AGUA - VIAJE</t>
  </si>
  <si>
    <t>Viaje</t>
  </si>
  <si>
    <t>EJECUCION DE HUMECTACIÓN CON HIDROLAVADORA</t>
  </si>
  <si>
    <t>Humectación de materiales granulares y RCD con hidrolavadora de 1300W con boquilla de 65º (6,5 L/min).</t>
  </si>
  <si>
    <r>
      <t>m</t>
    </r>
    <r>
      <rPr>
        <vertAlign val="superscript"/>
        <sz val="10"/>
        <rFont val="Arial"/>
        <family val="2"/>
      </rPr>
      <t>3</t>
    </r>
  </si>
  <si>
    <t>POLIETILENO</t>
  </si>
  <si>
    <t>ROLLO PLASTICO NEGRO CALIBRE 6. 4 METROS DE ANCHO X 30 METROSS DE LONGITUD.</t>
  </si>
  <si>
    <r>
      <t>m</t>
    </r>
    <r>
      <rPr>
        <vertAlign val="superscript"/>
        <sz val="10"/>
        <rFont val="Arial"/>
        <family val="2"/>
      </rPr>
      <t>2</t>
    </r>
  </si>
  <si>
    <t xml:space="preserve">MATERIAL PARTICULADO PM2,5 </t>
  </si>
  <si>
    <t>PARÁMETRO - MONITOREO CALIDAD DEL AIRE. Incluye unidad móvil, técnico de campo, comisión de campo, informe técnico, desplazamiento unidades móviles y transporte). Muestra 24h.</t>
  </si>
  <si>
    <t>MUEST/DIA</t>
  </si>
  <si>
    <t xml:space="preserve">MATERIAL PARTICULADO PM 10 </t>
  </si>
  <si>
    <t>SO2</t>
  </si>
  <si>
    <t>PARÁMETRO - MONITOREO CALIDAD DEL AIRE. Incluye unidad móvil, técnico de campo, comisión de campo, informe técnico, desplazamiento unidades móviles y transporte).</t>
  </si>
  <si>
    <t xml:space="preserve">NO2 </t>
  </si>
  <si>
    <t>PARÁMETRO - MONITOREO CALIDAD DEL AIRE. Incluye unidad móvil, técnico de campo, comisión de campo, informe técnico, desplazamiento unidades móviles y transporte). Muestra 3h.</t>
  </si>
  <si>
    <t>CO</t>
  </si>
  <si>
    <t>O3</t>
  </si>
  <si>
    <t>PARÁMETRO - MONITOREO CALIDAD DEL AIRE.  Incluye unidad móvil, técnico de campo, comisión de campo, informe técnico, desplazamiento unidades móviles y transporte). Muestra 8h.</t>
  </si>
  <si>
    <t>COSTOS OPERATIVOS CAMPAÑA MONITOREO AIRE</t>
  </si>
  <si>
    <t>Incluye 1 estaciones meteorológicas, alquiler WDE  andamios x 20 días, pago servidumbres x 20 días, transporte personal técnico x 20 días, honorarios personal técnico x 20 días, otros costos.</t>
  </si>
  <si>
    <t>COMPONENTE C-FAUNA Y FLORA</t>
  </si>
  <si>
    <t>EVALUACION Y SEGUIMIENTO SILVICULTURAL</t>
  </si>
  <si>
    <t>EVALUACION PARA TRATAMIENTO Y/O MANEJO SILVICULTURAL. CANTIDAD &lt;25 ARBOLES. (SEGUN RESOLUCION SDA No. 5589 DEL 30/09/2011)</t>
  </si>
  <si>
    <t>SEGUIMIENTO PARA TRATAMIENTO Y/O MANEJO SILVICULTURAL. CANTIDAD &lt;25 ARBOLES. (SEGUN RESOLUCION SDA No. 5589 DEL 30/09/2011)</t>
  </si>
  <si>
    <t>TALA DE ARBOLES CLASE III (10M &lt; H &lt; 20 M. INCLUYE DESENRAÍCE, RETIRO Y DISPOSICIÓN FINAL)</t>
  </si>
  <si>
    <t>COMPENSACIÓN FORESTAL</t>
  </si>
  <si>
    <t>VALOR IVP POR TALA DE INDIVIDUOS VEGETALES NO INCLUIDOS EN EL MANUAL DE SILVICULTURA URBANA CON ALTURA &gt; 5m SEGUN RESOLUCION 7132 DEL 30/12/2011 DE LA SDA</t>
  </si>
  <si>
    <t>SIGAU</t>
  </si>
  <si>
    <t>ACTUALIZACION DE SISTEMA DE GESTION DEL ARBOLADO URBANO UBICADO EN TERRENO. SIGAU POR ARBOL PARA TALA, BLOQUEO Y TRASLADO</t>
  </si>
  <si>
    <t>ACTUALIZACION DE SISTEMA DE GESTION DEL ARBOLADO URBANO UBICADO EN TERRENO. SIGAU POR ARBOL PARA PLANTACION</t>
  </si>
  <si>
    <t>DISEÑO PAISAJISTICO</t>
  </si>
  <si>
    <t>GUAYACAN H=1.5MT (INCLUYE TIERRA, ABONO, TUTOR, TRANSPORTE Y DISPOSICIÓN FINAL DE ESCOMBROS A 28 KM). SUMINISTRO Y PLANTACION.</t>
  </si>
  <si>
    <t>SANGREGADO H=1.5M (INCLUYE EXCAVACIÓN MANUAL, SIEMBRA, CAJA, TIERRA, ABONO, TUTOR, TRANSPORTE Y DISPOSICIÓN FINAL DE ESCOMBROS EN SITIO AUTORIZADO A 28 KM). SUMINISTRO Y PLANTACIÓN.</t>
  </si>
  <si>
    <t>SE INCLUYE EN PRESUPUESTO OBRA</t>
  </si>
  <si>
    <t>HERRAMIENTAS MANEJO FAUNA</t>
  </si>
  <si>
    <t>Sin especificación</t>
  </si>
  <si>
    <t>FUNDAS PARA MANEJO DE HERPETOFAUNA</t>
  </si>
  <si>
    <t>BAJA RAMAS PARA EL MANEJO DE AVES Y NIDOS</t>
  </si>
  <si>
    <t>CAJAS PARA TRANSPORTE DE NIDOS</t>
  </si>
  <si>
    <t>CARPA PARA RESCATE DE FAUNA</t>
  </si>
  <si>
    <t>SILLAS</t>
  </si>
  <si>
    <t>RED PARA MANEJO DE NIDOS</t>
  </si>
  <si>
    <t>GUACALES</t>
  </si>
  <si>
    <t>GUACAL PARA TRASLADO DE FAUNA</t>
  </si>
  <si>
    <t xml:space="preserve">HERRAMIENTAS AHUYENTAMIENTO </t>
  </si>
  <si>
    <t>ELEMENTOS PARA AHUYENTAMIENTO DE AVIFAUNA</t>
  </si>
  <si>
    <t>COMPONENTE D - SST</t>
  </si>
  <si>
    <t xml:space="preserve">SST </t>
  </si>
  <si>
    <t>BOTIQUIN PRIMEROS AUXILIOS CON MEDICAMENTOS DE 22CM X 27CM</t>
  </si>
  <si>
    <t>CAMILLA MADERA PRIMEROS AUXILIOS INMOVILIZADOR CABEZA</t>
  </si>
  <si>
    <t>CAMILLA EN MADERA NUEVA 0.70 x 1.4MT</t>
  </si>
  <si>
    <t>DIA</t>
  </si>
  <si>
    <t>EXTINTOR POLVO QUIMICO SECO DE 20LB TIPO ABC METALICO CON GANCHO Y AVISO</t>
  </si>
  <si>
    <t>BOTA CUERO LISA NEGRA SEGURIDAD PUNTERA DE ACERO</t>
  </si>
  <si>
    <t>PAR</t>
  </si>
  <si>
    <t>BOTA DE CAUCHO, CINTA AMARILLA, PUNTERA Y PLANTILLA EN ACERO</t>
  </si>
  <si>
    <t>PROTECTOR AUDITIVO TIPO TAPON INSERCION EN SILICONA CON CORDEL EN ESTUCHE 25DB</t>
  </si>
  <si>
    <t>PROTECTOR AUDITIVO TIPO TAPON INSERCION EN SILICONA CON CORDEL EN ESTUCHE</t>
  </si>
  <si>
    <t>PROTECTOR AUDITIVO TIPO COPA</t>
  </si>
  <si>
    <t>MASCARILLA DESECHABLE CONTRA POLVOS Y PARTICULAS NO TOXICAS</t>
  </si>
  <si>
    <t>RESPIRADOR PARA GASES DOBLE SIN CARTUCHO</t>
  </si>
  <si>
    <t>FILTRO CONTRA POLVO PARA RESPIRADORES</t>
  </si>
  <si>
    <t>CASCO DE SEGURIDAD DIELECTRICO</t>
  </si>
  <si>
    <t>BARBUQUEJO EN REATA CON MENTONERA CON TRES APOYOS PARA CASCO</t>
  </si>
  <si>
    <t>GAFAS DE SEGURIDAD</t>
  </si>
  <si>
    <t>ARNES MULTIPROPOSITO CON ESLINGA - 4 ANILLOS - PARA RESTRICCION Y DETENCION DE CAIDAS CON ESLINGA</t>
  </si>
  <si>
    <t>ARNES MULTIPROPOSITO CON ESLINGA - 4 ANILLOS - PARA RESTRICCION Y DETENCION DE CAIDAS CON PUNTO FIJO</t>
  </si>
  <si>
    <t>OVEROL EN DRILL DOS PIEZAS, CAMISA Y PANTALÓN</t>
  </si>
  <si>
    <t>OVEROL IMPERMEABLE INDUSTRIAL AMARILLO 2 PIEZAS CON CAPUCHA</t>
  </si>
  <si>
    <t>GUANTE CARNAZA REFORZADO EN CARNAZA LARGO</t>
  </si>
  <si>
    <t>GUANTES DE VAQUETA</t>
  </si>
  <si>
    <t>GUANTE CAUCHO NEGRO CORRUGADO CALIBRE 35</t>
  </si>
  <si>
    <t>EXÁMEN MÉDICO OCUPACIONAL DE INGRESO O RETIRO</t>
  </si>
  <si>
    <t>EXAMEN DE AUDIOMETRÍA DE INGRESO O EGRESO</t>
  </si>
  <si>
    <t>EXAMEN DE OPTOMETRÍA DE INGRESO O EGRESO</t>
  </si>
  <si>
    <t>EXAMEN DE ESPIROMETRÍA DE INGRESO O EGRESO</t>
  </si>
  <si>
    <t>COMPONENTE E- SEÑALIZACIÓN</t>
  </si>
  <si>
    <t>SEÑALES DE CAMPAMENTO Y FRENTES DE OBRA</t>
  </si>
  <si>
    <t>SEÑALIZACIÓN SISO EN LÁMINA POLÍMERO SEMIRÍGIDO 0.7mm Y FOTOLUMINISCENTE DE 150/20 MILICANALES (32 HORAS DE LUMINOSIDAD)</t>
  </si>
  <si>
    <t>COMPONENTE F- PLAN DE GESTIÓN SOCIAL</t>
  </si>
  <si>
    <t>AVISO PUNTO ATENCIÓN AL CIUDADANO</t>
  </si>
  <si>
    <t>AVISO EN VINILO 1,50M*0,90 INCLUYE INSTALACIÓN</t>
  </si>
  <si>
    <t>CARTELERA</t>
  </si>
  <si>
    <t>CARTELERA TIPO PUNTO CREA DE 1.00M X 1.00M EN ALUMINIO ANODIZADO, CON PAÑO COLOR GRIS, CENEFA SUPERIOR, PUERTAS CORREDIZAS, LOGO INSTITUCIONAL. INCLUYE SUMINISTRO E INSTALACION.</t>
  </si>
  <si>
    <t>ACTAS DE VECINDAD</t>
  </si>
  <si>
    <t>LEVANTAMIENTO DE ACTA DE VECINDAD COMPLETA. (INCLUYE PERSONAL, LOGISTICA, ELABORACION DE FORMATO, PAPELERIA, FOTOGRAFIA Y VIDEO).</t>
  </si>
  <si>
    <t>VOLANTES INFORMATIVOS</t>
  </si>
  <si>
    <t>VOLANTES INFORMATIVOS TAMAÑO CARTA</t>
  </si>
  <si>
    <t>REUNIÓN DE INICIO</t>
  </si>
  <si>
    <t>ALQUILER DE SALÓN Y LOGISTICA</t>
  </si>
  <si>
    <t>REUNIÓN DE FINALIZACIÓN</t>
  </si>
  <si>
    <t>TOTAL COMPONENTE A</t>
  </si>
  <si>
    <t>TOTAL COMPONENTE B</t>
  </si>
  <si>
    <t>TOTAL COMPONENTE C</t>
  </si>
  <si>
    <t xml:space="preserve">TOTAL COMPONENTE D </t>
  </si>
  <si>
    <t>TOTAL COMPONENTE E</t>
  </si>
  <si>
    <t xml:space="preserve">TOTAL COMPONENTE F </t>
  </si>
  <si>
    <t>TOTAL AMBIENTAL, SST Y SOCIAL</t>
  </si>
  <si>
    <t>COSTO DIRTECTO DEL PPTO</t>
  </si>
  <si>
    <t>VALOR PLAN MANEJO DE TRÁNSITO</t>
  </si>
  <si>
    <t>ITEM IDU</t>
  </si>
  <si>
    <t>SEÑALIZACION TEMPORAL</t>
  </si>
  <si>
    <t>VALOR UNITARIO IDU</t>
  </si>
  <si>
    <t>SUBTOTAL</t>
  </si>
  <si>
    <t>AUXILIAR - BANDERERO- INCLUYE FACTOR PRESTACINES SOCIALES</t>
  </si>
  <si>
    <t>COSTO DIRECTO PLAN MANEJO DE TRÁNSITO</t>
  </si>
  <si>
    <t>NP1</t>
  </si>
  <si>
    <t>NP2</t>
  </si>
  <si>
    <t>NP3</t>
  </si>
  <si>
    <t>NP4</t>
  </si>
  <si>
    <t xml:space="preserve">SAN BENITO </t>
  </si>
  <si>
    <t xml:space="preserve">CIV </t>
  </si>
  <si>
    <t xml:space="preserve">DESDE </t>
  </si>
  <si>
    <t xml:space="preserve">HASTA </t>
  </si>
  <si>
    <t xml:space="preserve">BARRIO </t>
  </si>
  <si>
    <t xml:space="preserve">LOCALIDAD </t>
  </si>
  <si>
    <t xml:space="preserve">UPZ </t>
  </si>
  <si>
    <t xml:space="preserve">ISLA DEL SOL </t>
  </si>
  <si>
    <t>No.</t>
  </si>
  <si>
    <t>FASE</t>
  </si>
  <si>
    <t>ACTIVIDAD</t>
  </si>
  <si>
    <t>Preconstruccion</t>
  </si>
  <si>
    <t>Contratación de personal</t>
  </si>
  <si>
    <t>Revision y aprobacion de estudios y diseños</t>
  </si>
  <si>
    <t>Consultas Empresas de Servicios Públicos y diferentes entidades de la administración</t>
  </si>
  <si>
    <t>Componente Plan de Manejo de Tránsito</t>
  </si>
  <si>
    <t>Componente Social</t>
  </si>
  <si>
    <t>Componente Plan de Manejo Ambiental</t>
  </si>
  <si>
    <t>Plan de Calidad</t>
  </si>
  <si>
    <t>Programa de Gerencia de Proyectos</t>
  </si>
  <si>
    <t>Programación de obra</t>
  </si>
  <si>
    <t>Punto de atención a la comunidad</t>
  </si>
  <si>
    <t>construccion</t>
  </si>
  <si>
    <t>Actividades de Intervención</t>
  </si>
  <si>
    <t>Componente Planes de Manejo de Tránsito</t>
  </si>
  <si>
    <t>Componente Social y SST</t>
  </si>
  <si>
    <t>TOTAL A.I.U MAS PORCENTAJE DE COMPONENTES</t>
  </si>
  <si>
    <t>A.I.U. (26,65+2,12+0,62)=</t>
  </si>
  <si>
    <r>
      <rPr>
        <b/>
        <sz val="11"/>
        <rFont val="Arial"/>
        <family val="2"/>
      </rPr>
      <t xml:space="preserve">NOTA 1: </t>
    </r>
    <r>
      <rPr>
        <sz val="11"/>
        <rFont val="Arial"/>
        <family val="2"/>
      </rPr>
      <t xml:space="preserve"> Se debe tener en cuenta que el PRECIO UNITARIO incluye el valor de A.I.U. y componentes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</si>
</sst>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6">
    <numFmt numFmtId="42" formatCode="_-&quot;$&quot;\ * #,##0_-;\-&quot;$&quot;\ * #,##0_-;_-&quot;$&quot;\ *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quot;$&quot;\ * #,##0_-;\-&quot;$&quot;\ * #,##0_-;_-&quot;$&quot;\ * &quot;-&quot;??_-;_-@_-"/>
    <numFmt numFmtId="205" formatCode="_-[$$-240A]\ * #,##0.00_-;\-[$$-240A]\ * #,##0.00_-;_-[$$-240A]\ * &quot;-&quot;??_-;_-@_-"/>
    <numFmt numFmtId="206" formatCode="[$$-240A]#,##0.00;[Red]\([$$-240A]#,##0.00\)"/>
    <numFmt numFmtId="207" formatCode="#,##0.00;[Red]#,##0.00"/>
    <numFmt numFmtId="208" formatCode="[$$-240A]#,##0;[Red]\([$$-240A]#,##0\)"/>
    <numFmt numFmtId="209" formatCode="0.0"/>
    <numFmt numFmtId="210" formatCode="[$$-240A]\ #,##0.00_);[Red]\([$$-240A]\ #,##0.00\)"/>
    <numFmt numFmtId="211" formatCode="0.0000%"/>
    <numFmt numFmtId="212" formatCode="[$$-240A]\ #,##0.00;[Red][$$-240A]\ #,##0.00"/>
    <numFmt numFmtId="213" formatCode="[$$-240A]\ #,##0.00"/>
    <numFmt numFmtId="214" formatCode="&quot;$&quot;\ #,##0"/>
    <numFmt numFmtId="215" formatCode="[$$-240A]\ #,##0"/>
    <numFmt numFmtId="216" formatCode="_-[$$-240A]* #,##0_-;\-[$$-240A]* #,##0_-;_-[$$-240A]* &quot;-&quot;??_-;_-@_-"/>
  </numFmts>
  <fonts count="9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ont>
    <font>
      <sz val="11"/>
      <color rgb="FFFF0000"/>
      <name val="Calibri"/>
      <family val="2"/>
      <scheme val="minor"/>
    </font>
    <font>
      <sz val="10"/>
      <color theme="1"/>
      <name val="Arial"/>
      <family val="2"/>
    </font>
    <font>
      <b/>
      <sz val="9"/>
      <name val="Arial"/>
      <family val="2"/>
    </font>
    <font>
      <sz val="10"/>
      <color rgb="FF000000"/>
      <name val="Calibri"/>
      <family val="2"/>
    </font>
    <font>
      <sz val="10"/>
      <color theme="1"/>
      <name val="Tahoma"/>
      <family val="2"/>
    </font>
    <font>
      <b/>
      <sz val="12"/>
      <color theme="1"/>
      <name val="Calibri"/>
      <family val="2"/>
      <scheme val="minor"/>
    </font>
    <font>
      <b/>
      <sz val="11"/>
      <color theme="1"/>
      <name val="Calibri"/>
      <family val="2"/>
      <scheme val="minor"/>
    </font>
    <font>
      <b/>
      <sz val="11"/>
      <name val="Calibri"/>
      <family val="2"/>
      <scheme val="minor"/>
    </font>
    <font>
      <vertAlign val="superscript"/>
      <sz val="10"/>
      <name val="Arial"/>
      <family val="2"/>
    </font>
    <font>
      <sz val="11"/>
      <name val="Calibri"/>
      <family val="2"/>
      <scheme val="minor"/>
    </font>
    <font>
      <sz val="11"/>
      <color rgb="FF000000"/>
      <name val="Calibri"/>
      <family val="2"/>
      <scheme val="minor"/>
    </font>
    <font>
      <sz val="9"/>
      <color theme="6" tint="-0.499984740745262"/>
      <name val="Leelawadee"/>
      <family val="2"/>
    </font>
    <font>
      <sz val="10"/>
      <color rgb="FF000000"/>
      <name val="Arial"/>
      <family val="2"/>
    </font>
    <font>
      <sz val="9"/>
      <color rgb="FFFF0000"/>
      <name val="Leelawadee"/>
      <family val="2"/>
    </font>
    <font>
      <b/>
      <sz val="16"/>
      <color theme="1"/>
      <name val="Calibri"/>
      <family val="2"/>
      <scheme val="minor"/>
    </font>
    <font>
      <b/>
      <sz val="14"/>
      <color theme="1"/>
      <name val="Calibri"/>
      <family val="2"/>
      <scheme val="minor"/>
    </font>
    <font>
      <b/>
      <sz val="12"/>
      <color theme="1"/>
      <name val="Arial Narrow"/>
      <family val="2"/>
    </font>
    <font>
      <sz val="10"/>
      <color theme="1"/>
      <name val="Arial Narrow"/>
      <family val="2"/>
    </font>
    <font>
      <b/>
      <sz val="10"/>
      <color theme="1"/>
      <name val="Arial Narrow"/>
      <family val="2"/>
    </font>
    <font>
      <b/>
      <sz val="10"/>
      <color rgb="FF000000"/>
      <name val="Arial Narrow"/>
      <family val="2"/>
    </font>
    <font>
      <sz val="10"/>
      <color rgb="FF000000"/>
      <name val="Arial Narrow"/>
      <family val="2"/>
    </font>
    <font>
      <b/>
      <sz val="14"/>
      <name val="Arial"/>
      <family val="2"/>
    </font>
    <font>
      <sz val="11"/>
      <color rgb="FFFF0000"/>
      <name val="Arial"/>
      <family val="2"/>
    </font>
    <font>
      <sz val="14"/>
      <name val="Arial Narrow"/>
      <family val="2"/>
    </font>
    <font>
      <sz val="16"/>
      <name val="Arial Narrow"/>
      <family val="2"/>
    </font>
    <font>
      <sz val="11"/>
      <name val="Calibri"/>
      <family val="2"/>
    </font>
    <font>
      <sz val="11"/>
      <color theme="0"/>
      <name val="Arial Narrow"/>
      <family val="2"/>
    </font>
    <font>
      <sz val="14"/>
      <color theme="0"/>
      <name val="Arial Narrow"/>
      <family val="2"/>
    </font>
    <font>
      <sz val="8"/>
      <color theme="0"/>
      <name val="Arial Narrow"/>
      <family val="2"/>
    </font>
    <font>
      <sz val="16"/>
      <color theme="0"/>
      <name val="Arial Narrow"/>
      <family val="2"/>
    </font>
    <font>
      <sz val="10"/>
      <color theme="0"/>
      <name val="Arial Narrow"/>
      <family val="2"/>
    </font>
    <font>
      <sz val="12"/>
      <color theme="0"/>
      <name val="Arial Narrow"/>
      <family val="2"/>
    </font>
    <font>
      <sz val="14"/>
      <color theme="0" tint="-0.34998626667073579"/>
      <name val="Arial Narrow"/>
      <family val="2"/>
    </font>
    <font>
      <sz val="8"/>
      <color theme="0" tint="-0.34998626667073579"/>
      <name val="Arial Narrow"/>
      <family val="2"/>
    </font>
    <font>
      <sz val="16"/>
      <color theme="0" tint="-0.34998626667073579"/>
      <name val="Arial Narrow"/>
      <family val="2"/>
    </font>
    <font>
      <sz val="10"/>
      <color theme="0" tint="-0.34998626667073579"/>
      <name val="Arial Narrow"/>
      <family val="2"/>
    </font>
    <font>
      <b/>
      <sz val="14"/>
      <color theme="0" tint="-0.34998626667073579"/>
      <name val="Arial Narrow"/>
      <family val="2"/>
    </font>
    <font>
      <b/>
      <sz val="12"/>
      <name val="Arial"/>
      <family val="2"/>
    </font>
    <font>
      <sz val="9"/>
      <color theme="0"/>
      <name val="Arial"/>
      <family val="2"/>
    </font>
  </fonts>
  <fills count="3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00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2" tint="-0.249977111117893"/>
        <bgColor indexed="64"/>
      </patternFill>
    </fill>
    <fill>
      <patternFill patternType="solid">
        <fgColor theme="2" tint="-0.499984740745262"/>
        <bgColor indexed="64"/>
      </patternFill>
    </fill>
    <fill>
      <patternFill patternType="solid">
        <fgColor theme="7"/>
        <bgColor indexed="64"/>
      </patternFill>
    </fill>
    <fill>
      <patternFill patternType="solid">
        <fgColor theme="7" tint="0.39997558519241921"/>
        <bgColor indexed="64"/>
      </patternFill>
    </fill>
    <fill>
      <patternFill patternType="solid">
        <fgColor rgb="FFFFFFFF"/>
        <bgColor indexed="64"/>
      </patternFill>
    </fill>
    <fill>
      <patternFill patternType="solid">
        <fgColor theme="0" tint="-4.9989318521683403E-2"/>
        <bgColor indexed="64"/>
      </patternFill>
    </fill>
  </fills>
  <borders count="10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top style="medium">
        <color indexed="64"/>
      </top>
      <bottom style="medium">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top style="medium">
        <color indexed="64"/>
      </top>
      <bottom/>
      <diagonal/>
    </border>
    <border>
      <left style="medium">
        <color indexed="64"/>
      </left>
      <right style="medium">
        <color rgb="FF000000"/>
      </right>
      <top/>
      <bottom style="medium">
        <color rgb="FF000000"/>
      </bottom>
      <diagonal/>
    </border>
    <border>
      <left/>
      <right style="medium">
        <color indexed="64"/>
      </right>
      <top/>
      <bottom style="medium">
        <color rgb="FF000000"/>
      </bottom>
      <diagonal/>
    </border>
    <border>
      <left style="medium">
        <color indexed="64"/>
      </left>
      <right style="medium">
        <color rgb="FF000000"/>
      </right>
      <top style="medium">
        <color rgb="FF000000"/>
      </top>
      <bottom/>
      <diagonal/>
    </border>
    <border>
      <left style="medium">
        <color indexed="64"/>
      </left>
      <right style="medium">
        <color rgb="FF000000"/>
      </right>
      <top/>
      <bottom/>
      <diagonal/>
    </border>
    <border>
      <left style="medium">
        <color indexed="64"/>
      </left>
      <right style="medium">
        <color rgb="FF000000"/>
      </right>
      <top/>
      <bottom style="medium">
        <color indexed="64"/>
      </bottom>
      <diagonal/>
    </border>
    <border>
      <left style="medium">
        <color rgb="FF000000"/>
      </left>
      <right style="medium">
        <color rgb="FF000000"/>
      </right>
      <top/>
      <bottom style="medium">
        <color indexed="64"/>
      </bottom>
      <diagonal/>
    </border>
    <border>
      <left/>
      <right style="medium">
        <color rgb="FF000000"/>
      </right>
      <top/>
      <bottom style="medium">
        <color indexed="64"/>
      </bottom>
      <diagonal/>
    </border>
    <border>
      <left style="thin">
        <color indexed="64"/>
      </left>
      <right style="medium">
        <color indexed="64"/>
      </right>
      <top style="medium">
        <color indexed="64"/>
      </top>
      <bottom/>
      <diagonal/>
    </border>
  </borders>
  <cellStyleXfs count="274">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3"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4" fontId="7" fillId="0" borderId="0" applyFont="0" applyFill="0" applyBorder="0" applyAlignment="0" applyProtection="0"/>
    <xf numFmtId="177"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8" fontId="8" fillId="0" borderId="48">
      <alignment horizontal="right"/>
    </xf>
    <xf numFmtId="188" fontId="8" fillId="0" borderId="48">
      <alignment horizontal="right"/>
    </xf>
    <xf numFmtId="2" fontId="8" fillId="0" borderId="0"/>
    <xf numFmtId="2" fontId="8" fillId="0" borderId="0"/>
    <xf numFmtId="2" fontId="8" fillId="0" borderId="0"/>
    <xf numFmtId="189" fontId="8" fillId="0" borderId="0"/>
    <xf numFmtId="189" fontId="8" fillId="0" borderId="0"/>
    <xf numFmtId="189" fontId="8" fillId="0" borderId="0"/>
    <xf numFmtId="190" fontId="9" fillId="0" borderId="0"/>
    <xf numFmtId="190" fontId="9" fillId="0" borderId="0"/>
    <xf numFmtId="190" fontId="9" fillId="0" borderId="0"/>
    <xf numFmtId="188" fontId="8" fillId="0" borderId="48">
      <alignment horizontal="right"/>
    </xf>
    <xf numFmtId="191" fontId="6" fillId="0" borderId="0">
      <protection locked="0"/>
    </xf>
    <xf numFmtId="3" fontId="35" fillId="0" borderId="0" applyFont="0" applyFill="0" applyBorder="0" applyAlignment="0" applyProtection="0"/>
    <xf numFmtId="192" fontId="6" fillId="0" borderId="0">
      <protection locked="0"/>
    </xf>
    <xf numFmtId="193" fontId="35" fillId="0" borderId="0" applyFont="0" applyFill="0" applyBorder="0" applyAlignment="0" applyProtection="0"/>
    <xf numFmtId="194"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6" fillId="0" borderId="0">
      <protection locked="0"/>
    </xf>
    <xf numFmtId="197" fontId="6" fillId="0" borderId="0">
      <protection locked="0"/>
    </xf>
    <xf numFmtId="0" fontId="18" fillId="3" borderId="0" applyNumberFormat="0" applyBorder="0" applyAlignment="0" applyProtection="0"/>
    <xf numFmtId="198" fontId="8" fillId="0" borderId="0">
      <alignment horizontal="right"/>
    </xf>
    <xf numFmtId="198" fontId="8" fillId="0" borderId="0">
      <alignment horizontal="right"/>
    </xf>
    <xf numFmtId="198" fontId="8" fillId="0" borderId="0">
      <alignment horizontal="right"/>
    </xf>
    <xf numFmtId="199" fontId="8" fillId="0" borderId="0" applyFont="0" applyFill="0" applyBorder="0" applyAlignment="0">
      <alignment horizontal="center"/>
    </xf>
    <xf numFmtId="199"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8" fillId="0" borderId="0">
      <alignment horizontal="right"/>
    </xf>
    <xf numFmtId="200" fontId="8" fillId="0" borderId="0">
      <alignment horizontal="right"/>
    </xf>
    <xf numFmtId="200" fontId="8" fillId="0" borderId="0">
      <alignment horizontal="right"/>
    </xf>
    <xf numFmtId="201" fontId="6" fillId="0" borderId="0" applyFont="0" applyFill="0" applyBorder="0" applyAlignment="0" applyProtection="0"/>
    <xf numFmtId="201" fontId="6" fillId="0" borderId="0" applyFont="0" applyFill="0" applyBorder="0" applyAlignment="0" applyProtection="0"/>
    <xf numFmtId="165" fontId="6" fillId="0" borderId="0" applyFont="0" applyFill="0" applyBorder="0" applyAlignment="0" applyProtection="0"/>
    <xf numFmtId="168"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65" fontId="6" fillId="0" borderId="0" applyFont="0" applyFill="0" applyBorder="0" applyAlignment="0" applyProtection="0"/>
    <xf numFmtId="168" fontId="10" fillId="0" borderId="0" applyFont="0" applyFill="0" applyBorder="0" applyAlignment="0" applyProtection="0"/>
    <xf numFmtId="193" fontId="40" fillId="0" borderId="0" applyFont="0" applyFill="0" applyBorder="0" applyAlignment="0" applyProtection="0"/>
    <xf numFmtId="0" fontId="19" fillId="22" borderId="0" applyNumberFormat="0" applyBorder="0" applyAlignment="0" applyProtection="0"/>
    <xf numFmtId="202" fontId="8" fillId="0" borderId="0" applyFont="0" applyFill="0" applyBorder="0" applyAlignment="0">
      <alignment horizontal="center"/>
    </xf>
    <xf numFmtId="202"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203"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7" fontId="6" fillId="0" borderId="53">
      <protection locked="0"/>
    </xf>
    <xf numFmtId="0" fontId="46" fillId="0" borderId="0"/>
    <xf numFmtId="0" fontId="47" fillId="0" borderId="0" applyNumberFormat="0" applyFill="0" applyBorder="0" applyAlignment="0" applyProtection="0">
      <alignment vertical="top"/>
      <protection locked="0"/>
    </xf>
    <xf numFmtId="44" fontId="59" fillId="0" borderId="0" applyFont="0" applyFill="0" applyBorder="0" applyAlignment="0" applyProtection="0"/>
    <xf numFmtId="168" fontId="2" fillId="0" borderId="0" applyFont="0" applyFill="0" applyBorder="0" applyAlignment="0" applyProtection="0"/>
    <xf numFmtId="0" fontId="8" fillId="0" borderId="0"/>
    <xf numFmtId="0" fontId="1" fillId="0" borderId="0"/>
    <xf numFmtId="0" fontId="6" fillId="0" borderId="0"/>
    <xf numFmtId="0" fontId="6" fillId="0" borderId="0"/>
    <xf numFmtId="0" fontId="6" fillId="0" borderId="0"/>
    <xf numFmtId="0" fontId="6" fillId="0" borderId="0"/>
    <xf numFmtId="9" fontId="6" fillId="0" borderId="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0" fontId="6" fillId="0" borderId="0"/>
    <xf numFmtId="0" fontId="6" fillId="0" borderId="0"/>
    <xf numFmtId="165" fontId="1" fillId="0" borderId="0" applyFont="0" applyFill="0" applyBorder="0" applyAlignment="0" applyProtection="0"/>
    <xf numFmtId="0" fontId="6" fillId="0" borderId="0"/>
    <xf numFmtId="43" fontId="1" fillId="0" borderId="0" applyFont="0" applyFill="0" applyBorder="0" applyAlignment="0" applyProtection="0"/>
    <xf numFmtId="42" fontId="59" fillId="0" borderId="0" applyFont="0" applyFill="0" applyBorder="0" applyAlignment="0" applyProtection="0"/>
  </cellStyleXfs>
  <cellXfs count="763">
    <xf numFmtId="0" fontId="0" fillId="0" borderId="0" xfId="0"/>
    <xf numFmtId="0" fontId="31" fillId="0" borderId="0" xfId="89" applyFont="1"/>
    <xf numFmtId="0" fontId="31"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8" xfId="89" applyFont="1" applyBorder="1"/>
    <xf numFmtId="0" fontId="34" fillId="0" borderId="36" xfId="89" applyFont="1" applyBorder="1"/>
    <xf numFmtId="0" fontId="34" fillId="0" borderId="37" xfId="89" applyFont="1" applyBorder="1"/>
    <xf numFmtId="0" fontId="34" fillId="0" borderId="0" xfId="90" applyFont="1"/>
    <xf numFmtId="0" fontId="34" fillId="0" borderId="36" xfId="90" applyFont="1" applyBorder="1"/>
    <xf numFmtId="0" fontId="34" fillId="0" borderId="37" xfId="90" applyFont="1" applyBorder="1"/>
    <xf numFmtId="182" fontId="34" fillId="0" borderId="37" xfId="90" applyNumberFormat="1" applyFont="1" applyBorder="1"/>
    <xf numFmtId="184" fontId="34" fillId="0" borderId="37" xfId="90" applyNumberFormat="1" applyFont="1" applyBorder="1"/>
    <xf numFmtId="0" fontId="32" fillId="0" borderId="0" xfId="0" applyFont="1"/>
    <xf numFmtId="0" fontId="34" fillId="25" borderId="0" xfId="89" applyFont="1" applyFill="1"/>
    <xf numFmtId="0" fontId="31" fillId="25" borderId="0" xfId="89" applyFont="1" applyFill="1"/>
    <xf numFmtId="0" fontId="34" fillId="25" borderId="37" xfId="89" applyFont="1" applyFill="1" applyBorder="1"/>
    <xf numFmtId="0" fontId="32" fillId="0" borderId="38" xfId="0" applyFont="1" applyBorder="1"/>
    <xf numFmtId="0" fontId="32" fillId="0" borderId="80" xfId="0" applyFont="1" applyBorder="1"/>
    <xf numFmtId="0" fontId="32" fillId="0" borderId="81" xfId="0" applyFont="1" applyBorder="1"/>
    <xf numFmtId="0" fontId="32" fillId="0" borderId="36" xfId="0" applyFont="1" applyBorder="1"/>
    <xf numFmtId="0" fontId="32" fillId="0" borderId="37" xfId="0" applyFont="1" applyBorder="1"/>
    <xf numFmtId="0" fontId="34" fillId="0" borderId="37" xfId="0" applyFont="1" applyBorder="1" applyAlignment="1">
      <alignment horizontal="center" wrapText="1"/>
    </xf>
    <xf numFmtId="0" fontId="45" fillId="0" borderId="37" xfId="255" applyFont="1" applyBorder="1" applyAlignment="1">
      <alignment horizontal="center" vertical="center"/>
    </xf>
    <xf numFmtId="0" fontId="45" fillId="0" borderId="37" xfId="0" applyFont="1" applyBorder="1" applyAlignment="1">
      <alignment horizontal="center" vertical="center"/>
    </xf>
    <xf numFmtId="0" fontId="45" fillId="0" borderId="37" xfId="0" applyFont="1" applyBorder="1" applyAlignment="1">
      <alignment vertical="center"/>
    </xf>
    <xf numFmtId="1" fontId="45" fillId="0" borderId="37" xfId="0" applyNumberFormat="1" applyFont="1" applyBorder="1" applyAlignment="1">
      <alignment horizontal="center" vertical="center"/>
    </xf>
    <xf numFmtId="0" fontId="45" fillId="0" borderId="37" xfId="0" applyFont="1" applyBorder="1" applyAlignment="1">
      <alignment horizontal="center"/>
    </xf>
    <xf numFmtId="0" fontId="44" fillId="0" borderId="37" xfId="0" applyFont="1" applyBorder="1" applyAlignment="1" applyProtection="1">
      <alignment horizontal="center"/>
      <protection locked="0"/>
    </xf>
    <xf numFmtId="0" fontId="44" fillId="0" borderId="37" xfId="0" applyFont="1" applyBorder="1" applyAlignment="1">
      <alignment horizontal="center" vertical="center"/>
    </xf>
    <xf numFmtId="4" fontId="32" fillId="0" borderId="37" xfId="0" applyNumberFormat="1" applyFont="1" applyBorder="1" applyAlignment="1">
      <alignment horizontal="center" vertical="center"/>
    </xf>
    <xf numFmtId="0" fontId="44" fillId="0" borderId="37" xfId="0" applyFont="1" applyBorder="1" applyAlignment="1">
      <alignment horizontal="left" vertical="center"/>
    </xf>
    <xf numFmtId="0" fontId="44" fillId="0" borderId="37" xfId="0" applyFont="1" applyBorder="1" applyAlignment="1">
      <alignment horizontal="center"/>
    </xf>
    <xf numFmtId="173" fontId="32" fillId="0" borderId="37" xfId="34" applyFont="1" applyFill="1" applyBorder="1"/>
    <xf numFmtId="173" fontId="32" fillId="0" borderId="37" xfId="0" applyNumberFormat="1" applyFont="1" applyBorder="1"/>
    <xf numFmtId="0" fontId="44" fillId="0" borderId="37" xfId="0" applyFont="1" applyBorder="1" applyAlignment="1">
      <alignment horizontal="center" wrapText="1"/>
    </xf>
    <xf numFmtId="173" fontId="32" fillId="0" borderId="37" xfId="34" applyFont="1" applyFill="1" applyBorder="1" applyAlignment="1">
      <alignment horizontal="center" wrapText="1"/>
    </xf>
    <xf numFmtId="166" fontId="32" fillId="0" borderId="37" xfId="0" applyNumberFormat="1" applyFont="1" applyBorder="1"/>
    <xf numFmtId="43" fontId="32" fillId="0" borderId="37" xfId="34" applyNumberFormat="1" applyFont="1" applyFill="1" applyBorder="1"/>
    <xf numFmtId="43" fontId="32" fillId="0" borderId="37" xfId="0" applyNumberFormat="1" applyFont="1" applyBorder="1"/>
    <xf numFmtId="0" fontId="33" fillId="0" borderId="37" xfId="0" applyFont="1" applyBorder="1"/>
    <xf numFmtId="0" fontId="32" fillId="0" borderId="37" xfId="0" applyFont="1" applyBorder="1" applyAlignment="1">
      <alignment horizontal="center"/>
    </xf>
    <xf numFmtId="0" fontId="43" fillId="0" borderId="37" xfId="0" applyFont="1" applyBorder="1" applyAlignment="1">
      <alignment wrapText="1"/>
    </xf>
    <xf numFmtId="0" fontId="34" fillId="0" borderId="37" xfId="0" applyFont="1" applyBorder="1" applyAlignment="1">
      <alignment horizontal="right"/>
    </xf>
    <xf numFmtId="0" fontId="32" fillId="0" borderId="82" xfId="0" applyFont="1" applyBorder="1"/>
    <xf numFmtId="0" fontId="32" fillId="0" borderId="83" xfId="0" applyFont="1" applyBorder="1"/>
    <xf numFmtId="0" fontId="32" fillId="0" borderId="84" xfId="0" applyFont="1" applyBorder="1"/>
    <xf numFmtId="0" fontId="50" fillId="0" borderId="0" xfId="0" applyFont="1"/>
    <xf numFmtId="0" fontId="50" fillId="0" borderId="62" xfId="0" applyFont="1" applyBorder="1" applyAlignment="1">
      <alignment horizontal="center"/>
    </xf>
    <xf numFmtId="0" fontId="52" fillId="0" borderId="54" xfId="0" applyFont="1" applyBorder="1" applyAlignment="1">
      <alignment horizontal="center"/>
    </xf>
    <xf numFmtId="0" fontId="50" fillId="0" borderId="54" xfId="0" applyFont="1" applyBorder="1" applyAlignment="1">
      <alignment vertical="center"/>
    </xf>
    <xf numFmtId="0" fontId="50" fillId="0" borderId="73" xfId="0" applyFont="1" applyBorder="1" applyAlignment="1">
      <alignment vertical="center"/>
    </xf>
    <xf numFmtId="0" fontId="50" fillId="0" borderId="59" xfId="0" applyFont="1" applyBorder="1" applyAlignment="1">
      <alignment horizontal="center"/>
    </xf>
    <xf numFmtId="0" fontId="52" fillId="0" borderId="58" xfId="0" applyFont="1" applyBorder="1" applyAlignment="1">
      <alignment horizontal="center"/>
    </xf>
    <xf numFmtId="0" fontId="50" fillId="0" borderId="58"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2" xfId="0" applyFont="1" applyBorder="1" applyAlignment="1">
      <alignment horizontal="left"/>
    </xf>
    <xf numFmtId="0" fontId="50" fillId="0" borderId="55" xfId="0" applyFont="1" applyBorder="1" applyAlignment="1">
      <alignment horizontal="center"/>
    </xf>
    <xf numFmtId="0" fontId="50" fillId="0" borderId="71" xfId="0" applyFont="1" applyBorder="1" applyAlignment="1">
      <alignment horizontal="center"/>
    </xf>
    <xf numFmtId="0" fontId="50" fillId="0" borderId="27" xfId="0" applyFont="1" applyBorder="1"/>
    <xf numFmtId="0" fontId="50" fillId="0" borderId="31" xfId="0" applyFont="1" applyBorder="1"/>
    <xf numFmtId="0" fontId="50" fillId="0" borderId="69" xfId="0" applyFont="1" applyBorder="1"/>
    <xf numFmtId="0" fontId="50" fillId="0" borderId="59" xfId="0" applyFont="1" applyBorder="1"/>
    <xf numFmtId="0" fontId="50" fillId="0" borderId="58" xfId="0" applyFont="1" applyBorder="1"/>
    <xf numFmtId="0" fontId="50" fillId="0" borderId="57" xfId="0" applyFont="1" applyBorder="1"/>
    <xf numFmtId="0" fontId="50" fillId="0" borderId="11" xfId="0" applyFont="1" applyBorder="1"/>
    <xf numFmtId="0" fontId="50" fillId="0" borderId="12" xfId="0" applyFont="1" applyBorder="1"/>
    <xf numFmtId="0" fontId="52" fillId="24" borderId="70" xfId="0" applyFont="1" applyFill="1" applyBorder="1" applyAlignment="1">
      <alignment horizontal="center" vertical="center"/>
    </xf>
    <xf numFmtId="0" fontId="50" fillId="24" borderId="68" xfId="0" applyFont="1" applyFill="1" applyBorder="1" applyAlignment="1">
      <alignment horizontal="center" vertical="center"/>
    </xf>
    <xf numFmtId="4" fontId="50" fillId="24" borderId="68"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2" xfId="0" applyFont="1" applyBorder="1"/>
    <xf numFmtId="0" fontId="50" fillId="0" borderId="54" xfId="0" applyFont="1" applyBorder="1"/>
    <xf numFmtId="0" fontId="50" fillId="0" borderId="64" xfId="0" applyFont="1" applyBorder="1"/>
    <xf numFmtId="0" fontId="50" fillId="0" borderId="65" xfId="0" applyFont="1" applyBorder="1"/>
    <xf numFmtId="173" fontId="50" fillId="0" borderId="63" xfId="34" applyFont="1" applyBorder="1"/>
    <xf numFmtId="173" fontId="50" fillId="0" borderId="60" xfId="0" applyNumberFormat="1" applyFont="1" applyBorder="1"/>
    <xf numFmtId="0" fontId="52" fillId="24" borderId="45"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3" fontId="50" fillId="0" borderId="41" xfId="34" applyFont="1" applyBorder="1"/>
    <xf numFmtId="173" fontId="50" fillId="0" borderId="60"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3" xfId="0" applyFont="1" applyBorder="1"/>
    <xf numFmtId="0" fontId="50" fillId="0" borderId="14" xfId="0" applyFont="1" applyBorder="1"/>
    <xf numFmtId="173" fontId="50" fillId="0" borderId="39"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6" xfId="34" applyFont="1" applyBorder="1" applyAlignment="1">
      <alignment horizontal="center" wrapText="1"/>
    </xf>
    <xf numFmtId="166" fontId="50" fillId="24" borderId="60"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0" xfId="0" applyNumberFormat="1" applyFont="1" applyBorder="1"/>
    <xf numFmtId="43" fontId="50" fillId="24" borderId="60" xfId="0" applyNumberFormat="1" applyFont="1" applyFill="1" applyBorder="1"/>
    <xf numFmtId="0" fontId="50" fillId="0" borderId="55"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6"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0" xfId="73" applyFont="1" applyFill="1" applyBorder="1" applyAlignment="1">
      <alignment vertical="center"/>
    </xf>
    <xf numFmtId="0" fontId="52" fillId="24" borderId="42" xfId="73" applyFont="1" applyFill="1" applyBorder="1" applyAlignment="1">
      <alignment vertical="center"/>
    </xf>
    <xf numFmtId="0" fontId="52" fillId="24" borderId="43" xfId="73" applyFont="1" applyFill="1" applyBorder="1" applyAlignment="1">
      <alignment vertical="center"/>
    </xf>
    <xf numFmtId="0" fontId="50" fillId="0" borderId="51"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6" xfId="62" applyNumberFormat="1" applyFont="1" applyBorder="1" applyAlignment="1">
      <alignment horizontal="right" vertical="center" wrapText="1"/>
    </xf>
    <xf numFmtId="0" fontId="50" fillId="0" borderId="13" xfId="73" applyFont="1" applyBorder="1" applyAlignment="1">
      <alignment horizontal="left" vertical="center"/>
    </xf>
    <xf numFmtId="167" fontId="50" fillId="0" borderId="24" xfId="62" applyNumberFormat="1" applyFont="1" applyBorder="1" applyAlignment="1">
      <alignment horizontal="right" vertical="center" wrapText="1"/>
    </xf>
    <xf numFmtId="176" fontId="52" fillId="0" borderId="39" xfId="39" applyNumberFormat="1" applyFont="1" applyBorder="1" applyAlignment="1">
      <alignment horizontal="right" vertical="center"/>
    </xf>
    <xf numFmtId="167" fontId="50" fillId="0" borderId="30" xfId="62" applyNumberFormat="1" applyFont="1" applyBorder="1" applyAlignment="1">
      <alignment horizontal="right" vertical="center" wrapText="1"/>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73" applyFont="1" applyBorder="1" applyAlignment="1">
      <alignment horizontal="center" vertical="center" wrapText="1"/>
    </xf>
    <xf numFmtId="0" fontId="50" fillId="0" borderId="50"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4" xfId="62" applyNumberFormat="1" applyFont="1" applyBorder="1" applyAlignment="1">
      <alignment horizontal="right" vertical="center" wrapText="1"/>
    </xf>
    <xf numFmtId="176" fontId="52" fillId="0" borderId="49"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0" fillId="0" borderId="0" xfId="126" applyFont="1" applyAlignment="1">
      <alignment horizontal="center" vertical="center"/>
    </xf>
    <xf numFmtId="181" fontId="52" fillId="0" borderId="30" xfId="129" applyNumberFormat="1"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6"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62" xfId="0" applyFont="1" applyBorder="1" applyAlignment="1">
      <alignment vertical="center" wrapText="1"/>
    </xf>
    <xf numFmtId="0" fontId="50" fillId="0" borderId="54" xfId="0" applyFont="1" applyBorder="1" applyAlignment="1">
      <alignment vertical="center" wrapText="1"/>
    </xf>
    <xf numFmtId="0" fontId="50" fillId="0" borderId="64"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4" xfId="0" applyFont="1" applyBorder="1" applyAlignment="1">
      <alignment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34" fillId="25" borderId="87" xfId="89" applyFont="1" applyFill="1" applyBorder="1"/>
    <xf numFmtId="0" fontId="34" fillId="0" borderId="87" xfId="89" applyFont="1" applyBorder="1"/>
    <xf numFmtId="0" fontId="32" fillId="0" borderId="18" xfId="0" applyFont="1" applyBorder="1" applyAlignment="1">
      <alignment horizontal="center" vertical="center" wrapText="1"/>
    </xf>
    <xf numFmtId="0" fontId="55" fillId="0" borderId="18" xfId="0" applyFont="1" applyBorder="1" applyAlignment="1">
      <alignment horizontal="center" vertical="center" wrapText="1"/>
    </xf>
    <xf numFmtId="0" fontId="50" fillId="0" borderId="18" xfId="126" applyFont="1" applyBorder="1" applyAlignment="1">
      <alignment horizontal="center" vertical="center" wrapText="1"/>
    </xf>
    <xf numFmtId="0" fontId="31" fillId="0" borderId="18" xfId="89" applyFont="1" applyBorder="1" applyAlignment="1">
      <alignment wrapText="1"/>
    </xf>
    <xf numFmtId="0" fontId="55" fillId="0" borderId="0" xfId="260" applyFont="1" applyAlignment="1">
      <alignment horizontal="center" vertical="center"/>
    </xf>
    <xf numFmtId="0" fontId="55" fillId="0" borderId="0" xfId="260" applyFont="1" applyAlignment="1">
      <alignment vertical="center"/>
    </xf>
    <xf numFmtId="0" fontId="55" fillId="0" borderId="0" xfId="260" applyFont="1" applyAlignment="1">
      <alignment vertical="top" wrapText="1"/>
    </xf>
    <xf numFmtId="0" fontId="55" fillId="0" borderId="44" xfId="260" applyFont="1" applyBorder="1" applyAlignment="1">
      <alignment vertical="top" wrapText="1"/>
    </xf>
    <xf numFmtId="0" fontId="55" fillId="0" borderId="58" xfId="260" applyFont="1" applyBorder="1" applyAlignment="1">
      <alignment vertical="center"/>
    </xf>
    <xf numFmtId="0" fontId="62" fillId="0" borderId="32" xfId="260" applyFont="1" applyBorder="1" applyAlignment="1">
      <alignment vertical="center"/>
    </xf>
    <xf numFmtId="207" fontId="55" fillId="0" borderId="0" xfId="260" applyNumberFormat="1" applyFont="1" applyAlignment="1">
      <alignment vertical="center"/>
    </xf>
    <xf numFmtId="0" fontId="62" fillId="0" borderId="18" xfId="261" applyFont="1" applyBorder="1" applyAlignment="1">
      <alignment horizontal="center" vertical="center"/>
    </xf>
    <xf numFmtId="0" fontId="62" fillId="0" borderId="21" xfId="260" applyFont="1" applyBorder="1" applyAlignment="1">
      <alignment vertical="center"/>
    </xf>
    <xf numFmtId="0" fontId="62" fillId="0" borderId="0" xfId="261" applyFont="1" applyAlignment="1">
      <alignment vertical="center"/>
    </xf>
    <xf numFmtId="0" fontId="55" fillId="0" borderId="0" xfId="261" applyFont="1" applyAlignment="1">
      <alignment vertical="center"/>
    </xf>
    <xf numFmtId="0" fontId="62" fillId="29" borderId="18" xfId="261" applyFont="1" applyFill="1" applyBorder="1" applyAlignment="1">
      <alignment horizontal="center" vertical="center" wrapText="1"/>
    </xf>
    <xf numFmtId="0" fontId="55" fillId="0" borderId="0" xfId="261" applyFont="1" applyAlignment="1">
      <alignment vertical="center" wrapText="1"/>
    </xf>
    <xf numFmtId="0" fontId="62" fillId="29" borderId="74" xfId="261" applyFont="1" applyFill="1" applyBorder="1" applyAlignment="1">
      <alignment vertical="center"/>
    </xf>
    <xf numFmtId="0" fontId="62" fillId="29" borderId="0" xfId="261" applyFont="1" applyFill="1" applyAlignment="1">
      <alignment vertical="center" wrapText="1"/>
    </xf>
    <xf numFmtId="0" fontId="62" fillId="29" borderId="22" xfId="261" applyFont="1" applyFill="1" applyBorder="1" applyAlignment="1">
      <alignment vertical="center"/>
    </xf>
    <xf numFmtId="0" fontId="62" fillId="29" borderId="23" xfId="261" applyFont="1" applyFill="1" applyBorder="1" applyAlignment="1">
      <alignment vertical="center"/>
    </xf>
    <xf numFmtId="0" fontId="62" fillId="0" borderId="0" xfId="261" applyFont="1" applyAlignment="1">
      <alignment vertical="center" wrapText="1"/>
    </xf>
    <xf numFmtId="0" fontId="55" fillId="0" borderId="18" xfId="261" applyFont="1" applyBorder="1" applyAlignment="1">
      <alignment horizontal="center" vertical="center"/>
    </xf>
    <xf numFmtId="189" fontId="55" fillId="0" borderId="18" xfId="261" applyNumberFormat="1" applyFont="1" applyBorder="1" applyAlignment="1">
      <alignment horizontal="center" vertical="center"/>
    </xf>
    <xf numFmtId="0" fontId="55" fillId="30" borderId="18" xfId="261" applyFont="1" applyFill="1" applyBorder="1" applyAlignment="1">
      <alignment horizontal="center" vertical="center"/>
    </xf>
    <xf numFmtId="206" fontId="55" fillId="0" borderId="18" xfId="261" applyNumberFormat="1" applyFont="1" applyBorder="1" applyAlignment="1">
      <alignment horizontal="right" vertical="center"/>
    </xf>
    <xf numFmtId="178" fontId="55" fillId="0" borderId="18" xfId="261" applyNumberFormat="1" applyFont="1" applyBorder="1" applyAlignment="1">
      <alignment horizontal="center" vertical="center"/>
    </xf>
    <xf numFmtId="175" fontId="55" fillId="0" borderId="18" xfId="261" applyNumberFormat="1" applyFont="1" applyBorder="1" applyAlignment="1">
      <alignment horizontal="center" vertical="center"/>
    </xf>
    <xf numFmtId="206" fontId="55" fillId="0" borderId="18" xfId="261" applyNumberFormat="1" applyFont="1" applyBorder="1" applyAlignment="1">
      <alignment vertical="center"/>
    </xf>
    <xf numFmtId="0" fontId="55" fillId="0" borderId="18" xfId="261" applyFont="1" applyBorder="1" applyAlignment="1">
      <alignment horizontal="center" vertical="center" wrapText="1"/>
    </xf>
    <xf numFmtId="0" fontId="62" fillId="27" borderId="18" xfId="261" applyFont="1" applyFill="1" applyBorder="1" applyAlignment="1">
      <alignment horizontal="center" vertical="center"/>
    </xf>
    <xf numFmtId="206" fontId="62" fillId="27" borderId="18" xfId="261" applyNumberFormat="1" applyFont="1" applyFill="1" applyBorder="1" applyAlignment="1">
      <alignment horizontal="right" vertical="center"/>
    </xf>
    <xf numFmtId="178" fontId="62" fillId="27" borderId="18" xfId="261" applyNumberFormat="1" applyFont="1" applyFill="1" applyBorder="1" applyAlignment="1">
      <alignment horizontal="center" vertical="center"/>
    </xf>
    <xf numFmtId="175" fontId="62" fillId="27" borderId="18" xfId="261" applyNumberFormat="1" applyFont="1" applyFill="1" applyBorder="1" applyAlignment="1">
      <alignment horizontal="center" vertical="center"/>
    </xf>
    <xf numFmtId="206" fontId="62" fillId="27" borderId="18" xfId="261" applyNumberFormat="1" applyFont="1" applyFill="1" applyBorder="1" applyAlignment="1">
      <alignment vertical="center"/>
    </xf>
    <xf numFmtId="0" fontId="55" fillId="0" borderId="0" xfId="261" applyFont="1" applyAlignment="1">
      <alignment horizontal="center" vertical="center"/>
    </xf>
    <xf numFmtId="206" fontId="62" fillId="0" borderId="18" xfId="261" applyNumberFormat="1" applyFont="1" applyBorder="1" applyAlignment="1">
      <alignment vertical="center"/>
    </xf>
    <xf numFmtId="0" fontId="62" fillId="29" borderId="18" xfId="261" applyFont="1" applyFill="1" applyBorder="1" applyAlignment="1">
      <alignment horizontal="center" vertical="center"/>
    </xf>
    <xf numFmtId="0" fontId="55" fillId="0" borderId="0" xfId="261" applyFont="1" applyAlignment="1">
      <alignment horizontal="center" vertical="center" wrapText="1"/>
    </xf>
    <xf numFmtId="0" fontId="55" fillId="30" borderId="18" xfId="261" applyFont="1" applyFill="1" applyBorder="1" applyAlignment="1">
      <alignment horizontal="center" vertical="center" wrapText="1"/>
    </xf>
    <xf numFmtId="4" fontId="55" fillId="0" borderId="18" xfId="261" applyNumberFormat="1" applyFont="1" applyBorder="1" applyAlignment="1">
      <alignment horizontal="center" vertical="center"/>
    </xf>
    <xf numFmtId="208" fontId="55" fillId="0" borderId="18" xfId="261" applyNumberFormat="1" applyFont="1" applyBorder="1" applyAlignment="1">
      <alignment horizontal="right" vertical="center"/>
    </xf>
    <xf numFmtId="0" fontId="55" fillId="0" borderId="18" xfId="264" applyFont="1" applyBorder="1" applyAlignment="1">
      <alignment horizontal="center" vertical="center"/>
    </xf>
    <xf numFmtId="0" fontId="55" fillId="30" borderId="18" xfId="260" applyFont="1" applyFill="1" applyBorder="1" applyAlignment="1">
      <alignment horizontal="center" vertical="center"/>
    </xf>
    <xf numFmtId="0" fontId="62" fillId="0" borderId="19" xfId="261" applyFont="1" applyBorder="1" applyAlignment="1">
      <alignment vertical="center"/>
    </xf>
    <xf numFmtId="0" fontId="62" fillId="0" borderId="22" xfId="261" applyFont="1" applyBorder="1" applyAlignment="1">
      <alignment vertical="center"/>
    </xf>
    <xf numFmtId="0" fontId="62" fillId="0" borderId="23" xfId="261" applyFont="1" applyBorder="1" applyAlignment="1">
      <alignment horizontal="left" vertical="center"/>
    </xf>
    <xf numFmtId="10" fontId="62" fillId="0" borderId="23" xfId="265" applyNumberFormat="1" applyFont="1" applyFill="1" applyBorder="1" applyAlignment="1" applyProtection="1">
      <alignment horizontal="center" vertical="center"/>
    </xf>
    <xf numFmtId="0" fontId="55" fillId="0" borderId="0" xfId="261" applyFont="1" applyAlignment="1">
      <alignment horizontal="left" vertical="center"/>
    </xf>
    <xf numFmtId="37" fontId="55" fillId="0" borderId="0" xfId="261" applyNumberFormat="1" applyFont="1" applyAlignment="1">
      <alignment vertical="center"/>
    </xf>
    <xf numFmtId="0" fontId="62" fillId="0" borderId="0" xfId="261" applyFont="1" applyAlignment="1">
      <alignment horizontal="center" vertical="center" wrapText="1"/>
    </xf>
    <xf numFmtId="0" fontId="62" fillId="0" borderId="0" xfId="261" applyFont="1" applyAlignment="1">
      <alignment horizontal="center" vertical="center"/>
    </xf>
    <xf numFmtId="0" fontId="62" fillId="29" borderId="22" xfId="261" applyFont="1" applyFill="1" applyBorder="1" applyAlignment="1">
      <alignment horizontal="left" vertical="center" wrapText="1"/>
    </xf>
    <xf numFmtId="0" fontId="55" fillId="29" borderId="22" xfId="261" applyFont="1" applyFill="1" applyBorder="1" applyAlignment="1">
      <alignment vertical="center" wrapText="1"/>
    </xf>
    <xf numFmtId="0" fontId="55" fillId="29" borderId="23" xfId="261" applyFont="1" applyFill="1" applyBorder="1" applyAlignment="1">
      <alignment vertical="center" wrapText="1"/>
    </xf>
    <xf numFmtId="0" fontId="55" fillId="0" borderId="19" xfId="261" applyFont="1" applyBorder="1" applyAlignment="1">
      <alignment horizontal="left" vertical="center"/>
    </xf>
    <xf numFmtId="0" fontId="55" fillId="0" borderId="22" xfId="261" applyFont="1" applyBorder="1" applyAlignment="1">
      <alignment horizontal="left" vertical="center"/>
    </xf>
    <xf numFmtId="0" fontId="55" fillId="0" borderId="23" xfId="261" applyFont="1" applyBorder="1" applyAlignment="1">
      <alignment horizontal="left" vertical="center"/>
    </xf>
    <xf numFmtId="206" fontId="55" fillId="0" borderId="18" xfId="261" applyNumberFormat="1" applyFont="1" applyBorder="1" applyAlignment="1">
      <alignment horizontal="right" vertical="center" wrapText="1"/>
    </xf>
    <xf numFmtId="206" fontId="55" fillId="0" borderId="0" xfId="261" applyNumberFormat="1" applyFont="1" applyAlignment="1">
      <alignment vertical="center"/>
    </xf>
    <xf numFmtId="37" fontId="62" fillId="0" borderId="0" xfId="261" applyNumberFormat="1" applyFont="1" applyAlignment="1">
      <alignment vertical="center"/>
    </xf>
    <xf numFmtId="0" fontId="55" fillId="0" borderId="18" xfId="261" applyFont="1" applyBorder="1" applyAlignment="1">
      <alignment vertical="center" wrapText="1"/>
    </xf>
    <xf numFmtId="207" fontId="55" fillId="0" borderId="18" xfId="261" applyNumberFormat="1" applyFont="1" applyBorder="1" applyAlignment="1">
      <alignment horizontal="center" vertical="center" wrapText="1"/>
    </xf>
    <xf numFmtId="0" fontId="55" fillId="0" borderId="0" xfId="260" applyFont="1"/>
    <xf numFmtId="210" fontId="55" fillId="0" borderId="0" xfId="261" applyNumberFormat="1" applyFont="1" applyAlignment="1">
      <alignment vertical="center"/>
    </xf>
    <xf numFmtId="10" fontId="55" fillId="0" borderId="0" xfId="260" applyNumberFormat="1" applyFont="1"/>
    <xf numFmtId="168" fontId="55" fillId="0" borderId="0" xfId="261" applyNumberFormat="1" applyFont="1" applyAlignment="1">
      <alignment vertical="center"/>
    </xf>
    <xf numFmtId="43" fontId="55" fillId="0" borderId="0" xfId="266" applyFont="1" applyFill="1" applyAlignment="1">
      <alignment vertical="center"/>
    </xf>
    <xf numFmtId="10" fontId="62" fillId="0" borderId="18" xfId="261" applyNumberFormat="1" applyFont="1" applyBorder="1" applyAlignment="1">
      <alignment horizontal="center" vertical="center"/>
    </xf>
    <xf numFmtId="165" fontId="62" fillId="0" borderId="0" xfId="267" applyFont="1" applyFill="1" applyAlignment="1">
      <alignment vertical="center"/>
    </xf>
    <xf numFmtId="168" fontId="62" fillId="0" borderId="0" xfId="261" applyNumberFormat="1" applyFont="1" applyAlignment="1">
      <alignment vertical="center"/>
    </xf>
    <xf numFmtId="10" fontId="55" fillId="0" borderId="0" xfId="261" applyNumberFormat="1" applyFont="1" applyAlignment="1">
      <alignment vertical="center"/>
    </xf>
    <xf numFmtId="10" fontId="55" fillId="28" borderId="0" xfId="268" applyNumberFormat="1" applyFont="1" applyFill="1" applyAlignment="1">
      <alignment horizontal="center" vertical="center"/>
    </xf>
    <xf numFmtId="0" fontId="62" fillId="0" borderId="0" xfId="261" applyFont="1" applyAlignment="1">
      <alignment horizontal="left" vertical="center"/>
    </xf>
    <xf numFmtId="211" fontId="62" fillId="0" borderId="0" xfId="261" applyNumberFormat="1" applyFont="1" applyAlignment="1">
      <alignment vertical="center"/>
    </xf>
    <xf numFmtId="0" fontId="55" fillId="0" borderId="65" xfId="261" applyFont="1" applyBorder="1" applyAlignment="1">
      <alignment vertical="center"/>
    </xf>
    <xf numFmtId="0" fontId="55" fillId="0" borderId="74" xfId="261" applyFont="1" applyBorder="1" applyAlignment="1">
      <alignment vertical="center"/>
    </xf>
    <xf numFmtId="0" fontId="55" fillId="0" borderId="67" xfId="261" applyFont="1" applyBorder="1" applyAlignment="1">
      <alignment vertical="center"/>
    </xf>
    <xf numFmtId="0" fontId="55" fillId="0" borderId="0" xfId="260" applyFont="1" applyAlignment="1">
      <alignment horizontal="left" vertical="center"/>
    </xf>
    <xf numFmtId="0" fontId="55" fillId="26" borderId="18" xfId="261" applyFont="1" applyFill="1" applyBorder="1" applyAlignment="1">
      <alignment horizontal="center" vertical="center"/>
    </xf>
    <xf numFmtId="212" fontId="55" fillId="0" borderId="0" xfId="261" applyNumberFormat="1" applyFont="1" applyAlignment="1">
      <alignment vertical="center"/>
    </xf>
    <xf numFmtId="0" fontId="63" fillId="0" borderId="0" xfId="260" applyFont="1" applyAlignment="1">
      <alignment horizontal="center" vertical="center" wrapText="1"/>
    </xf>
    <xf numFmtId="0" fontId="64" fillId="0" borderId="0" xfId="260" applyFont="1" applyAlignment="1">
      <alignment horizontal="center" vertical="center" wrapText="1"/>
    </xf>
    <xf numFmtId="0" fontId="1" fillId="0" borderId="0" xfId="260" applyAlignment="1">
      <alignment horizontal="right"/>
    </xf>
    <xf numFmtId="0" fontId="1" fillId="0" borderId="0" xfId="260"/>
    <xf numFmtId="0" fontId="1" fillId="0" borderId="0" xfId="260" applyAlignment="1">
      <alignment horizontal="center" vertical="center"/>
    </xf>
    <xf numFmtId="0" fontId="66" fillId="0" borderId="0" xfId="260" applyFont="1" applyAlignment="1">
      <alignment horizontal="center"/>
    </xf>
    <xf numFmtId="0" fontId="66" fillId="0" borderId="0" xfId="260" applyFont="1" applyAlignment="1">
      <alignment horizontal="center" vertical="center"/>
    </xf>
    <xf numFmtId="0" fontId="66" fillId="32" borderId="48" xfId="260" applyFont="1" applyFill="1" applyBorder="1" applyAlignment="1">
      <alignment horizontal="center"/>
    </xf>
    <xf numFmtId="0" fontId="66" fillId="32" borderId="48" xfId="260" applyFont="1" applyFill="1" applyBorder="1" applyAlignment="1">
      <alignment horizontal="center" vertical="center"/>
    </xf>
    <xf numFmtId="0" fontId="66" fillId="32" borderId="25" xfId="260" applyFont="1" applyFill="1" applyBorder="1" applyAlignment="1">
      <alignment horizontal="center" vertical="center"/>
    </xf>
    <xf numFmtId="0" fontId="6" fillId="0" borderId="18" xfId="269" applyBorder="1" applyAlignment="1">
      <alignment horizontal="justify" vertical="center" wrapText="1"/>
    </xf>
    <xf numFmtId="0" fontId="6" fillId="0" borderId="18" xfId="269" applyBorder="1" applyAlignment="1">
      <alignment horizontal="center" vertical="center" wrapText="1"/>
    </xf>
    <xf numFmtId="2" fontId="6" fillId="0" borderId="18" xfId="269" applyNumberFormat="1" applyBorder="1" applyAlignment="1">
      <alignment horizontal="center" vertical="center" wrapText="1"/>
    </xf>
    <xf numFmtId="0" fontId="1" fillId="0" borderId="18" xfId="260" applyBorder="1" applyAlignment="1">
      <alignment horizontal="center" vertical="center"/>
    </xf>
    <xf numFmtId="180" fontId="6" fillId="0" borderId="18" xfId="269" applyNumberFormat="1" applyBorder="1" applyAlignment="1">
      <alignment horizontal="center" vertical="center" wrapText="1"/>
    </xf>
    <xf numFmtId="2" fontId="1" fillId="0" borderId="18" xfId="260" applyNumberFormat="1" applyBorder="1" applyAlignment="1">
      <alignment horizontal="center" vertical="center"/>
    </xf>
    <xf numFmtId="213" fontId="1" fillId="0" borderId="18" xfId="260" applyNumberFormat="1" applyBorder="1" applyAlignment="1">
      <alignment horizontal="center" vertical="center"/>
    </xf>
    <xf numFmtId="0" fontId="6" fillId="0" borderId="18" xfId="269" applyBorder="1" applyAlignment="1">
      <alignment horizontal="left" vertical="center" wrapText="1"/>
    </xf>
    <xf numFmtId="0" fontId="6" fillId="0" borderId="18" xfId="260" applyFont="1" applyBorder="1" applyAlignment="1">
      <alignment horizontal="justify" vertical="center" wrapText="1"/>
    </xf>
    <xf numFmtId="0" fontId="6" fillId="0" borderId="18" xfId="269" applyBorder="1" applyAlignment="1">
      <alignment horizontal="center" vertical="center"/>
    </xf>
    <xf numFmtId="213" fontId="66" fillId="32" borderId="18" xfId="260" applyNumberFormat="1" applyFont="1" applyFill="1" applyBorder="1" applyAlignment="1">
      <alignment horizontal="center" vertical="center"/>
    </xf>
    <xf numFmtId="0" fontId="66" fillId="32" borderId="25" xfId="260" applyFont="1" applyFill="1" applyBorder="1" applyAlignment="1">
      <alignment horizontal="center"/>
    </xf>
    <xf numFmtId="0" fontId="55" fillId="0" borderId="18" xfId="260" applyFont="1" applyBorder="1" applyAlignment="1">
      <alignment horizontal="left" vertical="center" wrapText="1"/>
    </xf>
    <xf numFmtId="1" fontId="6" fillId="0" borderId="18" xfId="269" applyNumberFormat="1" applyBorder="1" applyAlignment="1">
      <alignment horizontal="center" vertical="center"/>
    </xf>
    <xf numFmtId="1" fontId="69" fillId="0" borderId="18" xfId="260" applyNumberFormat="1" applyFont="1" applyBorder="1" applyAlignment="1">
      <alignment horizontal="center" vertical="center"/>
    </xf>
    <xf numFmtId="213" fontId="69" fillId="0" borderId="18" xfId="260" applyNumberFormat="1" applyFont="1" applyBorder="1" applyAlignment="1">
      <alignment horizontal="center" vertical="center"/>
    </xf>
    <xf numFmtId="0" fontId="60" fillId="0" borderId="0" xfId="260" applyFont="1" applyAlignment="1">
      <alignment horizontal="center" vertical="center"/>
    </xf>
    <xf numFmtId="0" fontId="60" fillId="0" borderId="0" xfId="260" applyFont="1"/>
    <xf numFmtId="0" fontId="69" fillId="0" borderId="18" xfId="260" applyFont="1" applyBorder="1" applyAlignment="1">
      <alignment horizontal="center" vertical="center"/>
    </xf>
    <xf numFmtId="213" fontId="67" fillId="32" borderId="18" xfId="260" applyNumberFormat="1" applyFont="1" applyFill="1" applyBorder="1" applyAlignment="1">
      <alignment horizontal="center" vertical="center"/>
    </xf>
    <xf numFmtId="0" fontId="6" fillId="0" borderId="0" xfId="269" applyAlignment="1">
      <alignment horizontal="left" vertical="center" wrapText="1"/>
    </xf>
    <xf numFmtId="0" fontId="6" fillId="0" borderId="0" xfId="269" applyAlignment="1">
      <alignment horizontal="center" vertical="center" wrapText="1"/>
    </xf>
    <xf numFmtId="1" fontId="55" fillId="0" borderId="18" xfId="260" applyNumberFormat="1" applyFont="1" applyBorder="1" applyAlignment="1">
      <alignment horizontal="left" vertical="center" wrapText="1"/>
    </xf>
    <xf numFmtId="1" fontId="6" fillId="0" borderId="18" xfId="269" applyNumberFormat="1" applyBorder="1" applyAlignment="1">
      <alignment horizontal="center" vertical="center" wrapText="1"/>
    </xf>
    <xf numFmtId="1" fontId="1" fillId="0" borderId="18" xfId="260" applyNumberFormat="1" applyBorder="1" applyAlignment="1">
      <alignment horizontal="center" vertical="center"/>
    </xf>
    <xf numFmtId="0" fontId="43" fillId="0" borderId="0" xfId="269" applyFont="1" applyAlignment="1">
      <alignment horizontal="right" vertical="center" wrapText="1" indent="1"/>
    </xf>
    <xf numFmtId="0" fontId="43" fillId="0" borderId="0" xfId="269" applyFont="1" applyAlignment="1">
      <alignment horizontal="center" vertical="center" wrapText="1"/>
    </xf>
    <xf numFmtId="213" fontId="66" fillId="0" borderId="0" xfId="260" applyNumberFormat="1" applyFont="1" applyAlignment="1">
      <alignment horizontal="center" vertical="center"/>
    </xf>
    <xf numFmtId="1" fontId="6" fillId="0" borderId="18" xfId="260" applyNumberFormat="1" applyFont="1" applyBorder="1" applyAlignment="1">
      <alignment horizontal="center" vertical="center"/>
    </xf>
    <xf numFmtId="0" fontId="69" fillId="0" borderId="0" xfId="260" applyFont="1" applyAlignment="1">
      <alignment horizontal="center" vertical="center"/>
    </xf>
    <xf numFmtId="0" fontId="69" fillId="0" borderId="0" xfId="260" applyFont="1"/>
    <xf numFmtId="0" fontId="6" fillId="0" borderId="18" xfId="260" applyFont="1" applyBorder="1" applyAlignment="1">
      <alignment horizontal="center" vertical="center"/>
    </xf>
    <xf numFmtId="2" fontId="6" fillId="0" borderId="18" xfId="260" applyNumberFormat="1" applyFont="1" applyBorder="1" applyAlignment="1">
      <alignment horizontal="center" vertical="center"/>
    </xf>
    <xf numFmtId="1" fontId="61" fillId="0" borderId="18" xfId="260" applyNumberFormat="1" applyFont="1" applyBorder="1" applyAlignment="1">
      <alignment horizontal="center" vertical="center"/>
    </xf>
    <xf numFmtId="213" fontId="1" fillId="0" borderId="0" xfId="260" applyNumberFormat="1" applyAlignment="1">
      <alignment horizontal="center" vertical="center"/>
    </xf>
    <xf numFmtId="0" fontId="66" fillId="32" borderId="18" xfId="260" applyFont="1" applyFill="1" applyBorder="1" applyAlignment="1">
      <alignment horizontal="center"/>
    </xf>
    <xf numFmtId="0" fontId="66" fillId="32" borderId="18" xfId="260" applyFont="1" applyFill="1" applyBorder="1" applyAlignment="1">
      <alignment horizontal="center" vertical="center"/>
    </xf>
    <xf numFmtId="0" fontId="70" fillId="0" borderId="89" xfId="260" applyFont="1" applyBorder="1" applyAlignment="1">
      <alignment horizontal="left" vertical="center" wrapText="1"/>
    </xf>
    <xf numFmtId="0" fontId="1" fillId="0" borderId="85" xfId="260" applyBorder="1" applyAlignment="1">
      <alignment horizontal="left" wrapText="1"/>
    </xf>
    <xf numFmtId="204" fontId="0" fillId="0" borderId="85" xfId="270" applyNumberFormat="1" applyFont="1" applyBorder="1" applyAlignment="1">
      <alignment horizontal="left"/>
    </xf>
    <xf numFmtId="0" fontId="71" fillId="0" borderId="0" xfId="260" applyFont="1" applyAlignment="1">
      <alignment horizontal="center" vertical="center" wrapText="1"/>
    </xf>
    <xf numFmtId="0" fontId="55" fillId="0" borderId="18" xfId="269" applyFont="1" applyBorder="1" applyAlignment="1">
      <alignment horizontal="center" vertical="center" wrapText="1"/>
    </xf>
    <xf numFmtId="0" fontId="6" fillId="0" borderId="18" xfId="260" applyFont="1" applyBorder="1" applyAlignment="1">
      <alignment horizontal="center" vertical="center" wrapText="1"/>
    </xf>
    <xf numFmtId="213" fontId="6" fillId="0" borderId="18" xfId="260" applyNumberFormat="1" applyFont="1" applyBorder="1" applyAlignment="1">
      <alignment horizontal="center" vertical="center"/>
    </xf>
    <xf numFmtId="214" fontId="6" fillId="0" borderId="18" xfId="260" applyNumberFormat="1" applyFont="1" applyBorder="1" applyAlignment="1">
      <alignment horizontal="center" vertical="center" wrapText="1"/>
    </xf>
    <xf numFmtId="213" fontId="66" fillId="32" borderId="25" xfId="260" applyNumberFormat="1" applyFont="1" applyFill="1" applyBorder="1" applyAlignment="1">
      <alignment horizontal="center" vertical="center"/>
    </xf>
    <xf numFmtId="0" fontId="1" fillId="34" borderId="0" xfId="260" applyFill="1" applyAlignment="1">
      <alignment horizontal="left" vertical="center"/>
    </xf>
    <xf numFmtId="0" fontId="1" fillId="34" borderId="0" xfId="260" applyFill="1" applyAlignment="1">
      <alignment horizontal="center" vertical="center"/>
    </xf>
    <xf numFmtId="0" fontId="67" fillId="32" borderId="18" xfId="260" applyFont="1" applyFill="1" applyBorder="1" applyAlignment="1">
      <alignment horizontal="center"/>
    </xf>
    <xf numFmtId="0" fontId="67" fillId="32" borderId="18" xfId="260" applyFont="1" applyFill="1" applyBorder="1" applyAlignment="1">
      <alignment horizontal="center" vertical="center"/>
    </xf>
    <xf numFmtId="0" fontId="72" fillId="0" borderId="18" xfId="260" applyFont="1" applyBorder="1" applyAlignment="1">
      <alignment horizontal="center" vertical="center" wrapText="1"/>
    </xf>
    <xf numFmtId="0" fontId="73" fillId="0" borderId="0" xfId="260" applyFont="1" applyAlignment="1">
      <alignment horizontal="center" vertical="center" wrapText="1"/>
    </xf>
    <xf numFmtId="4" fontId="6" fillId="0" borderId="18" xfId="260" applyNumberFormat="1" applyFont="1" applyBorder="1" applyAlignment="1">
      <alignment horizontal="center" vertical="center" wrapText="1"/>
    </xf>
    <xf numFmtId="4" fontId="69" fillId="0" borderId="18" xfId="260" applyNumberFormat="1" applyFont="1" applyBorder="1" applyAlignment="1">
      <alignment horizontal="center" vertical="center"/>
    </xf>
    <xf numFmtId="213" fontId="67" fillId="32" borderId="25" xfId="260" applyNumberFormat="1" applyFont="1" applyFill="1" applyBorder="1" applyAlignment="1">
      <alignment horizontal="center" vertical="center"/>
    </xf>
    <xf numFmtId="213" fontId="67" fillId="0" borderId="0" xfId="260" applyNumberFormat="1" applyFont="1" applyAlignment="1">
      <alignment horizontal="center" vertical="center"/>
    </xf>
    <xf numFmtId="0" fontId="43" fillId="32" borderId="0" xfId="269" applyFont="1" applyFill="1" applyAlignment="1">
      <alignment horizontal="right" vertical="center" wrapText="1" indent="1"/>
    </xf>
    <xf numFmtId="213" fontId="67" fillId="32" borderId="0" xfId="260" applyNumberFormat="1" applyFont="1" applyFill="1" applyAlignment="1">
      <alignment horizontal="center" vertical="center"/>
    </xf>
    <xf numFmtId="0" fontId="43" fillId="25" borderId="0" xfId="269" applyFont="1" applyFill="1" applyAlignment="1">
      <alignment horizontal="right" vertical="center" wrapText="1" indent="1"/>
    </xf>
    <xf numFmtId="213" fontId="67" fillId="25" borderId="0" xfId="260" applyNumberFormat="1" applyFont="1" applyFill="1" applyAlignment="1">
      <alignment horizontal="center" vertical="center"/>
    </xf>
    <xf numFmtId="215" fontId="1" fillId="0" borderId="18" xfId="260" applyNumberFormat="1" applyBorder="1" applyAlignment="1">
      <alignment horizontal="center" vertical="center"/>
    </xf>
    <xf numFmtId="215" fontId="69" fillId="0" borderId="18" xfId="260" applyNumberFormat="1" applyFont="1" applyBorder="1" applyAlignment="1">
      <alignment horizontal="center" vertical="center"/>
    </xf>
    <xf numFmtId="213" fontId="66" fillId="31" borderId="18" xfId="260" applyNumberFormat="1" applyFont="1" applyFill="1" applyBorder="1" applyAlignment="1">
      <alignment horizontal="center" vertical="center"/>
    </xf>
    <xf numFmtId="0" fontId="1" fillId="0" borderId="0" xfId="260" applyAlignment="1">
      <alignment horizontal="center" vertical="center" wrapText="1"/>
    </xf>
    <xf numFmtId="213" fontId="75" fillId="31" borderId="18" xfId="260" applyNumberFormat="1" applyFont="1" applyFill="1" applyBorder="1" applyAlignment="1">
      <alignment horizontal="center"/>
    </xf>
    <xf numFmtId="0" fontId="77" fillId="0" borderId="0" xfId="260" applyFont="1"/>
    <xf numFmtId="42" fontId="77" fillId="0" borderId="0" xfId="260" applyNumberFormat="1" applyFont="1"/>
    <xf numFmtId="42" fontId="77" fillId="0" borderId="0" xfId="272" applyNumberFormat="1" applyFont="1"/>
    <xf numFmtId="0" fontId="78" fillId="0" borderId="0" xfId="260" applyFont="1"/>
    <xf numFmtId="0" fontId="76" fillId="35" borderId="0" xfId="260" applyFont="1" applyFill="1"/>
    <xf numFmtId="0" fontId="76" fillId="35" borderId="76" xfId="260" applyFont="1" applyFill="1" applyBorder="1" applyAlignment="1">
      <alignment horizontal="center"/>
    </xf>
    <xf numFmtId="42" fontId="76" fillId="35" borderId="76" xfId="260" applyNumberFormat="1" applyFont="1" applyFill="1" applyBorder="1" applyAlignment="1">
      <alignment horizontal="center"/>
    </xf>
    <xf numFmtId="42" fontId="76" fillId="35" borderId="76" xfId="272" applyNumberFormat="1" applyFont="1" applyFill="1" applyBorder="1" applyAlignment="1">
      <alignment horizontal="center"/>
    </xf>
    <xf numFmtId="0" fontId="77" fillId="0" borderId="18" xfId="260" applyFont="1" applyBorder="1"/>
    <xf numFmtId="42" fontId="77" fillId="0" borderId="18" xfId="260" applyNumberFormat="1" applyFont="1" applyBorder="1"/>
    <xf numFmtId="42" fontId="77" fillId="0" borderId="18" xfId="272" applyNumberFormat="1" applyFont="1" applyBorder="1"/>
    <xf numFmtId="0" fontId="77" fillId="0" borderId="18" xfId="260" applyFont="1" applyBorder="1" applyAlignment="1">
      <alignment wrapText="1"/>
    </xf>
    <xf numFmtId="0" fontId="79" fillId="0" borderId="0" xfId="260" applyFont="1" applyAlignment="1">
      <alignment horizontal="center" vertical="center"/>
    </xf>
    <xf numFmtId="0" fontId="78" fillId="36" borderId="0" xfId="260" applyFont="1" applyFill="1" applyAlignment="1">
      <alignment horizontal="center" vertical="center"/>
    </xf>
    <xf numFmtId="0" fontId="79" fillId="36" borderId="0" xfId="260" applyFont="1" applyFill="1" applyAlignment="1">
      <alignment horizontal="center" vertical="center"/>
    </xf>
    <xf numFmtId="0" fontId="80" fillId="0" borderId="0" xfId="260" applyFont="1" applyAlignment="1">
      <alignment horizontal="left" vertical="center"/>
    </xf>
    <xf numFmtId="0" fontId="80" fillId="0" borderId="0" xfId="260" applyFont="1" applyAlignment="1">
      <alignment horizontal="center" vertical="center"/>
    </xf>
    <xf numFmtId="42" fontId="78" fillId="0" borderId="18" xfId="272" applyNumberFormat="1" applyFont="1" applyBorder="1"/>
    <xf numFmtId="3" fontId="80" fillId="0" borderId="0" xfId="260" applyNumberFormat="1" applyFont="1" applyAlignment="1">
      <alignment horizontal="center" vertical="center"/>
    </xf>
    <xf numFmtId="0" fontId="55" fillId="29" borderId="18" xfId="261" applyFont="1" applyFill="1" applyBorder="1" applyAlignment="1">
      <alignment horizontal="center" vertical="center"/>
    </xf>
    <xf numFmtId="9" fontId="62" fillId="29" borderId="18" xfId="241" applyFont="1" applyFill="1" applyBorder="1" applyAlignment="1" applyProtection="1">
      <alignment horizontal="center" vertical="center"/>
    </xf>
    <xf numFmtId="206" fontId="55" fillId="29" borderId="18" xfId="261" applyNumberFormat="1" applyFont="1" applyFill="1" applyBorder="1" applyAlignment="1">
      <alignment horizontal="right" vertical="center"/>
    </xf>
    <xf numFmtId="178" fontId="55" fillId="29" borderId="18" xfId="261" applyNumberFormat="1" applyFont="1" applyFill="1" applyBorder="1" applyAlignment="1">
      <alignment horizontal="center" vertical="center"/>
    </xf>
    <xf numFmtId="175" fontId="55" fillId="29" borderId="18" xfId="261" applyNumberFormat="1" applyFont="1" applyFill="1" applyBorder="1" applyAlignment="1">
      <alignment horizontal="center" vertical="center"/>
    </xf>
    <xf numFmtId="206" fontId="55" fillId="29" borderId="18" xfId="261" applyNumberFormat="1" applyFont="1" applyFill="1" applyBorder="1" applyAlignment="1">
      <alignment vertical="center"/>
    </xf>
    <xf numFmtId="10" fontId="1" fillId="0" borderId="0" xfId="95" applyNumberFormat="1" applyFont="1" applyAlignment="1">
      <alignment horizontal="center" vertical="center"/>
    </xf>
    <xf numFmtId="44" fontId="1" fillId="0" borderId="0" xfId="257" applyFont="1" applyAlignment="1">
      <alignment horizontal="center" vertical="center"/>
    </xf>
    <xf numFmtId="44" fontId="77" fillId="0" borderId="0" xfId="257" applyFont="1"/>
    <xf numFmtId="42" fontId="78" fillId="0" borderId="0" xfId="272" applyNumberFormat="1" applyFont="1" applyAlignment="1">
      <alignment horizontal="right"/>
    </xf>
    <xf numFmtId="0" fontId="55" fillId="37" borderId="18" xfId="261" applyFont="1" applyFill="1" applyBorder="1" applyAlignment="1">
      <alignment horizontal="center" vertical="center"/>
    </xf>
    <xf numFmtId="0" fontId="55" fillId="29" borderId="18" xfId="261" applyFont="1" applyFill="1" applyBorder="1" applyAlignment="1">
      <alignment horizontal="center" vertical="center" wrapText="1"/>
    </xf>
    <xf numFmtId="189" fontId="62" fillId="29" borderId="18" xfId="261" applyNumberFormat="1" applyFont="1" applyFill="1" applyBorder="1" applyAlignment="1">
      <alignment horizontal="center" vertical="center"/>
    </xf>
    <xf numFmtId="10" fontId="52" fillId="26" borderId="30" xfId="95" applyNumberFormat="1" applyFont="1" applyFill="1" applyBorder="1" applyAlignment="1">
      <alignment horizontal="center" vertical="center"/>
    </xf>
    <xf numFmtId="0" fontId="52" fillId="0" borderId="13" xfId="128" applyFont="1" applyBorder="1" applyAlignment="1">
      <alignment horizontal="left" vertical="center"/>
    </xf>
    <xf numFmtId="9" fontId="50" fillId="0" borderId="14" xfId="129" applyNumberFormat="1" applyFont="1" applyBorder="1" applyAlignment="1">
      <alignment horizontal="center" vertical="center"/>
    </xf>
    <xf numFmtId="181" fontId="52" fillId="0" borderId="14" xfId="129" applyNumberFormat="1" applyFont="1" applyBorder="1" applyAlignment="1">
      <alignment vertical="center"/>
    </xf>
    <xf numFmtId="0" fontId="50" fillId="0" borderId="24" xfId="128" applyFont="1" applyBorder="1" applyAlignment="1">
      <alignment vertical="center"/>
    </xf>
    <xf numFmtId="10" fontId="52" fillId="0" borderId="18" xfId="128" applyNumberFormat="1" applyFont="1" applyBorder="1" applyAlignment="1">
      <alignment horizontal="right" vertical="center"/>
    </xf>
    <xf numFmtId="0" fontId="50" fillId="0" borderId="20" xfId="128" applyFont="1" applyBorder="1" applyAlignment="1">
      <alignment vertical="center"/>
    </xf>
    <xf numFmtId="181" fontId="52" fillId="0" borderId="41" xfId="129" applyNumberFormat="1" applyFont="1" applyBorder="1" applyAlignment="1">
      <alignment vertical="center"/>
    </xf>
    <xf numFmtId="181" fontId="52" fillId="0" borderId="35" xfId="129" applyNumberFormat="1" applyFont="1" applyBorder="1" applyAlignment="1">
      <alignment vertical="center"/>
    </xf>
    <xf numFmtId="4" fontId="55" fillId="0" borderId="18" xfId="261" applyNumberFormat="1" applyFont="1" applyBorder="1" applyAlignment="1">
      <alignment horizontal="center" vertical="center" wrapText="1"/>
    </xf>
    <xf numFmtId="201" fontId="70" fillId="0" borderId="90" xfId="270" applyNumberFormat="1" applyFont="1" applyBorder="1" applyAlignment="1">
      <alignment horizontal="right" vertical="center"/>
    </xf>
    <xf numFmtId="201" fontId="70" fillId="0" borderId="18" xfId="270" applyNumberFormat="1" applyFont="1" applyBorder="1" applyAlignment="1">
      <alignment horizontal="right" vertical="center"/>
    </xf>
    <xf numFmtId="204" fontId="0" fillId="0" borderId="18" xfId="270" applyNumberFormat="1" applyFont="1" applyBorder="1" applyAlignment="1">
      <alignment horizontal="left"/>
    </xf>
    <xf numFmtId="0" fontId="43" fillId="0" borderId="0" xfId="0" applyFont="1"/>
    <xf numFmtId="0" fontId="85" fillId="0" borderId="0" xfId="0" applyFont="1" applyAlignment="1">
      <alignment vertical="center" wrapText="1"/>
    </xf>
    <xf numFmtId="0" fontId="52" fillId="24" borderId="18" xfId="73" applyFont="1" applyFill="1" applyBorder="1" applyAlignment="1">
      <alignment vertical="center"/>
    </xf>
    <xf numFmtId="0" fontId="52" fillId="24" borderId="33" xfId="73" applyFont="1" applyFill="1" applyBorder="1" applyAlignment="1">
      <alignment vertical="center"/>
    </xf>
    <xf numFmtId="0" fontId="52" fillId="24" borderId="30" xfId="73" applyFont="1" applyFill="1" applyBorder="1" applyAlignment="1">
      <alignment vertical="center"/>
    </xf>
    <xf numFmtId="0" fontId="50" fillId="0" borderId="47" xfId="73" applyFont="1" applyBorder="1" applyAlignment="1">
      <alignment horizontal="center" vertical="center"/>
    </xf>
    <xf numFmtId="0" fontId="31" fillId="0" borderId="20" xfId="89" applyFont="1" applyBorder="1" applyAlignment="1">
      <alignment wrapText="1"/>
    </xf>
    <xf numFmtId="0" fontId="50" fillId="0" borderId="20" xfId="73" applyFont="1" applyBorder="1" applyAlignment="1">
      <alignment horizontal="center" vertical="center"/>
    </xf>
    <xf numFmtId="0" fontId="50" fillId="0" borderId="20" xfId="73" applyFont="1" applyBorder="1" applyAlignment="1">
      <alignment horizontal="left" vertical="center" wrapText="1"/>
    </xf>
    <xf numFmtId="167" fontId="50" fillId="0" borderId="41" xfId="62" applyNumberFormat="1" applyFont="1" applyBorder="1" applyAlignment="1">
      <alignment horizontal="right" vertical="center" wrapText="1"/>
    </xf>
    <xf numFmtId="0" fontId="43" fillId="0" borderId="93" xfId="0" applyFont="1" applyBorder="1" applyAlignment="1">
      <alignment horizontal="center" vertical="center" wrapText="1"/>
    </xf>
    <xf numFmtId="0" fontId="43" fillId="0" borderId="99" xfId="0" applyFont="1" applyBorder="1" applyAlignment="1">
      <alignment horizontal="center" vertical="center" wrapText="1"/>
    </xf>
    <xf numFmtId="0" fontId="6" fillId="0" borderId="93" xfId="0" applyFont="1" applyBorder="1" applyAlignment="1">
      <alignment vertical="center" wrapText="1"/>
    </xf>
    <xf numFmtId="0" fontId="6" fillId="27" borderId="93" xfId="0" applyFont="1" applyFill="1" applyBorder="1" applyAlignment="1">
      <alignment vertical="center" wrapText="1"/>
    </xf>
    <xf numFmtId="0" fontId="6" fillId="0" borderId="99" xfId="0" applyFont="1" applyBorder="1" applyAlignment="1">
      <alignment vertical="center" wrapText="1"/>
    </xf>
    <xf numFmtId="0" fontId="6" fillId="27" borderId="99" xfId="0" applyFont="1" applyFill="1" applyBorder="1" applyAlignment="1">
      <alignment vertical="center" wrapText="1"/>
    </xf>
    <xf numFmtId="0" fontId="6" fillId="0" borderId="104" xfId="0" applyFont="1" applyBorder="1" applyAlignment="1">
      <alignment vertical="center" wrapText="1"/>
    </xf>
    <xf numFmtId="0" fontId="6" fillId="27" borderId="104" xfId="0" applyFont="1" applyFill="1" applyBorder="1" applyAlignment="1">
      <alignment vertical="center" wrapText="1"/>
    </xf>
    <xf numFmtId="0" fontId="6" fillId="27" borderId="15" xfId="0" applyFont="1" applyFill="1" applyBorder="1" applyAlignment="1">
      <alignment vertical="center" wrapText="1"/>
    </xf>
    <xf numFmtId="10" fontId="77" fillId="26" borderId="18" xfId="95" applyNumberFormat="1" applyFont="1" applyFill="1" applyBorder="1"/>
    <xf numFmtId="10" fontId="1" fillId="26" borderId="0" xfId="95" applyNumberFormat="1" applyFont="1" applyFill="1" applyAlignment="1">
      <alignment horizontal="center" vertical="center"/>
    </xf>
    <xf numFmtId="0" fontId="52" fillId="24" borderId="51" xfId="73" applyFont="1" applyFill="1" applyBorder="1" applyAlignment="1">
      <alignment vertical="center"/>
    </xf>
    <xf numFmtId="0" fontId="52" fillId="24" borderId="25" xfId="73" applyFont="1" applyFill="1" applyBorder="1" applyAlignment="1">
      <alignment vertical="center"/>
    </xf>
    <xf numFmtId="0" fontId="52" fillId="24" borderId="46" xfId="73" applyFont="1" applyFill="1" applyBorder="1" applyAlignment="1">
      <alignment vertical="center"/>
    </xf>
    <xf numFmtId="0" fontId="83" fillId="0" borderId="0" xfId="90" applyFont="1"/>
    <xf numFmtId="0" fontId="31" fillId="0" borderId="18" xfId="89" applyFont="1" applyBorder="1" applyAlignment="1">
      <alignment horizontal="center" wrapText="1"/>
    </xf>
    <xf numFmtId="4" fontId="50" fillId="0" borderId="18" xfId="39" applyNumberFormat="1" applyFont="1" applyFill="1" applyBorder="1" applyAlignment="1">
      <alignment vertical="center" wrapText="1"/>
    </xf>
    <xf numFmtId="2" fontId="6" fillId="26" borderId="18" xfId="269" applyNumberFormat="1" applyFill="1" applyBorder="1" applyAlignment="1">
      <alignment horizontal="center" vertical="center" wrapText="1"/>
    </xf>
    <xf numFmtId="2" fontId="1" fillId="26" borderId="18" xfId="260" applyNumberFormat="1" applyFill="1" applyBorder="1" applyAlignment="1">
      <alignment horizontal="center" vertical="center"/>
    </xf>
    <xf numFmtId="213" fontId="1" fillId="26" borderId="18" xfId="260" applyNumberFormat="1" applyFill="1" applyBorder="1" applyAlignment="1">
      <alignment horizontal="center" vertical="center"/>
    </xf>
    <xf numFmtId="0" fontId="84" fillId="0" borderId="0" xfId="90" applyFont="1"/>
    <xf numFmtId="205" fontId="83" fillId="0" borderId="0" xfId="90" applyNumberFormat="1" applyFont="1"/>
    <xf numFmtId="205" fontId="84" fillId="0" borderId="0" xfId="90" applyNumberFormat="1" applyFont="1"/>
    <xf numFmtId="187" fontId="81" fillId="24" borderId="43" xfId="73" applyNumberFormat="1" applyFont="1" applyFill="1" applyBorder="1" applyAlignment="1">
      <alignment vertical="center"/>
    </xf>
    <xf numFmtId="0" fontId="86" fillId="0" borderId="0" xfId="89" applyFont="1"/>
    <xf numFmtId="0" fontId="86" fillId="25" borderId="0" xfId="89" applyFont="1" applyFill="1"/>
    <xf numFmtId="0" fontId="88" fillId="0" borderId="0" xfId="90" applyFont="1"/>
    <xf numFmtId="0" fontId="87" fillId="0" borderId="0" xfId="90" applyFont="1"/>
    <xf numFmtId="0" fontId="90" fillId="0" borderId="0" xfId="90" applyFont="1"/>
    <xf numFmtId="42" fontId="89" fillId="0" borderId="0" xfId="90" applyNumberFormat="1" applyFont="1"/>
    <xf numFmtId="42" fontId="87" fillId="0" borderId="0" xfId="273" applyFont="1" applyAlignment="1">
      <alignment vertical="center"/>
    </xf>
    <xf numFmtId="0" fontId="88" fillId="0" borderId="0" xfId="90" applyFont="1" applyAlignment="1">
      <alignment vertical="center"/>
    </xf>
    <xf numFmtId="42" fontId="87" fillId="0" borderId="0" xfId="90" applyNumberFormat="1" applyFont="1" applyAlignment="1">
      <alignment vertical="center"/>
    </xf>
    <xf numFmtId="0" fontId="91" fillId="0" borderId="0" xfId="90" applyFont="1"/>
    <xf numFmtId="44" fontId="92" fillId="0" borderId="0" xfId="257" applyFont="1"/>
    <xf numFmtId="42" fontId="93" fillId="0" borderId="0" xfId="273" applyFont="1"/>
    <xf numFmtId="0" fontId="93" fillId="0" borderId="0" xfId="90" applyFont="1"/>
    <xf numFmtId="44" fontId="94" fillId="0" borderId="0" xfId="90" applyNumberFormat="1" applyFont="1"/>
    <xf numFmtId="0" fontId="92" fillId="0" borderId="0" xfId="90" applyFont="1"/>
    <xf numFmtId="205" fontId="94" fillId="0" borderId="0" xfId="90" applyNumberFormat="1" applyFont="1"/>
    <xf numFmtId="0" fontId="94" fillId="0" borderId="0" xfId="90" applyFont="1" applyAlignment="1">
      <alignment horizontal="right"/>
    </xf>
    <xf numFmtId="205" fontId="95" fillId="0" borderId="0" xfId="90" applyNumberFormat="1" applyFont="1"/>
    <xf numFmtId="0" fontId="95" fillId="0" borderId="0" xfId="90" applyFont="1"/>
    <xf numFmtId="0" fontId="94" fillId="0" borderId="0" xfId="90" applyFont="1"/>
    <xf numFmtId="205" fontId="92" fillId="0" borderId="0" xfId="90" applyNumberFormat="1" applyFont="1"/>
    <xf numFmtId="42" fontId="92" fillId="0" borderId="0" xfId="273" applyFont="1" applyFill="1"/>
    <xf numFmtId="0" fontId="96" fillId="0" borderId="0" xfId="90" applyFont="1"/>
    <xf numFmtId="10" fontId="55" fillId="0" borderId="0" xfId="268" applyNumberFormat="1" applyFont="1" applyAlignment="1">
      <alignment horizontal="center" vertical="center"/>
    </xf>
    <xf numFmtId="0" fontId="62" fillId="0" borderId="18" xfId="261" applyFont="1" applyBorder="1" applyAlignment="1">
      <alignment horizontal="center" vertical="center"/>
    </xf>
    <xf numFmtId="0" fontId="55" fillId="0" borderId="0" xfId="260" applyFont="1" applyAlignment="1">
      <alignment horizontal="center" vertical="center"/>
    </xf>
    <xf numFmtId="0" fontId="62" fillId="29" borderId="18" xfId="261" applyFont="1" applyFill="1" applyBorder="1" applyAlignment="1">
      <alignment horizontal="center" vertical="center" wrapText="1"/>
    </xf>
    <xf numFmtId="0" fontId="62" fillId="29" borderId="18" xfId="261" applyFont="1" applyFill="1" applyBorder="1" applyAlignment="1">
      <alignment horizontal="center" vertical="center"/>
    </xf>
    <xf numFmtId="0" fontId="62" fillId="0" borderId="23" xfId="261" applyFont="1" applyBorder="1" applyAlignment="1">
      <alignment horizontal="left" vertical="center"/>
    </xf>
    <xf numFmtId="0" fontId="62" fillId="0" borderId="0" xfId="261" applyFont="1" applyAlignment="1">
      <alignment horizontal="left" vertical="center"/>
    </xf>
    <xf numFmtId="0" fontId="55" fillId="0" borderId="0" xfId="261" applyFont="1" applyAlignment="1">
      <alignment horizontal="center" vertical="center"/>
    </xf>
    <xf numFmtId="0" fontId="34" fillId="0" borderId="80" xfId="89" applyFont="1" applyBorder="1"/>
    <xf numFmtId="0" fontId="34" fillId="0" borderId="80" xfId="89" applyFont="1" applyBorder="1" applyAlignment="1">
      <alignment horizontal="center"/>
    </xf>
    <xf numFmtId="0" fontId="34" fillId="0" borderId="81" xfId="89" applyFont="1" applyBorder="1"/>
    <xf numFmtId="0" fontId="34" fillId="0" borderId="82" xfId="90" applyFont="1" applyBorder="1"/>
    <xf numFmtId="0" fontId="34" fillId="0" borderId="83" xfId="89" applyFont="1" applyBorder="1"/>
    <xf numFmtId="0" fontId="34" fillId="0" borderId="83" xfId="89" applyFont="1" applyBorder="1" applyAlignment="1">
      <alignment horizontal="center"/>
    </xf>
    <xf numFmtId="185" fontId="34" fillId="0" borderId="83" xfId="34" applyNumberFormat="1" applyFont="1" applyBorder="1"/>
    <xf numFmtId="0" fontId="34" fillId="0" borderId="84" xfId="89" applyFont="1" applyBorder="1"/>
    <xf numFmtId="216" fontId="81" fillId="24" borderId="15" xfId="73" applyNumberFormat="1" applyFont="1" applyFill="1" applyBorder="1" applyAlignment="1">
      <alignment vertical="center"/>
    </xf>
    <xf numFmtId="167" fontId="52" fillId="26" borderId="24" xfId="62" applyNumberFormat="1" applyFont="1" applyFill="1" applyBorder="1" applyAlignment="1">
      <alignment horizontal="right" vertical="center" wrapText="1"/>
    </xf>
    <xf numFmtId="10" fontId="97" fillId="26" borderId="30" xfId="95" applyNumberFormat="1" applyFont="1" applyFill="1" applyBorder="1" applyAlignment="1">
      <alignment horizontal="center" vertical="center"/>
    </xf>
    <xf numFmtId="216" fontId="81" fillId="24" borderId="43" xfId="73" applyNumberFormat="1" applyFont="1" applyFill="1" applyBorder="1" applyAlignment="1">
      <alignment vertical="center"/>
    </xf>
    <xf numFmtId="10" fontId="98" fillId="0" borderId="0" xfId="268" applyNumberFormat="1" applyFont="1" applyAlignment="1">
      <alignment horizontal="center" vertical="center"/>
    </xf>
    <xf numFmtId="0" fontId="52" fillId="0" borderId="21" xfId="128" applyFont="1" applyBorder="1" applyAlignment="1">
      <alignment vertical="center"/>
    </xf>
    <xf numFmtId="0" fontId="52" fillId="0" borderId="22" xfId="128" applyFont="1" applyBorder="1" applyAlignment="1">
      <alignment vertical="center"/>
    </xf>
    <xf numFmtId="0" fontId="52" fillId="0" borderId="23" xfId="128" applyFont="1" applyBorder="1" applyAlignment="1">
      <alignment vertical="center"/>
    </xf>
    <xf numFmtId="0" fontId="52" fillId="0" borderId="27" xfId="128" applyFont="1" applyBorder="1" applyAlignment="1">
      <alignment vertical="center"/>
    </xf>
    <xf numFmtId="0" fontId="52" fillId="0" borderId="31" xfId="128" applyFont="1" applyBorder="1" applyAlignment="1">
      <alignment vertical="center"/>
    </xf>
    <xf numFmtId="0" fontId="52" fillId="0" borderId="28" xfId="128" applyFont="1" applyBorder="1" applyAlignment="1">
      <alignment vertical="center"/>
    </xf>
    <xf numFmtId="0" fontId="50" fillId="27" borderId="51" xfId="89" applyFont="1" applyFill="1" applyBorder="1" applyAlignment="1">
      <alignment horizontal="left" vertical="center" wrapText="1"/>
    </xf>
    <xf numFmtId="0" fontId="50" fillId="27" borderId="25" xfId="89" applyFont="1" applyFill="1" applyBorder="1" applyAlignment="1">
      <alignment horizontal="left" vertical="center" wrapText="1"/>
    </xf>
    <xf numFmtId="0" fontId="50" fillId="27" borderId="46" xfId="89" applyFont="1" applyFill="1" applyBorder="1" applyAlignment="1">
      <alignment horizontal="left" vertical="center" wrapText="1"/>
    </xf>
    <xf numFmtId="0" fontId="50" fillId="27" borderId="33" xfId="89" applyFont="1" applyFill="1" applyBorder="1" applyAlignment="1">
      <alignment horizontal="left" vertical="center" wrapText="1"/>
    </xf>
    <xf numFmtId="0" fontId="50" fillId="27" borderId="18" xfId="89" applyFont="1" applyFill="1" applyBorder="1" applyAlignment="1">
      <alignment horizontal="left" vertical="center" wrapText="1"/>
    </xf>
    <xf numFmtId="0" fontId="50" fillId="27" borderId="30" xfId="89" applyFont="1" applyFill="1" applyBorder="1" applyAlignment="1">
      <alignment horizontal="left" vertical="center" wrapText="1"/>
    </xf>
    <xf numFmtId="0" fontId="50" fillId="26" borderId="21"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56" xfId="89" applyFont="1" applyFill="1" applyBorder="1" applyAlignment="1">
      <alignment horizontal="center" vertical="center" wrapText="1"/>
    </xf>
    <xf numFmtId="0" fontId="50" fillId="0" borderId="33" xfId="128" applyFont="1" applyBorder="1" applyAlignment="1">
      <alignment vertical="center" wrapText="1"/>
    </xf>
    <xf numFmtId="0" fontId="50" fillId="0" borderId="18" xfId="128" applyFont="1" applyBorder="1" applyAlignment="1">
      <alignment vertical="center" wrapText="1"/>
    </xf>
    <xf numFmtId="0" fontId="50" fillId="0" borderId="32" xfId="128" applyFont="1" applyBorder="1" applyAlignment="1">
      <alignment horizontal="left" vertical="center" wrapText="1"/>
    </xf>
    <xf numFmtId="0" fontId="50" fillId="0" borderId="29" xfId="128" applyFont="1" applyBorder="1" applyAlignment="1">
      <alignment horizontal="left"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1"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47"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0" fontId="45" fillId="0" borderId="85" xfId="89" applyFont="1" applyBorder="1" applyAlignment="1">
      <alignment horizont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4" borderId="40" xfId="73" applyFont="1" applyFill="1" applyBorder="1" applyAlignment="1">
      <alignment horizontal="right" vertical="center"/>
    </xf>
    <xf numFmtId="0" fontId="52" fillId="24" borderId="42" xfId="73" applyFont="1" applyFill="1" applyBorder="1" applyAlignment="1">
      <alignment horizontal="right" vertical="center"/>
    </xf>
    <xf numFmtId="0" fontId="52" fillId="24" borderId="52" xfId="73" applyFont="1" applyFill="1" applyBorder="1" applyAlignment="1">
      <alignment horizontal="right" vertical="center"/>
    </xf>
    <xf numFmtId="0" fontId="50" fillId="25" borderId="20" xfId="130" applyFont="1" applyFill="1" applyBorder="1" applyAlignment="1">
      <alignment horizontal="center" vertical="center" wrapText="1"/>
    </xf>
    <xf numFmtId="0" fontId="50" fillId="25" borderId="41"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0" fontId="82" fillId="26" borderId="33" xfId="130" applyFont="1" applyFill="1" applyBorder="1" applyAlignment="1">
      <alignment vertical="center" wrapText="1"/>
    </xf>
    <xf numFmtId="0" fontId="82" fillId="26" borderId="18" xfId="130" applyFont="1" applyFill="1" applyBorder="1" applyAlignment="1">
      <alignment vertical="center" wrapText="1"/>
    </xf>
    <xf numFmtId="3" fontId="52" fillId="26" borderId="25" xfId="130" applyNumberFormat="1"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14" xfId="130" applyFont="1" applyBorder="1" applyAlignment="1">
      <alignment horizontal="center"/>
    </xf>
    <xf numFmtId="0" fontId="52" fillId="0" borderId="0" xfId="130" applyFont="1" applyAlignment="1">
      <alignment horizontal="center" vertical="top"/>
    </xf>
    <xf numFmtId="0" fontId="55" fillId="0" borderId="55" xfId="261" applyFont="1" applyBorder="1" applyAlignment="1">
      <alignment horizontal="left" vertical="center" wrapText="1"/>
    </xf>
    <xf numFmtId="0" fontId="55" fillId="0" borderId="66" xfId="261" applyFont="1" applyBorder="1" applyAlignment="1">
      <alignment horizontal="left" vertical="center" wrapText="1"/>
    </xf>
    <xf numFmtId="0" fontId="55" fillId="0" borderId="18" xfId="261" applyFont="1" applyBorder="1" applyAlignment="1">
      <alignment horizontal="justify" vertical="center"/>
    </xf>
    <xf numFmtId="9" fontId="62" fillId="30" borderId="19" xfId="241" applyFont="1" applyFill="1" applyBorder="1" applyAlignment="1" applyProtection="1">
      <alignment horizontal="center" vertical="center"/>
    </xf>
    <xf numFmtId="9" fontId="62" fillId="30" borderId="23" xfId="241" applyFont="1" applyFill="1" applyBorder="1" applyAlignment="1" applyProtection="1">
      <alignment horizontal="center" vertical="center"/>
    </xf>
    <xf numFmtId="0" fontId="62" fillId="29" borderId="19" xfId="261" applyFont="1" applyFill="1" applyBorder="1" applyAlignment="1">
      <alignment horizontal="left" vertical="center"/>
    </xf>
    <xf numFmtId="0" fontId="62" fillId="29" borderId="23" xfId="261" applyFont="1" applyFill="1" applyBorder="1" applyAlignment="1">
      <alignment horizontal="left" vertical="center"/>
    </xf>
    <xf numFmtId="37" fontId="62" fillId="0" borderId="19" xfId="261" applyNumberFormat="1" applyFont="1" applyBorder="1" applyAlignment="1">
      <alignment horizontal="right" vertical="center"/>
    </xf>
    <xf numFmtId="37" fontId="62" fillId="0" borderId="22" xfId="261" applyNumberFormat="1" applyFont="1" applyBorder="1" applyAlignment="1">
      <alignment horizontal="right" vertical="center"/>
    </xf>
    <xf numFmtId="37" fontId="62" fillId="0" borderId="23" xfId="261" applyNumberFormat="1" applyFont="1" applyBorder="1" applyAlignment="1">
      <alignment horizontal="right" vertical="center"/>
    </xf>
    <xf numFmtId="0" fontId="62" fillId="0" borderId="0" xfId="261" applyFont="1" applyAlignment="1">
      <alignment horizontal="left" vertical="center"/>
    </xf>
    <xf numFmtId="0" fontId="55" fillId="0" borderId="54" xfId="261" applyFont="1" applyBorder="1" applyAlignment="1">
      <alignment horizontal="justify" vertical="center" wrapText="1"/>
    </xf>
    <xf numFmtId="0" fontId="55" fillId="0" borderId="64" xfId="261" applyFont="1" applyBorder="1" applyAlignment="1">
      <alignment horizontal="justify" vertical="center" wrapText="1"/>
    </xf>
    <xf numFmtId="0" fontId="55" fillId="0" borderId="0" xfId="261" applyFont="1" applyAlignment="1">
      <alignment horizontal="justify" vertical="center" wrapText="1"/>
    </xf>
    <xf numFmtId="0" fontId="55" fillId="0" borderId="44" xfId="261" applyFont="1" applyBorder="1" applyAlignment="1">
      <alignment horizontal="justify" vertical="center" wrapText="1"/>
    </xf>
    <xf numFmtId="206" fontId="55" fillId="0" borderId="19" xfId="261" applyNumberFormat="1" applyFont="1" applyBorder="1" applyAlignment="1">
      <alignment horizontal="center" vertical="center" wrapText="1"/>
    </xf>
    <xf numFmtId="206" fontId="55" fillId="0" borderId="23" xfId="261" applyNumberFormat="1" applyFont="1" applyBorder="1" applyAlignment="1">
      <alignment horizontal="center" vertical="center" wrapText="1"/>
    </xf>
    <xf numFmtId="9" fontId="55" fillId="0" borderId="18" xfId="261" applyNumberFormat="1" applyFont="1" applyBorder="1" applyAlignment="1">
      <alignment horizontal="center" vertical="center" wrapText="1"/>
    </xf>
    <xf numFmtId="10" fontId="55" fillId="0" borderId="19" xfId="261" applyNumberFormat="1" applyFont="1" applyBorder="1" applyAlignment="1">
      <alignment horizontal="center" vertical="center" wrapText="1"/>
    </xf>
    <xf numFmtId="10" fontId="55" fillId="0" borderId="23" xfId="261" applyNumberFormat="1" applyFont="1" applyBorder="1" applyAlignment="1">
      <alignment horizontal="center" vertical="center" wrapText="1"/>
    </xf>
    <xf numFmtId="0" fontId="55" fillId="0" borderId="76" xfId="261" applyFont="1" applyBorder="1" applyAlignment="1">
      <alignment horizontal="center" vertical="center" wrapText="1"/>
    </xf>
    <xf numFmtId="0" fontId="55" fillId="0" borderId="48" xfId="261" applyFont="1" applyBorder="1" applyAlignment="1">
      <alignment horizontal="center" vertical="center" wrapText="1"/>
    </xf>
    <xf numFmtId="9" fontId="55" fillId="0" borderId="19" xfId="261" applyNumberFormat="1" applyFont="1" applyBorder="1" applyAlignment="1">
      <alignment horizontal="center" vertical="center" wrapText="1"/>
    </xf>
    <xf numFmtId="9" fontId="55" fillId="0" borderId="23" xfId="261" applyNumberFormat="1" applyFont="1" applyBorder="1" applyAlignment="1">
      <alignment horizontal="center" vertical="center" wrapText="1"/>
    </xf>
    <xf numFmtId="0" fontId="62" fillId="29" borderId="18" xfId="261" applyFont="1" applyFill="1" applyBorder="1" applyAlignment="1">
      <alignment vertical="center"/>
    </xf>
    <xf numFmtId="0" fontId="62" fillId="29" borderId="18" xfId="261" applyFont="1" applyFill="1" applyBorder="1" applyAlignment="1">
      <alignment horizontal="center" vertical="center"/>
    </xf>
    <xf numFmtId="0" fontId="62" fillId="29" borderId="19" xfId="261" applyFont="1" applyFill="1" applyBorder="1" applyAlignment="1">
      <alignment horizontal="center" vertical="center"/>
    </xf>
    <xf numFmtId="0" fontId="62" fillId="29" borderId="23" xfId="261" applyFont="1" applyFill="1" applyBorder="1" applyAlignment="1">
      <alignment horizontal="center" vertical="center"/>
    </xf>
    <xf numFmtId="0" fontId="62" fillId="29" borderId="19" xfId="261" applyFont="1" applyFill="1" applyBorder="1" applyAlignment="1">
      <alignment horizontal="center" vertical="center" wrapText="1"/>
    </xf>
    <xf numFmtId="0" fontId="62" fillId="29" borderId="23" xfId="261" applyFont="1" applyFill="1" applyBorder="1" applyAlignment="1">
      <alignment horizontal="center" vertical="center" wrapText="1"/>
    </xf>
    <xf numFmtId="0" fontId="62" fillId="29" borderId="18" xfId="261" applyFont="1" applyFill="1" applyBorder="1" applyAlignment="1">
      <alignment horizontal="left" vertical="center"/>
    </xf>
    <xf numFmtId="209" fontId="62" fillId="29" borderId="18" xfId="261" applyNumberFormat="1" applyFont="1" applyFill="1" applyBorder="1" applyAlignment="1">
      <alignment vertical="center"/>
    </xf>
    <xf numFmtId="0" fontId="62" fillId="29" borderId="22" xfId="261" applyFont="1" applyFill="1" applyBorder="1" applyAlignment="1">
      <alignment horizontal="center" vertical="center" wrapText="1"/>
    </xf>
    <xf numFmtId="0" fontId="55" fillId="29" borderId="22" xfId="261" applyFont="1" applyFill="1" applyBorder="1" applyAlignment="1">
      <alignment horizontal="center" vertical="center" wrapText="1"/>
    </xf>
    <xf numFmtId="0" fontId="62" fillId="0" borderId="19" xfId="261" applyFont="1" applyBorder="1" applyAlignment="1">
      <alignment horizontal="left" vertical="center"/>
    </xf>
    <xf numFmtId="0" fontId="62" fillId="0" borderId="22" xfId="261" applyFont="1" applyBorder="1" applyAlignment="1">
      <alignment horizontal="left" vertical="center"/>
    </xf>
    <xf numFmtId="0" fontId="62" fillId="0" borderId="23" xfId="261" applyFont="1" applyBorder="1" applyAlignment="1">
      <alignment horizontal="left" vertical="center"/>
    </xf>
    <xf numFmtId="0" fontId="55" fillId="0" borderId="0" xfId="261" applyFont="1" applyAlignment="1">
      <alignment horizontal="center" vertical="center"/>
    </xf>
    <xf numFmtId="9" fontId="62" fillId="37" borderId="19" xfId="241" applyFont="1" applyFill="1" applyBorder="1" applyAlignment="1" applyProtection="1">
      <alignment horizontal="center" vertical="center"/>
    </xf>
    <xf numFmtId="9" fontId="62" fillId="37" borderId="23" xfId="241" applyFont="1" applyFill="1" applyBorder="1" applyAlignment="1" applyProtection="1">
      <alignment horizontal="center" vertical="center"/>
    </xf>
    <xf numFmtId="37" fontId="62" fillId="0" borderId="18" xfId="261" applyNumberFormat="1" applyFont="1" applyBorder="1" applyAlignment="1">
      <alignment horizontal="right" vertical="center"/>
    </xf>
    <xf numFmtId="0" fontId="62" fillId="29" borderId="19" xfId="263" applyFont="1" applyFill="1" applyBorder="1" applyAlignment="1">
      <alignment horizontal="left" vertical="center" wrapText="1"/>
    </xf>
    <xf numFmtId="0" fontId="62" fillId="29" borderId="23" xfId="263" applyFont="1" applyFill="1" applyBorder="1" applyAlignment="1">
      <alignment horizontal="left" vertical="center" wrapText="1"/>
    </xf>
    <xf numFmtId="9" fontId="62" fillId="27" borderId="19" xfId="241" applyFont="1" applyFill="1" applyBorder="1" applyAlignment="1" applyProtection="1">
      <alignment horizontal="center" vertical="center"/>
    </xf>
    <xf numFmtId="9" fontId="62" fillId="27" borderId="23" xfId="241" applyFont="1" applyFill="1" applyBorder="1" applyAlignment="1" applyProtection="1">
      <alignment horizontal="center" vertical="center"/>
    </xf>
    <xf numFmtId="0" fontId="55" fillId="0" borderId="19" xfId="263" applyFont="1" applyBorder="1" applyAlignment="1">
      <alignment horizontal="left" vertical="center" wrapText="1"/>
    </xf>
    <xf numFmtId="0" fontId="55" fillId="0" borderId="23" xfId="263" applyFont="1" applyBorder="1" applyAlignment="1">
      <alignment horizontal="left" vertical="center" wrapText="1"/>
    </xf>
    <xf numFmtId="0" fontId="62" fillId="29" borderId="18" xfId="261" applyFont="1" applyFill="1" applyBorder="1" applyAlignment="1">
      <alignment horizontal="center" vertical="center" wrapText="1"/>
    </xf>
    <xf numFmtId="0" fontId="62" fillId="29" borderId="22" xfId="261" applyFont="1" applyFill="1" applyBorder="1" applyAlignment="1">
      <alignment horizontal="left" vertical="center"/>
    </xf>
    <xf numFmtId="0" fontId="62" fillId="0" borderId="32" xfId="261" applyFont="1" applyBorder="1" applyAlignment="1">
      <alignment horizontal="center" vertical="center"/>
    </xf>
    <xf numFmtId="0" fontId="62" fillId="0" borderId="29" xfId="261" applyFont="1" applyBorder="1" applyAlignment="1">
      <alignment horizontal="center" vertical="center"/>
    </xf>
    <xf numFmtId="206" fontId="62" fillId="0" borderId="29" xfId="262" applyNumberFormat="1" applyFont="1" applyBorder="1" applyAlignment="1">
      <alignment horizontal="center" vertical="center"/>
    </xf>
    <xf numFmtId="206" fontId="62" fillId="0" borderId="35" xfId="262" applyNumberFormat="1" applyFont="1" applyBorder="1" applyAlignment="1">
      <alignment horizontal="center" vertical="center"/>
    </xf>
    <xf numFmtId="15" fontId="62" fillId="0" borderId="29" xfId="260" applyNumberFormat="1" applyFont="1" applyBorder="1" applyAlignment="1">
      <alignment horizontal="center" vertical="center"/>
    </xf>
    <xf numFmtId="15" fontId="62" fillId="0" borderId="35" xfId="260" applyNumberFormat="1" applyFont="1" applyBorder="1" applyAlignment="1">
      <alignment horizontal="center" vertical="center"/>
    </xf>
    <xf numFmtId="0" fontId="62" fillId="0" borderId="33" xfId="261" applyFont="1" applyBorder="1" applyAlignment="1">
      <alignment horizontal="center" vertical="center"/>
    </xf>
    <xf numFmtId="0" fontId="62" fillId="0" borderId="18" xfId="261" applyFont="1" applyBorder="1" applyAlignment="1">
      <alignment horizontal="center" vertical="center"/>
    </xf>
    <xf numFmtId="0" fontId="62" fillId="0" borderId="30" xfId="261" applyFont="1" applyBorder="1" applyAlignment="1">
      <alignment horizontal="center" vertical="center"/>
    </xf>
    <xf numFmtId="0" fontId="55" fillId="0" borderId="22" xfId="260" applyFont="1" applyBorder="1" applyAlignment="1">
      <alignment horizontal="center" vertical="center"/>
    </xf>
    <xf numFmtId="0" fontId="55" fillId="0" borderId="56" xfId="260" applyFont="1" applyBorder="1" applyAlignment="1">
      <alignment horizontal="center" vertical="center"/>
    </xf>
    <xf numFmtId="0" fontId="62" fillId="0" borderId="21" xfId="260" applyFont="1" applyBorder="1" applyAlignment="1">
      <alignment horizontal="center" vertical="center"/>
    </xf>
    <xf numFmtId="0" fontId="62" fillId="0" borderId="22" xfId="260" applyFont="1" applyBorder="1" applyAlignment="1">
      <alignment horizontal="center" vertical="center"/>
    </xf>
    <xf numFmtId="0" fontId="55" fillId="0" borderId="65" xfId="260" applyFont="1" applyBorder="1" applyAlignment="1">
      <alignment horizontal="center" vertical="center"/>
    </xf>
    <xf numFmtId="0" fontId="55" fillId="0" borderId="54" xfId="260" applyFont="1" applyBorder="1" applyAlignment="1">
      <alignment horizontal="center" vertical="center"/>
    </xf>
    <xf numFmtId="0" fontId="55" fillId="0" borderId="64" xfId="260" applyFont="1" applyBorder="1" applyAlignment="1">
      <alignment horizontal="center" vertical="center"/>
    </xf>
    <xf numFmtId="0" fontId="55" fillId="0" borderId="74" xfId="260" applyFont="1" applyBorder="1" applyAlignment="1">
      <alignment horizontal="center" vertical="center"/>
    </xf>
    <xf numFmtId="0" fontId="55" fillId="0" borderId="0" xfId="260" applyFont="1" applyAlignment="1">
      <alignment horizontal="center" vertical="center"/>
    </xf>
    <xf numFmtId="0" fontId="55" fillId="0" borderId="44" xfId="260" applyFont="1" applyBorder="1" applyAlignment="1">
      <alignment horizontal="center" vertical="center"/>
    </xf>
    <xf numFmtId="0" fontId="55" fillId="0" borderId="67" xfId="260" applyFont="1" applyBorder="1" applyAlignment="1">
      <alignment horizontal="center" vertical="center"/>
    </xf>
    <xf numFmtId="0" fontId="55" fillId="0" borderId="55" xfId="260" applyFont="1" applyBorder="1" applyAlignment="1">
      <alignment horizontal="center" vertical="center"/>
    </xf>
    <xf numFmtId="0" fontId="55" fillId="0" borderId="66" xfId="260" applyFont="1" applyBorder="1" applyAlignment="1">
      <alignment horizontal="center" vertical="center"/>
    </xf>
    <xf numFmtId="0" fontId="62" fillId="0" borderId="27" xfId="260" applyFont="1" applyBorder="1" applyAlignment="1">
      <alignment horizontal="center" vertical="center"/>
    </xf>
    <xf numFmtId="0" fontId="62" fillId="0" borderId="31" xfId="260" applyFont="1" applyBorder="1" applyAlignment="1">
      <alignment horizontal="center" vertical="center"/>
    </xf>
    <xf numFmtId="0" fontId="62" fillId="0" borderId="40" xfId="260" applyFont="1" applyBorder="1" applyAlignment="1">
      <alignment horizontal="center" vertical="top"/>
    </xf>
    <xf numFmtId="0" fontId="62" fillId="0" borderId="52" xfId="260" applyFont="1" applyBorder="1" applyAlignment="1">
      <alignment horizontal="center" vertical="top"/>
    </xf>
    <xf numFmtId="0" fontId="55" fillId="0" borderId="88" xfId="260" applyFont="1" applyBorder="1" applyAlignment="1">
      <alignment horizontal="left" vertical="top" wrapText="1"/>
    </xf>
    <xf numFmtId="0" fontId="55" fillId="0" borderId="42" xfId="260" applyFont="1" applyBorder="1" applyAlignment="1">
      <alignment horizontal="left" vertical="top" wrapText="1"/>
    </xf>
    <xf numFmtId="0" fontId="55" fillId="0" borderId="14" xfId="260" applyFont="1" applyBorder="1" applyAlignment="1">
      <alignment horizontal="left" vertical="top" wrapText="1"/>
    </xf>
    <xf numFmtId="0" fontId="55" fillId="0" borderId="15" xfId="260" applyFont="1" applyBorder="1" applyAlignment="1">
      <alignment horizontal="left" vertical="top"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6" xfId="0" applyFont="1" applyBorder="1" applyAlignment="1">
      <alignment horizontal="center"/>
    </xf>
    <xf numFmtId="0" fontId="50" fillId="0" borderId="21" xfId="0" applyFont="1" applyBorder="1" applyAlignment="1"/>
    <xf numFmtId="0" fontId="50" fillId="0" borderId="22" xfId="0" applyFont="1" applyBorder="1" applyAlignment="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1" xfId="34" applyNumberFormat="1" applyFont="1" applyBorder="1" applyAlignment="1">
      <alignment horizontal="center"/>
    </xf>
    <xf numFmtId="43" fontId="50" fillId="0" borderId="28" xfId="34" applyNumberFormat="1" applyFont="1" applyBorder="1" applyAlignment="1">
      <alignment horizontal="center"/>
    </xf>
    <xf numFmtId="0" fontId="52" fillId="0" borderId="40" xfId="0" applyFont="1" applyBorder="1" applyAlignment="1">
      <alignment horizontal="right"/>
    </xf>
    <xf numFmtId="0" fontId="52" fillId="0" borderId="42" xfId="0" applyFont="1" applyBorder="1" applyAlignment="1">
      <alignment horizontal="right"/>
    </xf>
    <xf numFmtId="0" fontId="52" fillId="0" borderId="43" xfId="0" applyFont="1" applyBorder="1" applyAlignment="1">
      <alignment horizontal="right"/>
    </xf>
    <xf numFmtId="0" fontId="52" fillId="24" borderId="40" xfId="0" applyFont="1" applyFill="1" applyBorder="1" applyAlignment="1">
      <alignment horizontal="right"/>
    </xf>
    <xf numFmtId="0" fontId="52" fillId="24" borderId="42" xfId="0" applyFont="1" applyFill="1" applyBorder="1" applyAlignment="1">
      <alignment horizontal="right"/>
    </xf>
    <xf numFmtId="0" fontId="52" fillId="24" borderId="43" xfId="0" applyFont="1" applyFill="1" applyBorder="1" applyAlignment="1">
      <alignment horizontal="right"/>
    </xf>
    <xf numFmtId="0" fontId="50" fillId="0" borderId="27" xfId="0" applyFont="1" applyBorder="1" applyAlignment="1"/>
    <xf numFmtId="0" fontId="50" fillId="0" borderId="31" xfId="0" applyFont="1" applyBorder="1" applyAlignment="1"/>
    <xf numFmtId="0" fontId="50" fillId="0" borderId="61"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5"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45"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7" xfId="0" applyFont="1" applyFill="1" applyBorder="1" applyAlignment="1">
      <alignment horizontal="center"/>
    </xf>
    <xf numFmtId="0" fontId="52" fillId="24" borderId="66"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69" xfId="0" applyFont="1" applyFill="1" applyBorder="1" applyAlignment="1">
      <alignment horizontal="center"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57"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applyAlignment="1"/>
    <xf numFmtId="0" fontId="50" fillId="0" borderId="61" xfId="0" applyFont="1" applyBorder="1" applyAlignment="1"/>
    <xf numFmtId="2" fontId="50" fillId="0" borderId="61" xfId="0" applyNumberFormat="1" applyFont="1" applyBorder="1" applyAlignment="1">
      <alignment horizontal="center"/>
    </xf>
    <xf numFmtId="2" fontId="50" fillId="0" borderId="28" xfId="0" applyNumberFormat="1" applyFont="1" applyBorder="1" applyAlignment="1">
      <alignment horizontal="center"/>
    </xf>
    <xf numFmtId="0" fontId="51" fillId="0" borderId="79" xfId="256" applyFont="1" applyBorder="1" applyAlignment="1" applyProtection="1">
      <alignment horizontal="center"/>
    </xf>
    <xf numFmtId="0" fontId="51" fillId="0" borderId="50" xfId="256" applyFont="1" applyBorder="1" applyAlignment="1" applyProtection="1">
      <alignment horizontal="center"/>
    </xf>
    <xf numFmtId="0" fontId="52" fillId="0" borderId="77" xfId="0" applyFont="1" applyBorder="1" applyAlignment="1">
      <alignment horizontal="center"/>
    </xf>
    <xf numFmtId="0" fontId="52" fillId="0" borderId="58" xfId="0" applyFont="1" applyBorder="1" applyAlignment="1">
      <alignment horizontal="center"/>
    </xf>
    <xf numFmtId="0" fontId="52" fillId="0" borderId="78" xfId="0" applyFont="1" applyBorder="1" applyAlignment="1">
      <alignment horizontal="center"/>
    </xf>
    <xf numFmtId="0" fontId="52" fillId="0" borderId="74" xfId="0" applyFont="1" applyBorder="1" applyAlignment="1">
      <alignment horizontal="center"/>
    </xf>
    <xf numFmtId="0" fontId="52" fillId="0" borderId="0" xfId="0" applyFont="1" applyAlignment="1">
      <alignment horizontal="center"/>
    </xf>
    <xf numFmtId="0" fontId="52" fillId="0" borderId="44" xfId="0" applyFont="1" applyBorder="1" applyAlignment="1">
      <alignment horizontal="center"/>
    </xf>
    <xf numFmtId="0" fontId="50" fillId="0" borderId="76" xfId="255"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5" xfId="255" applyFont="1" applyBorder="1" applyAlignment="1">
      <alignment horizontal="center" vertical="center"/>
    </xf>
    <xf numFmtId="0" fontId="50" fillId="0" borderId="49" xfId="255" applyFont="1" applyBorder="1" applyAlignment="1">
      <alignment horizontal="center" vertical="center"/>
    </xf>
    <xf numFmtId="0" fontId="50" fillId="0" borderId="77" xfId="255" applyFont="1" applyBorder="1" applyAlignment="1">
      <alignment horizontal="center" vertical="center"/>
    </xf>
    <xf numFmtId="0" fontId="50" fillId="0" borderId="58" xfId="255" applyFont="1" applyBorder="1" applyAlignment="1">
      <alignment horizontal="center" vertical="center"/>
    </xf>
    <xf numFmtId="0" fontId="50" fillId="0" borderId="57" xfId="255" applyFont="1" applyBorder="1" applyAlignment="1">
      <alignment horizontal="center" vertical="center"/>
    </xf>
    <xf numFmtId="0" fontId="50" fillId="0" borderId="67" xfId="255" applyFont="1" applyBorder="1" applyAlignment="1">
      <alignment horizontal="center" vertical="center"/>
    </xf>
    <xf numFmtId="0" fontId="50" fillId="0" borderId="55" xfId="255" applyFont="1" applyBorder="1" applyAlignment="1">
      <alignment horizontal="center" vertical="center"/>
    </xf>
    <xf numFmtId="0" fontId="50" fillId="0" borderId="71" xfId="255" applyFont="1" applyBorder="1" applyAlignment="1">
      <alignment horizontal="center" vertical="center"/>
    </xf>
    <xf numFmtId="0" fontId="50" fillId="0" borderId="65" xfId="255" applyFont="1" applyBorder="1" applyAlignment="1">
      <alignment horizontal="center" vertical="center"/>
    </xf>
    <xf numFmtId="0" fontId="50" fillId="0" borderId="54" xfId="255" applyFont="1" applyBorder="1" applyAlignment="1">
      <alignment horizontal="center" vertical="center"/>
    </xf>
    <xf numFmtId="0" fontId="50" fillId="0" borderId="73" xfId="255" applyFont="1" applyBorder="1" applyAlignment="1">
      <alignment horizontal="center" vertical="center"/>
    </xf>
    <xf numFmtId="0" fontId="50" fillId="0" borderId="67" xfId="0" applyFont="1" applyBorder="1" applyAlignment="1">
      <alignment horizontal="center" vertical="center"/>
    </xf>
    <xf numFmtId="0" fontId="50" fillId="0" borderId="55" xfId="0" applyFont="1" applyBorder="1" applyAlignment="1">
      <alignment horizontal="center" vertical="center"/>
    </xf>
    <xf numFmtId="0" fontId="50" fillId="0" borderId="71" xfId="0" applyFont="1" applyBorder="1" applyAlignment="1">
      <alignment horizontal="center" vertical="center"/>
    </xf>
    <xf numFmtId="0" fontId="50" fillId="0" borderId="48" xfId="255"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2" fillId="0" borderId="57" xfId="0" applyFont="1" applyBorder="1" applyAlignment="1" applyProtection="1">
      <alignment horizontal="center"/>
      <protection locked="0"/>
    </xf>
    <xf numFmtId="0" fontId="50" fillId="0" borderId="23" xfId="0" applyFont="1" applyBorder="1" applyAlignment="1"/>
    <xf numFmtId="0" fontId="50" fillId="0" borderId="19" xfId="0" applyFont="1" applyBorder="1" applyAlignment="1"/>
    <xf numFmtId="0" fontId="50" fillId="0" borderId="19" xfId="0" applyFont="1" applyBorder="1" applyAlignment="1">
      <alignment horizontal="center"/>
    </xf>
    <xf numFmtId="0" fontId="50" fillId="0" borderId="23"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45"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2" fillId="0" borderId="74" xfId="0" applyFont="1" applyBorder="1" applyAlignment="1">
      <alignment horizontal="center" vertical="center" wrapText="1"/>
    </xf>
    <xf numFmtId="0" fontId="52" fillId="0" borderId="0" xfId="0" applyFont="1" applyAlignment="1">
      <alignment horizontal="center" vertical="center" wrapText="1"/>
    </xf>
    <xf numFmtId="0" fontId="52" fillId="0" borderId="44" xfId="0" applyFont="1" applyBorder="1" applyAlignment="1">
      <alignment horizontal="center" vertical="center" wrapText="1"/>
    </xf>
    <xf numFmtId="0" fontId="66" fillId="31" borderId="18" xfId="260" applyFont="1" applyFill="1" applyBorder="1" applyAlignment="1">
      <alignment horizontal="right"/>
    </xf>
    <xf numFmtId="0" fontId="74" fillId="31" borderId="18" xfId="260" applyFont="1" applyFill="1" applyBorder="1" applyAlignment="1">
      <alignment horizontal="right"/>
    </xf>
    <xf numFmtId="0" fontId="6" fillId="0" borderId="22" xfId="269" applyBorder="1" applyAlignment="1">
      <alignment horizontal="left" vertical="center" wrapText="1"/>
    </xf>
    <xf numFmtId="0" fontId="43" fillId="32" borderId="55" xfId="269" applyFont="1" applyFill="1" applyBorder="1" applyAlignment="1">
      <alignment horizontal="right" vertical="center" wrapText="1" indent="1"/>
    </xf>
    <xf numFmtId="0" fontId="43" fillId="32" borderId="66" xfId="269" applyFont="1" applyFill="1" applyBorder="1" applyAlignment="1">
      <alignment horizontal="right" vertical="center" wrapText="1" indent="1"/>
    </xf>
    <xf numFmtId="0" fontId="67" fillId="33" borderId="18" xfId="260" applyFont="1" applyFill="1" applyBorder="1" applyAlignment="1">
      <alignment horizontal="center"/>
    </xf>
    <xf numFmtId="0" fontId="67" fillId="32" borderId="65" xfId="260" applyFont="1" applyFill="1" applyBorder="1" applyAlignment="1">
      <alignment horizontal="center"/>
    </xf>
    <xf numFmtId="0" fontId="67" fillId="32" borderId="54" xfId="260" applyFont="1" applyFill="1" applyBorder="1" applyAlignment="1">
      <alignment horizontal="center"/>
    </xf>
    <xf numFmtId="0" fontId="67" fillId="32" borderId="64" xfId="260" applyFont="1" applyFill="1" applyBorder="1" applyAlignment="1">
      <alignment horizontal="center"/>
    </xf>
    <xf numFmtId="0" fontId="6" fillId="0" borderId="18" xfId="269" applyBorder="1" applyAlignment="1">
      <alignment horizontal="left" vertical="center" wrapText="1"/>
    </xf>
    <xf numFmtId="0" fontId="6" fillId="0" borderId="19" xfId="269" applyBorder="1" applyAlignment="1">
      <alignment horizontal="left" vertical="center" wrapText="1"/>
    </xf>
    <xf numFmtId="0" fontId="67" fillId="31" borderId="18" xfId="260" applyFont="1" applyFill="1" applyBorder="1" applyAlignment="1">
      <alignment horizontal="center"/>
    </xf>
    <xf numFmtId="0" fontId="6" fillId="0" borderId="18" xfId="271" applyBorder="1" applyAlignment="1">
      <alignment horizontal="left" vertical="center" wrapText="1"/>
    </xf>
    <xf numFmtId="0" fontId="6" fillId="0" borderId="19" xfId="271" applyBorder="1" applyAlignment="1">
      <alignment horizontal="left" vertical="center" wrapText="1"/>
    </xf>
    <xf numFmtId="0" fontId="6" fillId="0" borderId="22" xfId="271" applyBorder="1" applyAlignment="1">
      <alignment horizontal="left" vertical="center" wrapText="1"/>
    </xf>
    <xf numFmtId="0" fontId="6" fillId="0" borderId="23" xfId="271" applyBorder="1" applyAlignment="1">
      <alignment horizontal="left" vertical="center" wrapText="1"/>
    </xf>
    <xf numFmtId="0" fontId="43" fillId="32" borderId="18" xfId="269" applyFont="1" applyFill="1" applyBorder="1" applyAlignment="1">
      <alignment horizontal="right" vertical="center" wrapText="1" indent="1"/>
    </xf>
    <xf numFmtId="0" fontId="66" fillId="31" borderId="18" xfId="260" applyFont="1" applyFill="1" applyBorder="1" applyAlignment="1">
      <alignment horizontal="center"/>
    </xf>
    <xf numFmtId="0" fontId="66" fillId="32" borderId="65" xfId="260" applyFont="1" applyFill="1" applyBorder="1" applyAlignment="1">
      <alignment horizontal="center"/>
    </xf>
    <xf numFmtId="0" fontId="66" fillId="32" borderId="54" xfId="260" applyFont="1" applyFill="1" applyBorder="1" applyAlignment="1">
      <alignment horizontal="center"/>
    </xf>
    <xf numFmtId="0" fontId="66" fillId="32" borderId="64" xfId="260" applyFont="1" applyFill="1" applyBorder="1" applyAlignment="1">
      <alignment horizontal="center"/>
    </xf>
    <xf numFmtId="0" fontId="66" fillId="33" borderId="18" xfId="260" applyFont="1" applyFill="1" applyBorder="1" applyAlignment="1">
      <alignment horizontal="center"/>
    </xf>
    <xf numFmtId="0" fontId="66" fillId="32" borderId="67" xfId="260" applyFont="1" applyFill="1" applyBorder="1" applyAlignment="1">
      <alignment horizontal="center"/>
    </xf>
    <xf numFmtId="0" fontId="66" fillId="32" borderId="55" xfId="260" applyFont="1" applyFill="1" applyBorder="1" applyAlignment="1">
      <alignment horizontal="center"/>
    </xf>
    <xf numFmtId="0" fontId="66" fillId="32" borderId="66" xfId="260" applyFont="1" applyFill="1" applyBorder="1" applyAlignment="1">
      <alignment horizontal="center"/>
    </xf>
    <xf numFmtId="0" fontId="6" fillId="0" borderId="23" xfId="269" applyBorder="1" applyAlignment="1">
      <alignment horizontal="left" vertical="center" wrapText="1"/>
    </xf>
    <xf numFmtId="0" fontId="43" fillId="32" borderId="22" xfId="269" applyFont="1" applyFill="1" applyBorder="1" applyAlignment="1">
      <alignment horizontal="right" vertical="center" wrapText="1" indent="1"/>
    </xf>
    <xf numFmtId="0" fontId="43" fillId="32" borderId="23" xfId="269" applyFont="1" applyFill="1" applyBorder="1" applyAlignment="1">
      <alignment horizontal="right" vertical="center" wrapText="1" indent="1"/>
    </xf>
    <xf numFmtId="0" fontId="1" fillId="0" borderId="22" xfId="260" applyBorder="1" applyAlignment="1">
      <alignment horizontal="center"/>
    </xf>
    <xf numFmtId="0" fontId="1" fillId="0" borderId="55" xfId="260" applyBorder="1" applyAlignment="1">
      <alignment horizontal="center"/>
    </xf>
    <xf numFmtId="0" fontId="66" fillId="32" borderId="74" xfId="260" applyFont="1" applyFill="1" applyBorder="1" applyAlignment="1">
      <alignment horizontal="center"/>
    </xf>
    <xf numFmtId="0" fontId="66" fillId="32" borderId="0" xfId="260" applyFont="1" applyFill="1" applyAlignment="1">
      <alignment horizontal="center"/>
    </xf>
    <xf numFmtId="0" fontId="66" fillId="32" borderId="44" xfId="260" applyFont="1" applyFill="1" applyBorder="1" applyAlignment="1">
      <alignment horizontal="center"/>
    </xf>
    <xf numFmtId="0" fontId="6" fillId="0" borderId="18" xfId="269" applyBorder="1" applyAlignment="1">
      <alignment horizontal="justify" vertical="center" wrapText="1"/>
    </xf>
    <xf numFmtId="0" fontId="66" fillId="32" borderId="18" xfId="260" applyFont="1" applyFill="1" applyBorder="1" applyAlignment="1">
      <alignment horizontal="right"/>
    </xf>
    <xf numFmtId="0" fontId="66" fillId="0" borderId="0" xfId="260" applyFont="1" applyAlignment="1">
      <alignment horizontal="center"/>
    </xf>
    <xf numFmtId="0" fontId="65" fillId="0" borderId="0" xfId="260" applyFont="1" applyAlignment="1">
      <alignment horizontal="center"/>
    </xf>
    <xf numFmtId="0" fontId="79" fillId="0" borderId="0" xfId="260" applyFont="1" applyAlignment="1">
      <alignment horizontal="center" vertical="center"/>
    </xf>
    <xf numFmtId="0" fontId="78" fillId="0" borderId="18" xfId="260" applyFont="1" applyBorder="1" applyAlignment="1">
      <alignment horizontal="right"/>
    </xf>
    <xf numFmtId="0" fontId="76" fillId="34" borderId="0" xfId="260" applyFont="1" applyFill="1" applyAlignment="1">
      <alignment horizontal="center"/>
    </xf>
    <xf numFmtId="0" fontId="76" fillId="35" borderId="76" xfId="260" applyFont="1" applyFill="1" applyBorder="1" applyAlignment="1">
      <alignment horizontal="center"/>
    </xf>
    <xf numFmtId="15" fontId="55" fillId="0" borderId="29" xfId="260" applyNumberFormat="1" applyFont="1" applyBorder="1" applyAlignment="1">
      <alignment horizontal="center" vertical="center"/>
    </xf>
    <xf numFmtId="15" fontId="55" fillId="0" borderId="35" xfId="260" applyNumberFormat="1" applyFont="1" applyBorder="1" applyAlignment="1">
      <alignment horizontal="center" vertical="center"/>
    </xf>
    <xf numFmtId="0" fontId="43" fillId="0" borderId="40" xfId="0" applyFont="1" applyBorder="1" applyAlignment="1">
      <alignment horizontal="center" vertical="center" wrapText="1"/>
    </xf>
    <xf numFmtId="0" fontId="43" fillId="0" borderId="42" xfId="0" applyFont="1" applyBorder="1" applyAlignment="1">
      <alignment horizontal="center" vertical="center" wrapText="1"/>
    </xf>
    <xf numFmtId="0" fontId="43" fillId="0" borderId="43" xfId="0" applyFont="1" applyBorder="1" applyAlignment="1">
      <alignment horizontal="center" vertical="center" wrapText="1"/>
    </xf>
    <xf numFmtId="0" fontId="6" fillId="0" borderId="100" xfId="0" applyFont="1" applyBorder="1" applyAlignment="1">
      <alignment horizontal="center" vertical="center" wrapText="1"/>
    </xf>
    <xf numFmtId="0" fontId="6" fillId="0" borderId="101" xfId="0" applyFont="1" applyBorder="1" applyAlignment="1">
      <alignment horizontal="center" vertical="center" wrapText="1"/>
    </xf>
    <xf numFmtId="0" fontId="6" fillId="0" borderId="98" xfId="0" applyFont="1" applyBorder="1" applyAlignment="1">
      <alignment horizontal="center" vertical="center" wrapText="1"/>
    </xf>
    <xf numFmtId="0" fontId="6" fillId="0" borderId="94" xfId="0" applyFont="1" applyBorder="1" applyAlignment="1">
      <alignment horizontal="center" vertical="center" wrapText="1"/>
    </xf>
    <xf numFmtId="0" fontId="6" fillId="0" borderId="92" xfId="0" applyFont="1" applyBorder="1" applyAlignment="1">
      <alignment horizontal="center" vertical="center" wrapText="1"/>
    </xf>
    <xf numFmtId="0" fontId="6" fillId="0" borderId="91" xfId="0" applyFont="1" applyBorder="1" applyAlignment="1">
      <alignment horizontal="center" vertical="center" wrapText="1"/>
    </xf>
    <xf numFmtId="0" fontId="6" fillId="0" borderId="102" xfId="0" applyFont="1" applyBorder="1" applyAlignment="1">
      <alignment horizontal="center" vertical="center" wrapText="1"/>
    </xf>
    <xf numFmtId="0" fontId="6" fillId="0" borderId="103" xfId="0" applyFont="1" applyBorder="1" applyAlignment="1">
      <alignment horizontal="center" vertical="center" wrapText="1"/>
    </xf>
    <xf numFmtId="0" fontId="43" fillId="0" borderId="95" xfId="0" applyFont="1" applyBorder="1" applyAlignment="1">
      <alignment horizontal="center" vertical="center" wrapText="1"/>
    </xf>
    <xf numFmtId="0" fontId="43" fillId="0" borderId="98" xfId="0" applyFont="1" applyBorder="1" applyAlignment="1">
      <alignment horizontal="center" vertical="center" wrapText="1"/>
    </xf>
    <xf numFmtId="0" fontId="43" fillId="0" borderId="96" xfId="0" applyFont="1" applyBorder="1" applyAlignment="1">
      <alignment horizontal="center" vertical="center" wrapText="1"/>
    </xf>
    <xf numFmtId="0" fontId="43" fillId="0" borderId="91" xfId="0" applyFont="1" applyBorder="1" applyAlignment="1">
      <alignment horizontal="center" vertical="center" wrapText="1"/>
    </xf>
    <xf numFmtId="0" fontId="43" fillId="0" borderId="97" xfId="0" applyFont="1" applyBorder="1" applyAlignment="1">
      <alignment horizontal="center" vertical="center" wrapText="1"/>
    </xf>
    <xf numFmtId="167" fontId="50" fillId="0" borderId="105" xfId="62" applyNumberFormat="1" applyFont="1" applyBorder="1" applyAlignment="1">
      <alignment horizontal="center" vertical="center" wrapText="1"/>
    </xf>
    <xf numFmtId="167" fontId="50" fillId="0" borderId="49" xfId="62" applyNumberFormat="1" applyFont="1" applyBorder="1" applyAlignment="1">
      <alignment horizontal="center" vertical="center" wrapText="1"/>
    </xf>
    <xf numFmtId="167" fontId="50" fillId="0" borderId="39" xfId="62" applyNumberFormat="1" applyFont="1" applyBorder="1" applyAlignment="1">
      <alignment horizontal="center" vertical="center" wrapText="1"/>
    </xf>
  </cellXfs>
  <cellStyles count="274">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0 3" xfId="266" xr:uid="{A25B3929-AEA3-4A19-893F-48E025AC5B79}"/>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14" xfId="272" xr:uid="{9F0A64D2-4FD8-4D17-B48E-1C82F2030F14}"/>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0]" xfId="273" builtinId="7"/>
    <cellStyle name="Moneda 10 2" xfId="61" xr:uid="{00000000-0005-0000-0000-00008B000000}"/>
    <cellStyle name="Moneda 14" xfId="258" xr:uid="{6CC0EE3A-2699-4276-88FF-CCB589ED075C}"/>
    <cellStyle name="Moneda 15" xfId="267" xr:uid="{CE66E75D-CA02-4091-A29B-C607692F9BF5}"/>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70" xr:uid="{C4D99D8A-E096-419C-9908-F6F959EECCA9}"/>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60" xr:uid="{FBD2F52A-675F-4414-8B28-633F00224637}"/>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6" xfId="259" xr:uid="{CA4C232F-CC75-40FC-A875-A1BFB6EB65AD}"/>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14" xfId="264" xr:uid="{E671BA50-A851-4F5E-A626-51DECF8CA3F5}"/>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AIU AMBIENTAL Y SISO AV 19 NUEVO v01" xfId="268" xr:uid="{94546A34-4BAB-4730-BF0C-F4DAD46D8570}"/>
    <cellStyle name="Normal_CALCULO DEL AIU 2011" xfId="263" xr:uid="{42ED24DC-91B4-4623-B03E-1568D4657A05}"/>
    <cellStyle name="Normal_CALCULO DEL AIU 2011_revisar" xfId="262" xr:uid="{D5CA4CED-4FA3-4F42-9217-8F4E97047FAA}"/>
    <cellStyle name="Normal_modelo ACTA OBRA y MODIFICACION" xfId="255" xr:uid="{00000000-0005-0000-0000-0000CE000000}"/>
    <cellStyle name="Normal_PPTO-ETAPA- I-07-SEPTIEMBRE-12" xfId="261" xr:uid="{2ACE5C35-EA80-4B90-9C72-5E638DA66326}"/>
    <cellStyle name="Normal_PRESUPUESTOS Preliminares 2" xfId="269" xr:uid="{48BB9FBA-2ED7-4C0F-9226-8027D74106B3}"/>
    <cellStyle name="Normal_PRESUPUESTOS Preliminares 2 2" xfId="271" xr:uid="{4ED0AC0C-216F-488C-BE74-BFEDABEA4CAC}"/>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Porcentual_CALCULO DEL AIU-2012" xfId="265" xr:uid="{36ECF7A2-8D77-4F0A-8A16-3D0404F4A3BA}"/>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5.xml"/><Relationship Id="rId21" Type="http://schemas.openxmlformats.org/officeDocument/2006/relationships/externalLink" Target="externalLinks/externalLink9.xml"/><Relationship Id="rId42" Type="http://schemas.openxmlformats.org/officeDocument/2006/relationships/externalLink" Target="externalLinks/externalLink30.xml"/><Relationship Id="rId63" Type="http://schemas.openxmlformats.org/officeDocument/2006/relationships/externalLink" Target="externalLinks/externalLink51.xml"/><Relationship Id="rId84" Type="http://schemas.openxmlformats.org/officeDocument/2006/relationships/externalLink" Target="externalLinks/externalLink72.xml"/><Relationship Id="rId138" Type="http://schemas.openxmlformats.org/officeDocument/2006/relationships/externalLink" Target="externalLinks/externalLink126.xml"/><Relationship Id="rId159" Type="http://schemas.openxmlformats.org/officeDocument/2006/relationships/externalLink" Target="externalLinks/externalLink147.xml"/><Relationship Id="rId170" Type="http://schemas.openxmlformats.org/officeDocument/2006/relationships/externalLink" Target="externalLinks/externalLink158.xml"/><Relationship Id="rId191" Type="http://schemas.openxmlformats.org/officeDocument/2006/relationships/externalLink" Target="externalLinks/externalLink179.xml"/><Relationship Id="rId205" Type="http://schemas.openxmlformats.org/officeDocument/2006/relationships/externalLink" Target="externalLinks/externalLink193.xml"/><Relationship Id="rId107" Type="http://schemas.openxmlformats.org/officeDocument/2006/relationships/externalLink" Target="externalLinks/externalLink95.xml"/><Relationship Id="rId11" Type="http://schemas.openxmlformats.org/officeDocument/2006/relationships/worksheet" Target="worksheets/sheet11.xml"/><Relationship Id="rId32" Type="http://schemas.openxmlformats.org/officeDocument/2006/relationships/externalLink" Target="externalLinks/externalLink20.xml"/><Relationship Id="rId53" Type="http://schemas.openxmlformats.org/officeDocument/2006/relationships/externalLink" Target="externalLinks/externalLink41.xml"/><Relationship Id="rId74" Type="http://schemas.openxmlformats.org/officeDocument/2006/relationships/externalLink" Target="externalLinks/externalLink62.xml"/><Relationship Id="rId128" Type="http://schemas.openxmlformats.org/officeDocument/2006/relationships/externalLink" Target="externalLinks/externalLink116.xml"/><Relationship Id="rId149" Type="http://schemas.openxmlformats.org/officeDocument/2006/relationships/externalLink" Target="externalLinks/externalLink137.xml"/><Relationship Id="rId5" Type="http://schemas.openxmlformats.org/officeDocument/2006/relationships/worksheet" Target="worksheets/sheet5.xml"/><Relationship Id="rId95" Type="http://schemas.openxmlformats.org/officeDocument/2006/relationships/externalLink" Target="externalLinks/externalLink83.xml"/><Relationship Id="rId160" Type="http://schemas.openxmlformats.org/officeDocument/2006/relationships/externalLink" Target="externalLinks/externalLink148.xml"/><Relationship Id="rId181" Type="http://schemas.openxmlformats.org/officeDocument/2006/relationships/externalLink" Target="externalLinks/externalLink169.xml"/><Relationship Id="rId22" Type="http://schemas.openxmlformats.org/officeDocument/2006/relationships/externalLink" Target="externalLinks/externalLink10.xml"/><Relationship Id="rId43" Type="http://schemas.openxmlformats.org/officeDocument/2006/relationships/externalLink" Target="externalLinks/externalLink31.xml"/><Relationship Id="rId64" Type="http://schemas.openxmlformats.org/officeDocument/2006/relationships/externalLink" Target="externalLinks/externalLink52.xml"/><Relationship Id="rId118" Type="http://schemas.openxmlformats.org/officeDocument/2006/relationships/externalLink" Target="externalLinks/externalLink106.xml"/><Relationship Id="rId139" Type="http://schemas.openxmlformats.org/officeDocument/2006/relationships/externalLink" Target="externalLinks/externalLink127.xml"/><Relationship Id="rId85" Type="http://schemas.openxmlformats.org/officeDocument/2006/relationships/externalLink" Target="externalLinks/externalLink73.xml"/><Relationship Id="rId150" Type="http://schemas.openxmlformats.org/officeDocument/2006/relationships/externalLink" Target="externalLinks/externalLink138.xml"/><Relationship Id="rId171" Type="http://schemas.openxmlformats.org/officeDocument/2006/relationships/externalLink" Target="externalLinks/externalLink159.xml"/><Relationship Id="rId192" Type="http://schemas.openxmlformats.org/officeDocument/2006/relationships/externalLink" Target="externalLinks/externalLink180.xml"/><Relationship Id="rId206" Type="http://schemas.openxmlformats.org/officeDocument/2006/relationships/theme" Target="theme/theme1.xml"/><Relationship Id="rId12" Type="http://schemas.openxmlformats.org/officeDocument/2006/relationships/worksheet" Target="worksheets/sheet12.xml"/><Relationship Id="rId33" Type="http://schemas.openxmlformats.org/officeDocument/2006/relationships/externalLink" Target="externalLinks/externalLink21.xml"/><Relationship Id="rId108" Type="http://schemas.openxmlformats.org/officeDocument/2006/relationships/externalLink" Target="externalLinks/externalLink96.xml"/><Relationship Id="rId129" Type="http://schemas.openxmlformats.org/officeDocument/2006/relationships/externalLink" Target="externalLinks/externalLink117.xml"/><Relationship Id="rId54" Type="http://schemas.openxmlformats.org/officeDocument/2006/relationships/externalLink" Target="externalLinks/externalLink42.xml"/><Relationship Id="rId75" Type="http://schemas.openxmlformats.org/officeDocument/2006/relationships/externalLink" Target="externalLinks/externalLink63.xml"/><Relationship Id="rId96" Type="http://schemas.openxmlformats.org/officeDocument/2006/relationships/externalLink" Target="externalLinks/externalLink84.xml"/><Relationship Id="rId140" Type="http://schemas.openxmlformats.org/officeDocument/2006/relationships/externalLink" Target="externalLinks/externalLink128.xml"/><Relationship Id="rId161" Type="http://schemas.openxmlformats.org/officeDocument/2006/relationships/externalLink" Target="externalLinks/externalLink149.xml"/><Relationship Id="rId182" Type="http://schemas.openxmlformats.org/officeDocument/2006/relationships/externalLink" Target="externalLinks/externalLink170.xml"/><Relationship Id="rId6" Type="http://schemas.openxmlformats.org/officeDocument/2006/relationships/worksheet" Target="worksheets/sheet6.xml"/><Relationship Id="rId23" Type="http://schemas.openxmlformats.org/officeDocument/2006/relationships/externalLink" Target="externalLinks/externalLink11.xml"/><Relationship Id="rId119" Type="http://schemas.openxmlformats.org/officeDocument/2006/relationships/externalLink" Target="externalLinks/externalLink107.xml"/><Relationship Id="rId44" Type="http://schemas.openxmlformats.org/officeDocument/2006/relationships/externalLink" Target="externalLinks/externalLink32.xml"/><Relationship Id="rId65" Type="http://schemas.openxmlformats.org/officeDocument/2006/relationships/externalLink" Target="externalLinks/externalLink53.xml"/><Relationship Id="rId86" Type="http://schemas.openxmlformats.org/officeDocument/2006/relationships/externalLink" Target="externalLinks/externalLink74.xml"/><Relationship Id="rId130" Type="http://schemas.openxmlformats.org/officeDocument/2006/relationships/externalLink" Target="externalLinks/externalLink118.xml"/><Relationship Id="rId151" Type="http://schemas.openxmlformats.org/officeDocument/2006/relationships/externalLink" Target="externalLinks/externalLink139.xml"/><Relationship Id="rId172" Type="http://schemas.openxmlformats.org/officeDocument/2006/relationships/externalLink" Target="externalLinks/externalLink160.xml"/><Relationship Id="rId193" Type="http://schemas.openxmlformats.org/officeDocument/2006/relationships/externalLink" Target="externalLinks/externalLink181.xml"/><Relationship Id="rId207" Type="http://schemas.openxmlformats.org/officeDocument/2006/relationships/styles" Target="styles.xml"/><Relationship Id="rId13" Type="http://schemas.openxmlformats.org/officeDocument/2006/relationships/externalLink" Target="externalLinks/externalLink1.xml"/><Relationship Id="rId109" Type="http://schemas.openxmlformats.org/officeDocument/2006/relationships/externalLink" Target="externalLinks/externalLink97.xml"/><Relationship Id="rId34" Type="http://schemas.openxmlformats.org/officeDocument/2006/relationships/externalLink" Target="externalLinks/externalLink22.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97" Type="http://schemas.openxmlformats.org/officeDocument/2006/relationships/externalLink" Target="externalLinks/externalLink85.xml"/><Relationship Id="rId120" Type="http://schemas.openxmlformats.org/officeDocument/2006/relationships/externalLink" Target="externalLinks/externalLink108.xml"/><Relationship Id="rId141" Type="http://schemas.openxmlformats.org/officeDocument/2006/relationships/externalLink" Target="externalLinks/externalLink129.xml"/><Relationship Id="rId7" Type="http://schemas.openxmlformats.org/officeDocument/2006/relationships/worksheet" Target="worksheets/sheet7.xml"/><Relationship Id="rId162" Type="http://schemas.openxmlformats.org/officeDocument/2006/relationships/externalLink" Target="externalLinks/externalLink150.xml"/><Relationship Id="rId183" Type="http://schemas.openxmlformats.org/officeDocument/2006/relationships/externalLink" Target="externalLinks/externalLink171.xml"/><Relationship Id="rId24" Type="http://schemas.openxmlformats.org/officeDocument/2006/relationships/externalLink" Target="externalLinks/externalLink12.xml"/><Relationship Id="rId45" Type="http://schemas.openxmlformats.org/officeDocument/2006/relationships/externalLink" Target="externalLinks/externalLink33.xml"/><Relationship Id="rId66" Type="http://schemas.openxmlformats.org/officeDocument/2006/relationships/externalLink" Target="externalLinks/externalLink54.xml"/><Relationship Id="rId87" Type="http://schemas.openxmlformats.org/officeDocument/2006/relationships/externalLink" Target="externalLinks/externalLink75.xml"/><Relationship Id="rId110" Type="http://schemas.openxmlformats.org/officeDocument/2006/relationships/externalLink" Target="externalLinks/externalLink98.xml"/><Relationship Id="rId131" Type="http://schemas.openxmlformats.org/officeDocument/2006/relationships/externalLink" Target="externalLinks/externalLink119.xml"/><Relationship Id="rId152" Type="http://schemas.openxmlformats.org/officeDocument/2006/relationships/externalLink" Target="externalLinks/externalLink140.xml"/><Relationship Id="rId173" Type="http://schemas.openxmlformats.org/officeDocument/2006/relationships/externalLink" Target="externalLinks/externalLink161.xml"/><Relationship Id="rId194" Type="http://schemas.openxmlformats.org/officeDocument/2006/relationships/externalLink" Target="externalLinks/externalLink182.xml"/><Relationship Id="rId208" Type="http://schemas.openxmlformats.org/officeDocument/2006/relationships/sharedStrings" Target="sharedStrings.xml"/><Relationship Id="rId19" Type="http://schemas.openxmlformats.org/officeDocument/2006/relationships/externalLink" Target="externalLinks/externalLink7.xml"/><Relationship Id="rId14" Type="http://schemas.openxmlformats.org/officeDocument/2006/relationships/externalLink" Target="externalLinks/externalLink2.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56" Type="http://schemas.openxmlformats.org/officeDocument/2006/relationships/externalLink" Target="externalLinks/externalLink44.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105" Type="http://schemas.openxmlformats.org/officeDocument/2006/relationships/externalLink" Target="externalLinks/externalLink93.xml"/><Relationship Id="rId126" Type="http://schemas.openxmlformats.org/officeDocument/2006/relationships/externalLink" Target="externalLinks/externalLink114.xml"/><Relationship Id="rId147" Type="http://schemas.openxmlformats.org/officeDocument/2006/relationships/externalLink" Target="externalLinks/externalLink135.xml"/><Relationship Id="rId168" Type="http://schemas.openxmlformats.org/officeDocument/2006/relationships/externalLink" Target="externalLinks/externalLink156.xml"/><Relationship Id="rId8" Type="http://schemas.openxmlformats.org/officeDocument/2006/relationships/worksheet" Target="worksheets/sheet8.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93" Type="http://schemas.openxmlformats.org/officeDocument/2006/relationships/externalLink" Target="externalLinks/externalLink81.xml"/><Relationship Id="rId98" Type="http://schemas.openxmlformats.org/officeDocument/2006/relationships/externalLink" Target="externalLinks/externalLink86.xml"/><Relationship Id="rId121" Type="http://schemas.openxmlformats.org/officeDocument/2006/relationships/externalLink" Target="externalLinks/externalLink109.xml"/><Relationship Id="rId142" Type="http://schemas.openxmlformats.org/officeDocument/2006/relationships/externalLink" Target="externalLinks/externalLink130.xml"/><Relationship Id="rId163" Type="http://schemas.openxmlformats.org/officeDocument/2006/relationships/externalLink" Target="externalLinks/externalLink151.xml"/><Relationship Id="rId184" Type="http://schemas.openxmlformats.org/officeDocument/2006/relationships/externalLink" Target="externalLinks/externalLink172.xml"/><Relationship Id="rId189" Type="http://schemas.openxmlformats.org/officeDocument/2006/relationships/externalLink" Target="externalLinks/externalLink177.xml"/><Relationship Id="rId3" Type="http://schemas.openxmlformats.org/officeDocument/2006/relationships/worksheet" Target="worksheets/sheet3.xml"/><Relationship Id="rId25" Type="http://schemas.openxmlformats.org/officeDocument/2006/relationships/externalLink" Target="externalLinks/externalLink13.xml"/><Relationship Id="rId46" Type="http://schemas.openxmlformats.org/officeDocument/2006/relationships/externalLink" Target="externalLinks/externalLink34.xml"/><Relationship Id="rId67" Type="http://schemas.openxmlformats.org/officeDocument/2006/relationships/externalLink" Target="externalLinks/externalLink55.xml"/><Relationship Id="rId116" Type="http://schemas.openxmlformats.org/officeDocument/2006/relationships/externalLink" Target="externalLinks/externalLink104.xml"/><Relationship Id="rId137" Type="http://schemas.openxmlformats.org/officeDocument/2006/relationships/externalLink" Target="externalLinks/externalLink125.xml"/><Relationship Id="rId158" Type="http://schemas.openxmlformats.org/officeDocument/2006/relationships/externalLink" Target="externalLinks/externalLink146.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62" Type="http://schemas.openxmlformats.org/officeDocument/2006/relationships/externalLink" Target="externalLinks/externalLink50.xml"/><Relationship Id="rId83" Type="http://schemas.openxmlformats.org/officeDocument/2006/relationships/externalLink" Target="externalLinks/externalLink71.xml"/><Relationship Id="rId88" Type="http://schemas.openxmlformats.org/officeDocument/2006/relationships/externalLink" Target="externalLinks/externalLink76.xml"/><Relationship Id="rId111" Type="http://schemas.openxmlformats.org/officeDocument/2006/relationships/externalLink" Target="externalLinks/externalLink99.xml"/><Relationship Id="rId132" Type="http://schemas.openxmlformats.org/officeDocument/2006/relationships/externalLink" Target="externalLinks/externalLink120.xml"/><Relationship Id="rId153" Type="http://schemas.openxmlformats.org/officeDocument/2006/relationships/externalLink" Target="externalLinks/externalLink141.xml"/><Relationship Id="rId174" Type="http://schemas.openxmlformats.org/officeDocument/2006/relationships/externalLink" Target="externalLinks/externalLink162.xml"/><Relationship Id="rId179" Type="http://schemas.openxmlformats.org/officeDocument/2006/relationships/externalLink" Target="externalLinks/externalLink167.xml"/><Relationship Id="rId195" Type="http://schemas.openxmlformats.org/officeDocument/2006/relationships/externalLink" Target="externalLinks/externalLink183.xml"/><Relationship Id="rId209" Type="http://schemas.openxmlformats.org/officeDocument/2006/relationships/sheetMetadata" Target="metadata.xml"/><Relationship Id="rId190" Type="http://schemas.openxmlformats.org/officeDocument/2006/relationships/externalLink" Target="externalLinks/externalLink178.xml"/><Relationship Id="rId204" Type="http://schemas.openxmlformats.org/officeDocument/2006/relationships/externalLink" Target="externalLinks/externalLink192.xml"/><Relationship Id="rId15" Type="http://schemas.openxmlformats.org/officeDocument/2006/relationships/externalLink" Target="externalLinks/externalLink3.xml"/><Relationship Id="rId36" Type="http://schemas.openxmlformats.org/officeDocument/2006/relationships/externalLink" Target="externalLinks/externalLink24.xml"/><Relationship Id="rId57" Type="http://schemas.openxmlformats.org/officeDocument/2006/relationships/externalLink" Target="externalLinks/externalLink45.xml"/><Relationship Id="rId106" Type="http://schemas.openxmlformats.org/officeDocument/2006/relationships/externalLink" Target="externalLinks/externalLink94.xml"/><Relationship Id="rId127" Type="http://schemas.openxmlformats.org/officeDocument/2006/relationships/externalLink" Target="externalLinks/externalLink115.xml"/><Relationship Id="rId10" Type="http://schemas.openxmlformats.org/officeDocument/2006/relationships/worksheet" Target="worksheets/sheet10.xml"/><Relationship Id="rId31" Type="http://schemas.openxmlformats.org/officeDocument/2006/relationships/externalLink" Target="externalLinks/externalLink19.xml"/><Relationship Id="rId52" Type="http://schemas.openxmlformats.org/officeDocument/2006/relationships/externalLink" Target="externalLinks/externalLink40.xml"/><Relationship Id="rId73" Type="http://schemas.openxmlformats.org/officeDocument/2006/relationships/externalLink" Target="externalLinks/externalLink61.xml"/><Relationship Id="rId78" Type="http://schemas.openxmlformats.org/officeDocument/2006/relationships/externalLink" Target="externalLinks/externalLink66.xml"/><Relationship Id="rId94" Type="http://schemas.openxmlformats.org/officeDocument/2006/relationships/externalLink" Target="externalLinks/externalLink82.xml"/><Relationship Id="rId99" Type="http://schemas.openxmlformats.org/officeDocument/2006/relationships/externalLink" Target="externalLinks/externalLink87.xml"/><Relationship Id="rId101" Type="http://schemas.openxmlformats.org/officeDocument/2006/relationships/externalLink" Target="externalLinks/externalLink89.xml"/><Relationship Id="rId122" Type="http://schemas.openxmlformats.org/officeDocument/2006/relationships/externalLink" Target="externalLinks/externalLink110.xml"/><Relationship Id="rId143" Type="http://schemas.openxmlformats.org/officeDocument/2006/relationships/externalLink" Target="externalLinks/externalLink131.xml"/><Relationship Id="rId148" Type="http://schemas.openxmlformats.org/officeDocument/2006/relationships/externalLink" Target="externalLinks/externalLink136.xml"/><Relationship Id="rId164" Type="http://schemas.openxmlformats.org/officeDocument/2006/relationships/externalLink" Target="externalLinks/externalLink152.xml"/><Relationship Id="rId169" Type="http://schemas.openxmlformats.org/officeDocument/2006/relationships/externalLink" Target="externalLinks/externalLink157.xml"/><Relationship Id="rId185" Type="http://schemas.openxmlformats.org/officeDocument/2006/relationships/externalLink" Target="externalLinks/externalLink173.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68.xml"/><Relationship Id="rId210" Type="http://schemas.openxmlformats.org/officeDocument/2006/relationships/calcChain" Target="calcChain.xml"/><Relationship Id="rId26" Type="http://schemas.openxmlformats.org/officeDocument/2006/relationships/externalLink" Target="externalLinks/externalLink14.xml"/><Relationship Id="rId47" Type="http://schemas.openxmlformats.org/officeDocument/2006/relationships/externalLink" Target="externalLinks/externalLink35.xml"/><Relationship Id="rId68" Type="http://schemas.openxmlformats.org/officeDocument/2006/relationships/externalLink" Target="externalLinks/externalLink56.xml"/><Relationship Id="rId89" Type="http://schemas.openxmlformats.org/officeDocument/2006/relationships/externalLink" Target="externalLinks/externalLink77.xml"/><Relationship Id="rId112" Type="http://schemas.openxmlformats.org/officeDocument/2006/relationships/externalLink" Target="externalLinks/externalLink100.xml"/><Relationship Id="rId133" Type="http://schemas.openxmlformats.org/officeDocument/2006/relationships/externalLink" Target="externalLinks/externalLink121.xml"/><Relationship Id="rId154" Type="http://schemas.openxmlformats.org/officeDocument/2006/relationships/externalLink" Target="externalLinks/externalLink142.xml"/><Relationship Id="rId175" Type="http://schemas.openxmlformats.org/officeDocument/2006/relationships/externalLink" Target="externalLinks/externalLink163.xml"/><Relationship Id="rId196" Type="http://schemas.openxmlformats.org/officeDocument/2006/relationships/externalLink" Target="externalLinks/externalLink184.xml"/><Relationship Id="rId200" Type="http://schemas.openxmlformats.org/officeDocument/2006/relationships/externalLink" Target="externalLinks/externalLink188.xml"/><Relationship Id="rId16" Type="http://schemas.openxmlformats.org/officeDocument/2006/relationships/externalLink" Target="externalLinks/externalLink4.xml"/><Relationship Id="rId37" Type="http://schemas.openxmlformats.org/officeDocument/2006/relationships/externalLink" Target="externalLinks/externalLink25.xml"/><Relationship Id="rId58" Type="http://schemas.openxmlformats.org/officeDocument/2006/relationships/externalLink" Target="externalLinks/externalLink46.xml"/><Relationship Id="rId79" Type="http://schemas.openxmlformats.org/officeDocument/2006/relationships/externalLink" Target="externalLinks/externalLink67.xml"/><Relationship Id="rId102" Type="http://schemas.openxmlformats.org/officeDocument/2006/relationships/externalLink" Target="externalLinks/externalLink90.xml"/><Relationship Id="rId123" Type="http://schemas.openxmlformats.org/officeDocument/2006/relationships/externalLink" Target="externalLinks/externalLink111.xml"/><Relationship Id="rId144" Type="http://schemas.openxmlformats.org/officeDocument/2006/relationships/externalLink" Target="externalLinks/externalLink132.xml"/><Relationship Id="rId90" Type="http://schemas.openxmlformats.org/officeDocument/2006/relationships/externalLink" Target="externalLinks/externalLink78.xml"/><Relationship Id="rId165" Type="http://schemas.openxmlformats.org/officeDocument/2006/relationships/externalLink" Target="externalLinks/externalLink153.xml"/><Relationship Id="rId186" Type="http://schemas.openxmlformats.org/officeDocument/2006/relationships/externalLink" Target="externalLinks/externalLink174.xml"/><Relationship Id="rId211" Type="http://schemas.openxmlformats.org/officeDocument/2006/relationships/customXml" Target="../customXml/item1.xml"/><Relationship Id="rId27" Type="http://schemas.openxmlformats.org/officeDocument/2006/relationships/externalLink" Target="externalLinks/externalLink15.xml"/><Relationship Id="rId48" Type="http://schemas.openxmlformats.org/officeDocument/2006/relationships/externalLink" Target="externalLinks/externalLink36.xml"/><Relationship Id="rId69" Type="http://schemas.openxmlformats.org/officeDocument/2006/relationships/externalLink" Target="externalLinks/externalLink57.xml"/><Relationship Id="rId113" Type="http://schemas.openxmlformats.org/officeDocument/2006/relationships/externalLink" Target="externalLinks/externalLink101.xml"/><Relationship Id="rId134" Type="http://schemas.openxmlformats.org/officeDocument/2006/relationships/externalLink" Target="externalLinks/externalLink122.xml"/><Relationship Id="rId80" Type="http://schemas.openxmlformats.org/officeDocument/2006/relationships/externalLink" Target="externalLinks/externalLink68.xml"/><Relationship Id="rId155" Type="http://schemas.openxmlformats.org/officeDocument/2006/relationships/externalLink" Target="externalLinks/externalLink143.xml"/><Relationship Id="rId176" Type="http://schemas.openxmlformats.org/officeDocument/2006/relationships/externalLink" Target="externalLinks/externalLink164.xml"/><Relationship Id="rId197" Type="http://schemas.openxmlformats.org/officeDocument/2006/relationships/externalLink" Target="externalLinks/externalLink185.xml"/><Relationship Id="rId201" Type="http://schemas.openxmlformats.org/officeDocument/2006/relationships/externalLink" Target="externalLinks/externalLink189.xml"/><Relationship Id="rId17" Type="http://schemas.openxmlformats.org/officeDocument/2006/relationships/externalLink" Target="externalLinks/externalLink5.xml"/><Relationship Id="rId38" Type="http://schemas.openxmlformats.org/officeDocument/2006/relationships/externalLink" Target="externalLinks/externalLink26.xml"/><Relationship Id="rId59" Type="http://schemas.openxmlformats.org/officeDocument/2006/relationships/externalLink" Target="externalLinks/externalLink47.xml"/><Relationship Id="rId103" Type="http://schemas.openxmlformats.org/officeDocument/2006/relationships/externalLink" Target="externalLinks/externalLink91.xml"/><Relationship Id="rId124" Type="http://schemas.openxmlformats.org/officeDocument/2006/relationships/externalLink" Target="externalLinks/externalLink112.xml"/><Relationship Id="rId70" Type="http://schemas.openxmlformats.org/officeDocument/2006/relationships/externalLink" Target="externalLinks/externalLink58.xml"/><Relationship Id="rId91" Type="http://schemas.openxmlformats.org/officeDocument/2006/relationships/externalLink" Target="externalLinks/externalLink79.xml"/><Relationship Id="rId145" Type="http://schemas.openxmlformats.org/officeDocument/2006/relationships/externalLink" Target="externalLinks/externalLink133.xml"/><Relationship Id="rId166" Type="http://schemas.openxmlformats.org/officeDocument/2006/relationships/externalLink" Target="externalLinks/externalLink154.xml"/><Relationship Id="rId187" Type="http://schemas.openxmlformats.org/officeDocument/2006/relationships/externalLink" Target="externalLinks/externalLink175.xml"/><Relationship Id="rId1" Type="http://schemas.openxmlformats.org/officeDocument/2006/relationships/worksheet" Target="worksheets/sheet1.xml"/><Relationship Id="rId212" Type="http://schemas.openxmlformats.org/officeDocument/2006/relationships/customXml" Target="../customXml/item2.xml"/><Relationship Id="rId28" Type="http://schemas.openxmlformats.org/officeDocument/2006/relationships/externalLink" Target="externalLinks/externalLink16.xml"/><Relationship Id="rId49" Type="http://schemas.openxmlformats.org/officeDocument/2006/relationships/externalLink" Target="externalLinks/externalLink37.xml"/><Relationship Id="rId114" Type="http://schemas.openxmlformats.org/officeDocument/2006/relationships/externalLink" Target="externalLinks/externalLink102.xml"/><Relationship Id="rId60" Type="http://schemas.openxmlformats.org/officeDocument/2006/relationships/externalLink" Target="externalLinks/externalLink48.xml"/><Relationship Id="rId81" Type="http://schemas.openxmlformats.org/officeDocument/2006/relationships/externalLink" Target="externalLinks/externalLink69.xml"/><Relationship Id="rId135" Type="http://schemas.openxmlformats.org/officeDocument/2006/relationships/externalLink" Target="externalLinks/externalLink123.xml"/><Relationship Id="rId156" Type="http://schemas.openxmlformats.org/officeDocument/2006/relationships/externalLink" Target="externalLinks/externalLink144.xml"/><Relationship Id="rId177" Type="http://schemas.openxmlformats.org/officeDocument/2006/relationships/externalLink" Target="externalLinks/externalLink165.xml"/><Relationship Id="rId198" Type="http://schemas.openxmlformats.org/officeDocument/2006/relationships/externalLink" Target="externalLinks/externalLink186.xml"/><Relationship Id="rId202" Type="http://schemas.openxmlformats.org/officeDocument/2006/relationships/externalLink" Target="externalLinks/externalLink190.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50" Type="http://schemas.openxmlformats.org/officeDocument/2006/relationships/externalLink" Target="externalLinks/externalLink38.xml"/><Relationship Id="rId104" Type="http://schemas.openxmlformats.org/officeDocument/2006/relationships/externalLink" Target="externalLinks/externalLink92.xml"/><Relationship Id="rId125" Type="http://schemas.openxmlformats.org/officeDocument/2006/relationships/externalLink" Target="externalLinks/externalLink113.xml"/><Relationship Id="rId146" Type="http://schemas.openxmlformats.org/officeDocument/2006/relationships/externalLink" Target="externalLinks/externalLink134.xml"/><Relationship Id="rId167" Type="http://schemas.openxmlformats.org/officeDocument/2006/relationships/externalLink" Target="externalLinks/externalLink155.xml"/><Relationship Id="rId188" Type="http://schemas.openxmlformats.org/officeDocument/2006/relationships/externalLink" Target="externalLinks/externalLink176.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 Id="rId213" Type="http://schemas.openxmlformats.org/officeDocument/2006/relationships/customXml" Target="../customXml/item3.xml"/><Relationship Id="rId2" Type="http://schemas.openxmlformats.org/officeDocument/2006/relationships/worksheet" Target="worksheets/sheet2.xml"/><Relationship Id="rId29" Type="http://schemas.openxmlformats.org/officeDocument/2006/relationships/externalLink" Target="externalLinks/externalLink17.xml"/><Relationship Id="rId40" Type="http://schemas.openxmlformats.org/officeDocument/2006/relationships/externalLink" Target="externalLinks/externalLink28.xml"/><Relationship Id="rId115" Type="http://schemas.openxmlformats.org/officeDocument/2006/relationships/externalLink" Target="externalLinks/externalLink103.xml"/><Relationship Id="rId136" Type="http://schemas.openxmlformats.org/officeDocument/2006/relationships/externalLink" Target="externalLinks/externalLink124.xml"/><Relationship Id="rId157" Type="http://schemas.openxmlformats.org/officeDocument/2006/relationships/externalLink" Target="externalLinks/externalLink145.xml"/><Relationship Id="rId178" Type="http://schemas.openxmlformats.org/officeDocument/2006/relationships/externalLink" Target="externalLinks/externalLink166.xml"/><Relationship Id="rId61" Type="http://schemas.openxmlformats.org/officeDocument/2006/relationships/externalLink" Target="externalLinks/externalLink49.xml"/><Relationship Id="rId82" Type="http://schemas.openxmlformats.org/officeDocument/2006/relationships/externalLink" Target="externalLinks/externalLink70.xml"/><Relationship Id="rId199" Type="http://schemas.openxmlformats.org/officeDocument/2006/relationships/externalLink" Target="externalLinks/externalLink187.xml"/><Relationship Id="rId203" Type="http://schemas.openxmlformats.org/officeDocument/2006/relationships/externalLink" Target="externalLinks/externalLink19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TOSHIBA\AppData\Local\Microsoft\Windows\INetCache\Content.Outlook\54I6Z5NW\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Angel%202006\PROCESOS_LIC_PAV_LOC\LICITACION_PPL_4_GRUPOS\PRESUPUESTOS_26_06_06\PRESUP_DEFINITIVOS_4G\PRESUP_PRECIOS_UNIFICADOS_OK\PRESUPUESTO%205-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back%20up-diego%20m\PRESUPUESTOS%20STED\Puente%20Manitas\VERSION%20FINAL\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1510\BASES%20PRESUPUESTO\Angel%202006\PROCESOS_LIC_PAV_LOC\LICITACION_PPL_4_GRUPOS\PRESUPUESTOS_26_06_06\PRESUP_DEFINITIVOS_4G\PRESUP_PRECIOS_UNIFICADOS_OK\PRESUPUESTO%205-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7.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2" Type="http://schemas.microsoft.com/office/2019/04/relationships/externalLinkLongPath" Target="/H/DISE&#209;O%20ARQUITEC/Mis%20documentos/A&#209;O%202008/PRESUPUESTOS%202008/LIMPIEZA%20DE%20ACEQUIAS/PPTO%20103-2008%20LIMPIEZA%20Y%20MANTENIMIENTO%20ACQ%20LA%20PACHITA%20DESDE%20LA%20CRA%2016%20HASTA%20LA%20DOBLE%20CALZADA..xls?AD66C042" TargetMode="External"/><Relationship Id="rId1" Type="http://schemas.openxmlformats.org/officeDocument/2006/relationships/externalLinkPath" Target="file:///\\AD66C042\PPTO%20103-2008%20LIMPIEZA%20Y%20MANTENIMIENTO%20ACQ%20LA%20PACHITA%20DESDE%20LA%20CRA%2016%20HASTA%20LA%20DOBLE%20CALZAD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H\DISE&#209;O%20ARQUITEC\JADELCAM\PRESUPUESTOS\ALCANTARILLADOS\EXPANSION\ALC%20CL%2031C%20CRA%2011%20A%201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Documents%20and%20Settings\Adolfo.obando\Mis%20documentos\Sandrar\ARP%20Colpatria\Documentos%20ARP%20Colpatria\Documentos%20Base%20ARP%20Colpatria\PROG.%20INE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Users\user\Documents\CAMINOS%20DE%20LA%20PROSPERIDAD\SEGUNDA%20FASE\Copia%20de%20apus%20boyaca%20febrero%2015%20de%202011%20zona%202%20(copi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C\Users\ANDRES%20FELIPE%20MU&#209;OZ\Downloads\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203\usr%20andres\USR%20FELIZZOLA\ARGOS\FORMULARIO%20PRECIOS%20CIVIL%20ARGOS%20REVLTM%20rev2\Formulario%20de%20Precios%20V2\Sub-Juan%20de%20Acosta\QUARK%20UP\101-OFR\Cospique\formularios\ECOPETROL%20FORMULARIO%20DE%20OBRAS%20CIVILE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3B33EFB1\PE_0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3B33EFB1\IDEN.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H\DISE&#209;O%20ARQUITEC\Documents%20and%20Settings\JAIR%20DEL%20CAMPO\Escritorio\J%20DEL%20CAMPO%20(H)\carpeta%20formatos%202008\Presupuesto%20CON%20CRONOGRAMA%20CUBIERTA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H\DISE&#209;O%20ARQUITEC\Mis%20documentos\A&#209;O%202007\PRESUPUESTOS%202007\VIAS%20RURALES\VIA%20LA%20MAGDALENA%20EL%20JANEIRO\PRESUPUESTO%20076-2007%20MANTENIMIENTO%20VIAL%20VEREDAS%20LA%20MAGDALENA-EL%20JANEIR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K\a%20%20aaInformaci&#243;n%20GRUPO%204\A%20MInformes%20Mensuales\Informe%20de%20estado%20vial%20ene\aCCIDENTES%20DE%201995%20-%2019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I\MANTENIMIENTO%20RUTA%201001_MARZO%20DE%202008\Documents%20and%20Settings\PEDRO%20GARCIA%20REALPE\Mis%20documentos\AMV_G1_2006_TUMACO\Actas%20AMV_G1_Tumaco\a%20%20aaInformaci&#243;n"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angulomend\transfer%20lucho\Mis%20documentos\ANDES3\mayo%204-01\Mis%20documentos\AiuApoSaraBrut20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angulomend\transfer%20lucho\Mis%20documentos\AiuApoSaraBrut200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Users/TOSHIBA/AppData/Local/Microsoft/Windows/INetCache/Content.Outlook/54I6Z5NW/Amd/documentos%20c/Documentos-Wilson/Advial-Cmarca/bimestral/06-dic-ene-99/03JUN-JUL-98/Acc%20Ago-Sep.xls?789A119C" TargetMode="External"/><Relationship Id="rId1" Type="http://schemas.openxmlformats.org/officeDocument/2006/relationships/externalLinkPath" Target="file:///\\789A119C\Acc%20Ago-Sep.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7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73EACC6A\UNITARIOS.xls" TargetMode="External"/></Relationships>
</file>

<file path=xl/externalLinks/_rels/externalLink80.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ncqe-14\725%20gestion%20electrificacion%20rural\Jose%20L\ENERTOLIMA\2012\ELECTRIFICACION%20RURAL\PROYECTOS%20DE%20ELECTRIFICACION1\FAER\RADICADOS%20EN%20UPME\MURILLO%202012\REV2\METODOLO\USUARIO\ejemplo\PROG.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1510\BASES%20PRESUPUESTO\TRONCAL%2010\PRESUPUESTO\RECIBIDA\PRESUPUESTO\An&#225;lisis%20de%20precios%20unitarios\Datos%20b&#225;sico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Encqe-14\725%20gestion%20electrificacion%20rural\Jose%20L\ENERTOLIMA\2012\ELECTRIFICACION%20RURAL\PROYECTOS%20DE%20ELECTRIFICACION1\FAER\RADICADOS%20EN%20UPME\MURILLO%202012\REV2\METODOLO\Usuario\ejemplo\EBI.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D:\contrato%20invias%20057\Users\Instalador0\Desktop\D\TRONCAL%20DEL%20NORTE\malaga\actas%20de%20obra\ACTA%20DE%20OBRA%20No%2010v2\ACTA,%20PREACTA%20Y%20MEMORIAS%2010\CANTIDADES_DE_OBRA_No._10v2.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Encqe-14\725%20gestion%20electrificacion%20rural\Jose%20L\ENERTOLIMA\2012\ELECTRIFICACION%20RURAL\PROYECTOS%20DE%20ELECTRIFICACION1\FAER\RADICADOS%20EN%20UPME\MURILLO%202012\REV2\METODOLO\USUARIO\ejemplo\EV_0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Users\TOSHIBA\AppData\Local\Microsoft\Windows\INetCache\Content.Outlook\54I6Z5NW\Pc1\d\LIQ.TRANSPORTE%20DE%20MATERIALES%20OCTUBRE%20DE%202006%20HASMER%20FINA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0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Mis%20documentos\MARIA%20CAROLINA\PRESUPUESTO\CONSTRUCCI&#211;N\CALI%20TUNA%20BAJA\1.%20PRESUPUESTO%20CALI%20TUNA%20BAJA%20FINAL.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H:\METODOLO\SISTEMA\PROYECTS\prog.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Encqe-14\725%20gestion%20electrificacion%20rural\Jose%20L\ENERTOLIMA\2012\ELECTRIFICACION%20RURAL\PROYECTOS%20DE%20ELECTRIFICACION1\FAER\RADICADOS%20EN%20UPME\MURILLO%202012\REV2\METODOLO\USUARIO\ejemplo\EVAL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PAPA\Presupuestos\DOCUME~1\ROBERT~1\CONFIG~1\Temp\Rar$DI01.276\MATRIZ%20PARA%20EL%20CALCULO%20DEL%20AIU%2020081.xls" TargetMode="External"/></Relationships>
</file>

<file path=xl/externalLinks/_rels/externalLink119.xml.rels><?xml version="1.0" encoding="UTF-8" standalone="yes"?>
<Relationships xmlns="http://schemas.openxmlformats.org/package/2006/relationships"><Relationship Id="rId2" Type="http://schemas.microsoft.com/office/2019/04/relationships/externalLinkLongPath" Target="/Users/TOSHIBA/AppData/Local/Microsoft/Windows/INetCache/Content.Outlook/54I6Z5NW/Estacion2/d/DOCUME~1/USER05~1/CONFIG~1/TEMP/ADMINISTRACION%20VIAL%20G2/PRESUPUESTOS/Presupuesto%20remoci&#243;n%20de%20derrumbes.xls?EB5EAEB9" TargetMode="External"/><Relationship Id="rId1" Type="http://schemas.openxmlformats.org/officeDocument/2006/relationships/externalLinkPath" Target="file:///\\EB5EAEB9\Presupuesto%20remoci&#243;n%20de%20derrumbe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d.docs.live.net/C/Users/jmperez/Documents/TECNICA/DEPORTE%20Y%20RECREACION/02%20ESTANDARIZADO%20POLIDEPORTIVO/05%20HOJA%20CALCULO%20ESTANDARIZADO/PRESUPUESTO%20DEL%20POLIDEPORTIVO%20COMPLETO.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2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27.xml.rels><?xml version="1.0" encoding="UTF-8" standalone="yes"?>
<Relationships xmlns="http://schemas.openxmlformats.org/package/2006/relationships"><Relationship Id="rId2" Type="http://schemas.microsoft.com/office/2019/04/relationships/externalLinkLongPath" Target="/Users/TOSHIBA/AppData/Local/Microsoft/Windows/INetCache/Content.Outlook/54I6Z5NW/marino/C/AMV-3005-2005/ADMON%20GRUPO%203%202004%20-2005/PRESUPUESTOS/Analisis%20de%20Precios%20Unitarios%20ASTRID.xls?52241337" TargetMode="External"/><Relationship Id="rId1" Type="http://schemas.openxmlformats.org/officeDocument/2006/relationships/externalLinkPath" Target="file:///\\52241337\Analisis%20de%20Precios%20Unitarios%20ASTRID.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F\APU%20GAITANA\APU%20PRESUPUESTO%2020-01-07%20(NO%20ABRIR).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C:\F\ADM%20VIAL%2003%20-%20CORDOBA\ESTADO%20DE%20RED\2103mar%20.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i1510\BASES%20PRESUPUESTO\Users\los%20renos\AppData\Local\Temp\Temp1_TK7%20Presupuesto%20redes%20secas.zip\TK7%20Presupuesto%20redes%20secas\Secci&#243;n%207%20Tel&#233;fono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F\admon%20Vial%20henry\Mis%20documentos\ALEX\TERMINAL\PROPUESTATERMINAL\PRECIOS%20TRANSITO.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d.docs.live.net/Informaci&#243;n%20Metrol&#237;nea/Contratos/Metrolinea/CONSULTORIA%20METROLINEA/ESTRUCTURACION%20PLIEGOS%20DE%20CONDICIONES%20PORTAL%20NORTE/ENVIO%20# 9/NORTE/PRESUPUESTO PORTAL NORTE V.3.1 - 09-07-2017.xlsx"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J:\Users\user\AppData\Local\Temp\Temp1_APUS%20BOYACA%20FEBRERO%202011.zip\Copia%20de%20apus%20boyaca%20febrero%2015%20de%202011%20zona%202%20(copia).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Users\DISE&#209;O\Downloads\PPTO%20CENTRO%20DE%20VIDA.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D:\Users\ALBERTO\Downloads\APU%20GRUPO%201%20TBOYACA_ABRIL%202014.xlsx" TargetMode="External"/></Relationships>
</file>

<file path=xl/externalLinks/_rels/externalLink144.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C:\E\a%20%20aaInformaci&#243;n%20GRUPO%204\A%20MInformes%20Mensuales\Informe%20de%20estado%20vial%20ene\aCCIDENTES%20DE%201995%20-%201996.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C:\Users\lENOVO\AppData\Local\Temp\Rar$DI31.444\2012_12_18_PRESUPUESTO_REDES_DEFINITIVO_v2.xlsx"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C:\F\B-H%20Ing%20y%20Desarrollo%20Territorial%20dic%201\providencia%202018885640002\Enero%202019\2.%20Ptresup%20Puente%20Enamorados%20Providencia%20ene%2026%20.xlsb.xlsx"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F\Mis%20documentos\Usuario%201\GRUPO%2004\INFORME%20ENERO%20A%20MARZO%202010%20GRUPO%204\OBRAS\BANADIA\INFORMES\BANADIACD\1erINFORME.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C:\Freddy\RAPH\Proyecto%20Remolino\Presupuesto%20y%20APU%20Remolinos%202.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53.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54.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C:\H\DISE&#209;O%20ARQUITEC\WINDOWS\TEMP\PROYECTO-JAIR.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Servidor\archivo%20ofertas\Aforos%20Tanques%20UEN%20Mayorista.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C:\F\Mis%20documentos\Usuario%201\GRUPO%2004\INFORME%20ENERO%20A%20MARZO%202010%20GRUPO%204\ADMON00\COSTOS\ESTRUCTURA%20DE%20COSTOS%20G&amp;J%20ING%20ASOCIADOS%20LTDA.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65.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C:\F\admon%20Vial%20henry\Mis%20documentos\OBRAS\BANADIA\INFORMES\BANADIACD\1erINFORME.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6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C:\A\a%20%20aaInformaci&#243;n%20GRUPO%204\A%20MInformes%20Mensuales\Informe%20de%20estado%20vial%20ene\aCCIDENTES%20DE%201995%20-%201996.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C:\F\PUNITARIOS%20PARA%20241201%202S.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C:\F\admon%20Vial%20henry\henry\Propuestas\invias\RCAS-007-2002\precios%20unitarios%20caranal.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F:\ANEXO%202\Users\ING~1.OSC\AppData\Local\Temp\Rar$DI01.853\Cantidades_750%20_Alta_Suelo%20AB.xlsx"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C:\Users\cjpolanc2\Documents\DTD\PPTOS%202014\11%20TINTAL-ALSACIA\TR%201\0%20BASES\FACTIBILIDAD\140801%201%20ALT-MP%20Tintal%20Alsacia%20Seg%201%20OCC.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87.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C:\Users\user\Desktop\PRESP%20TUNJUELITO%20ISLA%20DEL%20SOL%20xlsx.xlsx"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C:\Users\user\Desktop\PRESP%20TUNJUELITO%20SAN%20BENITO%20xlsx.xlsx" TargetMode="External"/></Relationships>
</file>

<file path=xl/externalLinks/_rels/externalLink192.xml.rels><?xml version="1.0" encoding="UTF-8" standalone="yes"?>
<Relationships xmlns="http://schemas.openxmlformats.org/package/2006/relationships"><Relationship Id="rId2" Type="http://schemas.microsoft.com/office/2019/04/relationships/externalLinkLongPath" Target="PRESP%20TUNJUELITO%20CIVS%20501%20Y%20505%204abril2023.xlsx?0541D157" TargetMode="External"/><Relationship Id="rId1" Type="http://schemas.openxmlformats.org/officeDocument/2006/relationships/externalLinkPath" Target="file:///\\0541D157\PRESP%20TUNJUELITO%20CIVS%20501%20Y%20505%204abril2023.xlsx"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D:\10.%20DISE&#209;OS%20AM&#201;RICAS\00.Presupuesto\1.%20Presup%20corredor\1.%20PRESUP%20CORR%20T%20AMER%20DIC%2019\PRESUP%20CORREDOR%20NIVEL%20%20DIC%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MOBLAMINETO"/>
      <sheetName val="ó&gt;"/>
      <sheetName val="resum96"/>
      <sheetName val="sap"/>
      <sheetName val="P2"/>
      <sheetName val="P1"/>
      <sheetName val="31-05-18"/>
      <sheetName val="F-7857-308"/>
      <sheetName val="Equipo Menor"/>
      <sheetName val="ALQUILADO F-7857-308 "/>
      <sheetName val="Real Para tarifas"/>
      <sheetName val="201_71"/>
      <sheetName val="210_1_1"/>
      <sheetName val="210_1_2"/>
      <sheetName val="210_2_1"/>
      <sheetName val="220_1"/>
      <sheetName val="230_21"/>
      <sheetName val="330_1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1"/>
      <sheetName val="211_11"/>
      <sheetName val="320_2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P1"/>
      <sheetName val="621_1-1P1"/>
      <sheetName val="621_1_2P1"/>
      <sheetName val="PESO_VARILLAS1"/>
      <sheetName val="TORTA_EST"/>
      <sheetName val="Indicadores_Y_Listas"/>
      <sheetName val="_x0000_㈀㰰⌀_x0000_㈀㰮⌀_x0000_䰀଒v_x0000__x0000__x0000_頀"/>
      <sheetName val="REAJUSTESACTA1PROVI"/>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Lista ICCU"/>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RELACION DE PRECIOS"/>
      <sheetName val="ACTA 5"/>
      <sheetName val="MODIF. 2"/>
      <sheetName val="MODIF. 3"/>
      <sheetName val="cant"/>
      <sheetName val="par mar19"/>
      <sheetName val="par"/>
      <sheetName val="EMPRESAS"/>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efreshError="1"/>
      <sheetData sheetId="1056" refreshError="1"/>
      <sheetData sheetId="1057">
        <row r="2">
          <cell r="A2">
            <v>0</v>
          </cell>
        </row>
      </sheetData>
      <sheetData sheetId="1058">
        <row r="2">
          <cell r="A2">
            <v>0</v>
          </cell>
        </row>
      </sheetData>
      <sheetData sheetId="1059">
        <row r="2">
          <cell r="A2">
            <v>0</v>
          </cell>
        </row>
      </sheetData>
      <sheetData sheetId="1060"/>
      <sheetData sheetId="1061">
        <row r="2">
          <cell r="A2">
            <v>0</v>
          </cell>
        </row>
      </sheetData>
      <sheetData sheetId="1062"/>
      <sheetData sheetId="1063"/>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efreshError="1"/>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sheetData sheetId="1123"/>
      <sheetData sheetId="1124"/>
      <sheetData sheetId="1125"/>
      <sheetData sheetId="1126"/>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efreshError="1"/>
      <sheetData sheetId="1715" refreshError="1"/>
      <sheetData sheetId="1716"/>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sheetData sheetId="2056"/>
      <sheetData sheetId="2057"/>
      <sheetData sheetId="2058">
        <row r="2">
          <cell r="A2">
            <v>0</v>
          </cell>
        </row>
      </sheetData>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sheetData sheetId="2091"/>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5">
          <cell r="B5" t="str">
            <v>T1</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sheetData sheetId="2288"/>
      <sheetData sheetId="2289"/>
      <sheetData sheetId="2290"/>
      <sheetData sheetId="2291"/>
      <sheetData sheetId="2292"/>
      <sheetData sheetId="2293"/>
      <sheetData sheetId="2294"/>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sheetData sheetId="2303"/>
      <sheetData sheetId="2304"/>
      <sheetData sheetId="2305">
        <row r="2">
          <cell r="A2">
            <v>0</v>
          </cell>
        </row>
      </sheetData>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row r="2">
          <cell r="A2">
            <v>0</v>
          </cell>
        </row>
      </sheetData>
      <sheetData sheetId="2329"/>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sheetData sheetId="2480"/>
      <sheetData sheetId="2481"/>
      <sheetData sheetId="2482"/>
      <sheetData sheetId="2483"/>
      <sheetData sheetId="2484"/>
      <sheetData sheetId="2485"/>
      <sheetData sheetId="2486"/>
      <sheetData sheetId="2487" refreshError="1"/>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sheetData sheetId="2631">
        <row r="2">
          <cell r="A2">
            <v>0</v>
          </cell>
        </row>
      </sheetData>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row r="2">
          <cell r="A2">
            <v>0</v>
          </cell>
        </row>
      </sheetData>
      <sheetData sheetId="2705"/>
      <sheetData sheetId="2706"/>
      <sheetData sheetId="2707"/>
      <sheetData sheetId="2708"/>
      <sheetData sheetId="2709"/>
      <sheetData sheetId="2710"/>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sheetData sheetId="2857"/>
      <sheetData sheetId="2858"/>
      <sheetData sheetId="2859">
        <row r="2">
          <cell r="A2">
            <v>0</v>
          </cell>
        </row>
      </sheetData>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row r="2">
          <cell r="A2">
            <v>0</v>
          </cell>
        </row>
      </sheetData>
      <sheetData sheetId="2896"/>
      <sheetData sheetId="2897"/>
      <sheetData sheetId="2898"/>
      <sheetData sheetId="2899"/>
      <sheetData sheetId="2900"/>
      <sheetData sheetId="2901"/>
      <sheetData sheetId="2902"/>
      <sheetData sheetId="2903"/>
      <sheetData sheetId="2904"/>
      <sheetData sheetId="2905">
        <row r="2">
          <cell r="A2">
            <v>0</v>
          </cell>
        </row>
      </sheetData>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row r="2">
          <cell r="A2">
            <v>0</v>
          </cell>
        </row>
      </sheetData>
      <sheetData sheetId="2979"/>
      <sheetData sheetId="2980"/>
      <sheetData sheetId="2981"/>
      <sheetData sheetId="2982"/>
      <sheetData sheetId="2983"/>
      <sheetData sheetId="2984"/>
      <sheetData sheetId="2985"/>
      <sheetData sheetId="2986"/>
      <sheetData sheetId="2987"/>
      <sheetData sheetId="2988">
        <row r="2">
          <cell r="A2">
            <v>0</v>
          </cell>
        </row>
      </sheetData>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sheetData sheetId="3021"/>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sheetData sheetId="3227"/>
      <sheetData sheetId="3228"/>
      <sheetData sheetId="3229">
        <row r="2">
          <cell r="A2">
            <v>0</v>
          </cell>
        </row>
      </sheetData>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row r="2">
          <cell r="A2">
            <v>0</v>
          </cell>
        </row>
      </sheetData>
      <sheetData sheetId="3266"/>
      <sheetData sheetId="3267"/>
      <sheetData sheetId="3268"/>
      <sheetData sheetId="3269"/>
      <sheetData sheetId="3270"/>
      <sheetData sheetId="3271"/>
      <sheetData sheetId="3272"/>
      <sheetData sheetId="3273"/>
      <sheetData sheetId="3274"/>
      <sheetData sheetId="3275">
        <row r="2">
          <cell r="A2">
            <v>0</v>
          </cell>
        </row>
      </sheetData>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row r="2">
          <cell r="A2">
            <v>0</v>
          </cell>
        </row>
      </sheetData>
      <sheetData sheetId="3349"/>
      <sheetData sheetId="3350"/>
      <sheetData sheetId="3351"/>
      <sheetData sheetId="3352"/>
      <sheetData sheetId="3353"/>
      <sheetData sheetId="3354"/>
      <sheetData sheetId="3355"/>
      <sheetData sheetId="3356"/>
      <sheetData sheetId="3357"/>
      <sheetData sheetId="3358">
        <row r="2">
          <cell r="A2">
            <v>0</v>
          </cell>
        </row>
      </sheetData>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sheetData sheetId="3391"/>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sheetData sheetId="3597"/>
      <sheetData sheetId="3598"/>
      <sheetData sheetId="3599">
        <row r="2">
          <cell r="A2">
            <v>0</v>
          </cell>
        </row>
      </sheetData>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row r="2">
          <cell r="A2">
            <v>0</v>
          </cell>
        </row>
      </sheetData>
      <sheetData sheetId="3636"/>
      <sheetData sheetId="3637"/>
      <sheetData sheetId="3638"/>
      <sheetData sheetId="3639"/>
      <sheetData sheetId="3640"/>
      <sheetData sheetId="3641"/>
      <sheetData sheetId="3642"/>
      <sheetData sheetId="3643"/>
      <sheetData sheetId="3644"/>
      <sheetData sheetId="3645">
        <row r="2">
          <cell r="A2">
            <v>0</v>
          </cell>
        </row>
      </sheetData>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row r="2">
          <cell r="A2">
            <v>0</v>
          </cell>
        </row>
      </sheetData>
      <sheetData sheetId="3719"/>
      <sheetData sheetId="3720"/>
      <sheetData sheetId="3721"/>
      <sheetData sheetId="3722"/>
      <sheetData sheetId="3723"/>
      <sheetData sheetId="3724"/>
      <sheetData sheetId="3725"/>
      <sheetData sheetId="3726"/>
      <sheetData sheetId="3727"/>
      <sheetData sheetId="3728">
        <row r="2">
          <cell r="A2">
            <v>0</v>
          </cell>
        </row>
      </sheetData>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sheetData sheetId="3761"/>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sheetData sheetId="3967"/>
      <sheetData sheetId="3968"/>
      <sheetData sheetId="3969">
        <row r="2">
          <cell r="A2">
            <v>0</v>
          </cell>
        </row>
      </sheetData>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row r="2">
          <cell r="A2">
            <v>0</v>
          </cell>
        </row>
      </sheetData>
      <sheetData sheetId="4006"/>
      <sheetData sheetId="4007"/>
      <sheetData sheetId="4008"/>
      <sheetData sheetId="4009"/>
      <sheetData sheetId="4010"/>
      <sheetData sheetId="4011"/>
      <sheetData sheetId="4012"/>
      <sheetData sheetId="4013"/>
      <sheetData sheetId="4014"/>
      <sheetData sheetId="4015">
        <row r="2">
          <cell r="A2">
            <v>0</v>
          </cell>
        </row>
      </sheetData>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row r="2">
          <cell r="A2">
            <v>0</v>
          </cell>
        </row>
      </sheetData>
      <sheetData sheetId="4274"/>
      <sheetData sheetId="4275"/>
      <sheetData sheetId="4276"/>
      <sheetData sheetId="4277"/>
      <sheetData sheetId="4278"/>
      <sheetData sheetId="4279"/>
      <sheetData sheetId="4280"/>
      <sheetData sheetId="4281"/>
      <sheetData sheetId="4282"/>
      <sheetData sheetId="4283">
        <row r="2">
          <cell r="A2">
            <v>0</v>
          </cell>
        </row>
      </sheetData>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row r="2">
          <cell r="A2">
            <v>0</v>
          </cell>
        </row>
      </sheetData>
      <sheetData sheetId="4320"/>
      <sheetData sheetId="4321"/>
      <sheetData sheetId="4322"/>
      <sheetData sheetId="4323"/>
      <sheetData sheetId="4324"/>
      <sheetData sheetId="4325"/>
      <sheetData sheetId="4326"/>
      <sheetData sheetId="4327"/>
      <sheetData sheetId="4328"/>
      <sheetData sheetId="4329">
        <row r="2">
          <cell r="A2">
            <v>0</v>
          </cell>
        </row>
      </sheetData>
      <sheetData sheetId="4330"/>
      <sheetData sheetId="4331"/>
      <sheetData sheetId="4332"/>
      <sheetData sheetId="4333"/>
      <sheetData sheetId="4334"/>
      <sheetData sheetId="4335"/>
      <sheetData sheetId="4336"/>
      <sheetData sheetId="4337"/>
      <sheetData sheetId="4338"/>
      <sheetData sheetId="4339">
        <row r="2">
          <cell r="A2">
            <v>0</v>
          </cell>
        </row>
      </sheetData>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row r="2">
          <cell r="A2">
            <v>0</v>
          </cell>
        </row>
      </sheetData>
      <sheetData sheetId="4376"/>
      <sheetData sheetId="4377"/>
      <sheetData sheetId="4378"/>
      <sheetData sheetId="4379"/>
      <sheetData sheetId="4380"/>
      <sheetData sheetId="4381"/>
      <sheetData sheetId="4382"/>
      <sheetData sheetId="4383"/>
      <sheetData sheetId="4384"/>
      <sheetData sheetId="4385">
        <row r="2">
          <cell r="A2">
            <v>0</v>
          </cell>
        </row>
      </sheetData>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row r="2">
          <cell r="A2">
            <v>0</v>
          </cell>
        </row>
      </sheetData>
      <sheetData sheetId="4459"/>
      <sheetData sheetId="4460"/>
      <sheetData sheetId="4461"/>
      <sheetData sheetId="4462"/>
      <sheetData sheetId="4463"/>
      <sheetData sheetId="4464"/>
      <sheetData sheetId="4465"/>
      <sheetData sheetId="4466"/>
      <sheetData sheetId="4467"/>
      <sheetData sheetId="4468">
        <row r="2">
          <cell r="A2">
            <v>0</v>
          </cell>
        </row>
      </sheetData>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row r="2">
          <cell r="A2">
            <v>0</v>
          </cell>
        </row>
      </sheetData>
      <sheetData sheetId="4505"/>
      <sheetData sheetId="4506"/>
      <sheetData sheetId="4507"/>
      <sheetData sheetId="4508"/>
      <sheetData sheetId="4509"/>
      <sheetData sheetId="4510"/>
      <sheetData sheetId="4511"/>
      <sheetData sheetId="4512"/>
      <sheetData sheetId="4513"/>
      <sheetData sheetId="4514">
        <row r="2">
          <cell r="A2">
            <v>0</v>
          </cell>
        </row>
      </sheetData>
      <sheetData sheetId="4515"/>
      <sheetData sheetId="4516"/>
      <sheetData sheetId="4517"/>
      <sheetData sheetId="4518"/>
      <sheetData sheetId="4519"/>
      <sheetData sheetId="4520"/>
      <sheetData sheetId="4521"/>
      <sheetData sheetId="4522"/>
      <sheetData sheetId="4523"/>
      <sheetData sheetId="4524">
        <row r="2">
          <cell r="A2">
            <v>0</v>
          </cell>
        </row>
      </sheetData>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row r="2">
          <cell r="A2">
            <v>0</v>
          </cell>
        </row>
      </sheetData>
      <sheetData sheetId="4561"/>
      <sheetData sheetId="4562"/>
      <sheetData sheetId="4563"/>
      <sheetData sheetId="4564"/>
      <sheetData sheetId="4565"/>
      <sheetData sheetId="4566"/>
      <sheetData sheetId="4567"/>
      <sheetData sheetId="4568"/>
      <sheetData sheetId="4569"/>
      <sheetData sheetId="4570">
        <row r="2">
          <cell r="A2">
            <v>0</v>
          </cell>
        </row>
      </sheetData>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row r="2">
          <cell r="A2">
            <v>0</v>
          </cell>
        </row>
      </sheetData>
      <sheetData sheetId="4644"/>
      <sheetData sheetId="4645"/>
      <sheetData sheetId="4646"/>
      <sheetData sheetId="4647"/>
      <sheetData sheetId="4648"/>
      <sheetData sheetId="4649"/>
      <sheetData sheetId="4650"/>
      <sheetData sheetId="4651"/>
      <sheetData sheetId="4652"/>
      <sheetData sheetId="4653">
        <row r="2">
          <cell r="A2">
            <v>0</v>
          </cell>
        </row>
      </sheetData>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sheetData sheetId="4686"/>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sheetData sheetId="4892"/>
      <sheetData sheetId="4893"/>
      <sheetData sheetId="4894">
        <row r="2">
          <cell r="A2">
            <v>0</v>
          </cell>
        </row>
      </sheetData>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row r="2">
          <cell r="A2">
            <v>0</v>
          </cell>
        </row>
      </sheetData>
      <sheetData sheetId="4931"/>
      <sheetData sheetId="4932"/>
      <sheetData sheetId="4933"/>
      <sheetData sheetId="4934"/>
      <sheetData sheetId="4935"/>
      <sheetData sheetId="4936"/>
      <sheetData sheetId="4937"/>
      <sheetData sheetId="4938"/>
      <sheetData sheetId="4939"/>
      <sheetData sheetId="4940">
        <row r="2">
          <cell r="A2">
            <v>0</v>
          </cell>
        </row>
      </sheetData>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row r="2">
          <cell r="A2">
            <v>0</v>
          </cell>
        </row>
      </sheetData>
      <sheetData sheetId="5014"/>
      <sheetData sheetId="5015"/>
      <sheetData sheetId="5016"/>
      <sheetData sheetId="5017"/>
      <sheetData sheetId="5018"/>
      <sheetData sheetId="5019"/>
      <sheetData sheetId="5020"/>
      <sheetData sheetId="5021"/>
      <sheetData sheetId="5022"/>
      <sheetData sheetId="5023">
        <row r="2">
          <cell r="A2">
            <v>0</v>
          </cell>
        </row>
      </sheetData>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row r="2">
          <cell r="A2">
            <v>0</v>
          </cell>
        </row>
      </sheetData>
      <sheetData sheetId="5060"/>
      <sheetData sheetId="5061"/>
      <sheetData sheetId="5062"/>
      <sheetData sheetId="5063"/>
      <sheetData sheetId="5064"/>
      <sheetData sheetId="5065"/>
      <sheetData sheetId="5066"/>
      <sheetData sheetId="5067"/>
      <sheetData sheetId="5068"/>
      <sheetData sheetId="5069">
        <row r="2">
          <cell r="A2">
            <v>0</v>
          </cell>
        </row>
      </sheetData>
      <sheetData sheetId="5070"/>
      <sheetData sheetId="5071"/>
      <sheetData sheetId="5072"/>
      <sheetData sheetId="5073"/>
      <sheetData sheetId="5074"/>
      <sheetData sheetId="5075"/>
      <sheetData sheetId="5076"/>
      <sheetData sheetId="5077"/>
      <sheetData sheetId="5078"/>
      <sheetData sheetId="5079">
        <row r="2">
          <cell r="A2">
            <v>0</v>
          </cell>
        </row>
      </sheetData>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row r="2">
          <cell r="A2">
            <v>0</v>
          </cell>
        </row>
      </sheetData>
      <sheetData sheetId="5116"/>
      <sheetData sheetId="5117"/>
      <sheetData sheetId="5118"/>
      <sheetData sheetId="5119"/>
      <sheetData sheetId="5120"/>
      <sheetData sheetId="5121"/>
      <sheetData sheetId="5122"/>
      <sheetData sheetId="5123"/>
      <sheetData sheetId="5124"/>
      <sheetData sheetId="5125">
        <row r="2">
          <cell r="A2">
            <v>0</v>
          </cell>
        </row>
      </sheetData>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row r="2">
          <cell r="A2">
            <v>0</v>
          </cell>
        </row>
      </sheetData>
      <sheetData sheetId="5199"/>
      <sheetData sheetId="5200"/>
      <sheetData sheetId="5201"/>
      <sheetData sheetId="5202"/>
      <sheetData sheetId="5203"/>
      <sheetData sheetId="5204"/>
      <sheetData sheetId="5205"/>
      <sheetData sheetId="5206"/>
      <sheetData sheetId="5207"/>
      <sheetData sheetId="5208">
        <row r="2">
          <cell r="A2">
            <v>0</v>
          </cell>
        </row>
      </sheetData>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sheetData sheetId="5241"/>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ow r="2">
          <cell r="A2">
            <v>0</v>
          </cell>
        </row>
      </sheetData>
      <sheetData sheetId="5395" refreshError="1"/>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efreshError="1"/>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sheetData sheetId="5441" refreshError="1"/>
      <sheetData sheetId="5442" refreshError="1"/>
      <sheetData sheetId="5443"/>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sheetData sheetId="5457"/>
      <sheetData sheetId="5458"/>
      <sheetData sheetId="5459"/>
      <sheetData sheetId="5460"/>
      <sheetData sheetId="5461"/>
      <sheetData sheetId="5462"/>
      <sheetData sheetId="5463"/>
      <sheetData sheetId="5464" refreshError="1"/>
      <sheetData sheetId="5465" refreshError="1"/>
      <sheetData sheetId="5466"/>
      <sheetData sheetId="5467"/>
      <sheetData sheetId="5468" refreshError="1"/>
      <sheetData sheetId="5469" refreshError="1"/>
      <sheetData sheetId="5470"/>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sheetData sheetId="5480"/>
      <sheetData sheetId="5481"/>
      <sheetData sheetId="5482"/>
      <sheetData sheetId="5483"/>
      <sheetData sheetId="5484"/>
      <sheetData sheetId="5485"/>
      <sheetData sheetId="5486"/>
      <sheetData sheetId="5487"/>
      <sheetData sheetId="5488" refreshError="1"/>
      <sheetData sheetId="5489" refreshError="1"/>
      <sheetData sheetId="5490" refreshError="1"/>
      <sheetData sheetId="5491" refreshError="1"/>
      <sheetData sheetId="5492" refreshError="1"/>
      <sheetData sheetId="5493" refreshError="1"/>
      <sheetData sheetId="5494"/>
      <sheetData sheetId="5495" refreshError="1"/>
      <sheetData sheetId="5496"/>
      <sheetData sheetId="5497"/>
      <sheetData sheetId="5498"/>
      <sheetData sheetId="5499"/>
      <sheetData sheetId="5500"/>
      <sheetData sheetId="5501"/>
      <sheetData sheetId="5502"/>
      <sheetData sheetId="5503"/>
      <sheetData sheetId="5504"/>
      <sheetData sheetId="5505"/>
      <sheetData sheetId="5506">
        <row r="2">
          <cell r="A2" t="str">
            <v>FORMULARIO N° 4</v>
          </cell>
        </row>
      </sheetData>
      <sheetData sheetId="5507">
        <row r="2">
          <cell r="A2">
            <v>0</v>
          </cell>
        </row>
      </sheetData>
      <sheetData sheetId="5508">
        <row r="2">
          <cell r="B2">
            <v>0</v>
          </cell>
        </row>
      </sheetData>
      <sheetData sheetId="5509">
        <row r="5">
          <cell r="A5" t="str">
            <v>OFERTA ECONÓMICA DETALLADA</v>
          </cell>
        </row>
      </sheetData>
      <sheetData sheetId="5510"/>
      <sheetData sheetId="5511"/>
      <sheetData sheetId="5512"/>
      <sheetData sheetId="5513" refreshError="1"/>
      <sheetData sheetId="5514" refreshError="1"/>
      <sheetData sheetId="5515">
        <row r="2">
          <cell r="A2">
            <v>0</v>
          </cell>
        </row>
      </sheetData>
      <sheetData sheetId="5516" refreshError="1"/>
      <sheetData sheetId="5517" refreshError="1"/>
      <sheetData sheetId="5518" refreshError="1"/>
      <sheetData sheetId="5519">
        <row r="2">
          <cell r="A2" t="str">
            <v>Locación</v>
          </cell>
        </row>
      </sheetData>
      <sheetData sheetId="5520">
        <row r="2">
          <cell r="A2">
            <v>0</v>
          </cell>
        </row>
      </sheetData>
      <sheetData sheetId="5521"/>
      <sheetData sheetId="5522"/>
      <sheetData sheetId="5523"/>
      <sheetData sheetId="5524">
        <row r="2">
          <cell r="A2">
            <v>0</v>
          </cell>
        </row>
      </sheetData>
      <sheetData sheetId="5525" refreshError="1"/>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Datos básico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costos oficina"/>
      <sheetName val="costos campamento"/>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FACTOR PRESTACIONAL 2008"/>
      <sheetName val="SALARIO CELADOR 2008"/>
      <sheetName val="TARIFAS DIARIO OFICIAL 2008"/>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CCIDENTES_DE_1995___1996_x_15"/>
      <sheetName val="//ccefici"/>
      <sheetName val="_a  aaInformación GRUPO 4_A MIn"/>
      <sheetName val="_aCCIDENTES_DE_1995___1996_x_11"/>
      <sheetName val="_aCCIDENTES_DE_1995___1996_xl_4"/>
      <sheetName val="_aCCIDENTES_DE_1995___1996_xl_3"/>
      <sheetName val="_aCCIDENTES_DE_1995___1996_xl_2"/>
      <sheetName val="_aCCIDENTES_DE_1995___1996_xl_6"/>
      <sheetName val="_aCCIDENTES_DE_1995___1996_xl_5"/>
      <sheetName val="_aCCIDENTES_DE_1995___1996_xl_7"/>
      <sheetName val="_aCCIDENTES_DE_1995___1996_xl_8"/>
      <sheetName val="_aCCIDENTES_DE_1995___1996_xl_9"/>
      <sheetName val="_aCCIDENTES_DE_1995___1996_x_10"/>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 PRESTACIONAL"/>
      <sheetName val="CANTIDADES"/>
      <sheetName val="ACTA 01"/>
    </sheetNames>
    <sheetDataSet>
      <sheetData sheetId="0"/>
      <sheetData sheetId="1"/>
      <sheetData sheetId="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MEM"/>
      <sheetName val="TUBERIAS"/>
      <sheetName val="Hoja3"/>
    </sheetNames>
    <sheetDataSet>
      <sheetData sheetId="0" refreshError="1"/>
      <sheetData sheetId="1">
        <row r="39">
          <cell r="E39">
            <v>111.47</v>
          </cell>
        </row>
        <row r="45">
          <cell r="N45">
            <v>0</v>
          </cell>
        </row>
        <row r="46">
          <cell r="N46">
            <v>32</v>
          </cell>
        </row>
        <row r="47">
          <cell r="I47">
            <v>1</v>
          </cell>
          <cell r="N47">
            <v>2</v>
          </cell>
        </row>
        <row r="48">
          <cell r="I48">
            <v>1</v>
          </cell>
        </row>
        <row r="49">
          <cell r="N49">
            <v>12</v>
          </cell>
        </row>
        <row r="51">
          <cell r="N51">
            <v>160</v>
          </cell>
        </row>
        <row r="53">
          <cell r="E53">
            <v>70.83</v>
          </cell>
        </row>
        <row r="54">
          <cell r="E54">
            <v>30.36</v>
          </cell>
        </row>
        <row r="55">
          <cell r="E55">
            <v>47.02</v>
          </cell>
        </row>
        <row r="56">
          <cell r="E56">
            <v>47.01</v>
          </cell>
        </row>
        <row r="59">
          <cell r="E59">
            <v>10.119999999999999</v>
          </cell>
        </row>
        <row r="60">
          <cell r="E60">
            <v>9.4</v>
          </cell>
          <cell r="M60">
            <v>8.73</v>
          </cell>
        </row>
        <row r="62">
          <cell r="M62">
            <v>35.11</v>
          </cell>
        </row>
        <row r="63">
          <cell r="M63">
            <v>0</v>
          </cell>
        </row>
        <row r="64">
          <cell r="M64">
            <v>168.21</v>
          </cell>
        </row>
        <row r="66">
          <cell r="M66">
            <v>1</v>
          </cell>
        </row>
        <row r="73">
          <cell r="M73">
            <v>1</v>
          </cell>
        </row>
        <row r="79">
          <cell r="M79">
            <v>110.27</v>
          </cell>
        </row>
        <row r="80">
          <cell r="M80">
            <v>0</v>
          </cell>
        </row>
      </sheetData>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B. D."/>
      <sheetName val="REGISTRO"/>
      <sheetName val="RESUMEN"/>
      <sheetName val="ANALISIS"/>
      <sheetName val="MENSAJE"/>
      <sheetName val="F-INV"/>
      <sheetName val="ANSI"/>
      <sheetName val="Cons. Report"/>
      <sheetName val="NUMERO AT"/>
      <sheetName val="HORAS"/>
      <sheetName val="DIAS"/>
      <sheetName val="IS"/>
      <sheetName val="IF"/>
      <sheetName val="ILISEC"/>
      <sheetName val="ili"/>
      <sheetName val="P CUERPO"/>
      <sheetName val="TIPO LES"/>
      <sheetName val="AGENTE LES"/>
      <sheetName val="HORA"/>
      <sheetName val="DIA"/>
      <sheetName val="CAUSAS"/>
      <sheetName val="COND INSEG"/>
      <sheetName val="ACT INSEG"/>
      <sheetName val="FAC.TRABAJO"/>
      <sheetName val="FAC.PERSONAL"/>
      <sheetName val="CONSOLIDADO"/>
    </sheetNames>
    <sheetDataSet>
      <sheetData sheetId="0"/>
      <sheetData sheetId="1"/>
      <sheetData sheetId="2">
        <row r="5">
          <cell r="K5" t="str">
            <v>PARTE DEL 
CUERPO AFECTADA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efreshError="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Users\ANDRES FELIPE MUÑOZ\Down"/>
      <sheetName val="aCCIDENTES DE 1995 - 1996.xls"/>
    </sheetNames>
    <definedNames>
      <definedName name="absc"/>
    </definedNames>
    <sheetDataSet>
      <sheetData sheetId="0" refreshError="1"/>
      <sheetData sheetId="1" refreshError="1"/>
      <sheetData sheetId="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
      <sheetName val="N.COSPIQUE"/>
      <sheetName val="ECOP 110 kV"/>
      <sheetName val="ECOP 13.8 kV "/>
      <sheetName val="L SUBT 110"/>
      <sheetName val="RESUMEN"/>
    </sheetNames>
    <sheetDataSet>
      <sheetData sheetId="0">
        <row r="2">
          <cell r="C2" t="str">
            <v>CANTIDADES DE OBRAS Y PRECIOS</v>
          </cell>
        </row>
      </sheetData>
      <sheetData sheetId="1" refreshError="1"/>
      <sheetData sheetId="2" refreshError="1"/>
      <sheetData sheetId="3" refreshError="1"/>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row r="1">
          <cell r="A1" t="str">
            <v>ADMINISTRACION COMERCIAL Y FINANCIERA - MINTRANS</v>
          </cell>
        </row>
        <row r="2">
          <cell r="A2" t="str">
            <v>ADMINISTRACION DE PRESTACIONES SOCIALES (CAPRESUB)</v>
          </cell>
        </row>
        <row r="3">
          <cell r="A3" t="str">
            <v>ADMINISTRACION POSTAL NACIONAL</v>
          </cell>
        </row>
        <row r="4">
          <cell r="A4" t="str">
            <v>ADMINISTRACION Y MANEJO DEL SISTEMA DE PARQUES NACIONALES NATURALES</v>
          </cell>
        </row>
        <row r="5">
          <cell r="A5" t="str">
            <v>AGENCIA COLOMBIANA DE COOPERACION INTERNACIONAL</v>
          </cell>
        </row>
        <row r="6">
          <cell r="A6" t="str">
            <v>ALCALDIA DE ABEJORRAL</v>
          </cell>
        </row>
        <row r="7">
          <cell r="A7" t="str">
            <v>ALCALDIA DE ABREGO</v>
          </cell>
        </row>
        <row r="8">
          <cell r="A8" t="str">
            <v>ALCALDIA DE ABRIAQUÍ</v>
          </cell>
        </row>
        <row r="9">
          <cell r="A9" t="str">
            <v>ALCALDIA DE ACACÍAS</v>
          </cell>
        </row>
        <row r="10">
          <cell r="A10" t="str">
            <v>ALCALDIA DE ACANDÍ</v>
          </cell>
        </row>
        <row r="11">
          <cell r="A11" t="str">
            <v>ALCALDIA DE ACEVEDO</v>
          </cell>
        </row>
        <row r="12">
          <cell r="A12" t="str">
            <v>ALCALDIA DE ACHÍ</v>
          </cell>
        </row>
        <row r="13">
          <cell r="A13" t="str">
            <v>ALCALDIA DE AGRADO</v>
          </cell>
        </row>
        <row r="14">
          <cell r="A14" t="str">
            <v>ALCALDIA DE AGUA DE DIOS</v>
          </cell>
        </row>
        <row r="15">
          <cell r="A15" t="str">
            <v>ALCALDIA DE AGUACHICA</v>
          </cell>
        </row>
        <row r="16">
          <cell r="A16" t="str">
            <v>ALCALDIA DE AGUADA</v>
          </cell>
        </row>
        <row r="17">
          <cell r="A17" t="str">
            <v>ALCALDIA DE AGUADAS</v>
          </cell>
        </row>
        <row r="18">
          <cell r="A18" t="str">
            <v>ALCALDIA DE AGUAZUL</v>
          </cell>
        </row>
        <row r="19">
          <cell r="A19" t="str">
            <v>ALCALDIA DE AGUSTÍN CODAZZI</v>
          </cell>
        </row>
        <row r="20">
          <cell r="A20" t="str">
            <v>ALCALDIA DE AIPE</v>
          </cell>
        </row>
        <row r="21">
          <cell r="A21" t="str">
            <v>ALCALDIA DE ALBAN</v>
          </cell>
        </row>
        <row r="22">
          <cell r="A22" t="str">
            <v>ALCALDIA DE ALBANIA</v>
          </cell>
        </row>
        <row r="23">
          <cell r="A23" t="str">
            <v>ALCALDIA DE ALCALÁ</v>
          </cell>
        </row>
        <row r="24">
          <cell r="A24" t="str">
            <v>ALCALDIA DE ALDANA</v>
          </cell>
        </row>
        <row r="25">
          <cell r="A25" t="str">
            <v>ALCALDIA DE ALEJANDRÍA</v>
          </cell>
        </row>
        <row r="26">
          <cell r="A26" t="str">
            <v>ALCALDIA DE ALGARROBO</v>
          </cell>
        </row>
        <row r="27">
          <cell r="A27" t="str">
            <v>ALCALDIA DE ALGECIRAS</v>
          </cell>
        </row>
        <row r="28">
          <cell r="A28" t="str">
            <v>ALCALDIA DE ALMAGUER</v>
          </cell>
        </row>
        <row r="29">
          <cell r="A29" t="str">
            <v>ALCALDIA DE ALMEIDA</v>
          </cell>
        </row>
        <row r="30">
          <cell r="A30" t="str">
            <v>ALCALDIA DE ALPUJARRA</v>
          </cell>
        </row>
        <row r="31">
          <cell r="A31" t="str">
            <v>ALCALDIA DE ALTAMIRA</v>
          </cell>
        </row>
        <row r="32">
          <cell r="A32" t="str">
            <v>ALCALDIA DE ALTO BAUDO</v>
          </cell>
        </row>
        <row r="33">
          <cell r="A33" t="str">
            <v>ALCALDIA DE ALTOS DEL ROSARIO</v>
          </cell>
        </row>
        <row r="34">
          <cell r="A34" t="str">
            <v>ALCALDIA DE ALVARADO</v>
          </cell>
        </row>
        <row r="35">
          <cell r="A35" t="str">
            <v>ALCALDIA DE AMAGÁ</v>
          </cell>
        </row>
        <row r="36">
          <cell r="A36" t="str">
            <v>ALCALDIA DE AMALFI</v>
          </cell>
        </row>
        <row r="37">
          <cell r="A37" t="str">
            <v>ALCALDIA DE AMBALEMA</v>
          </cell>
        </row>
        <row r="38">
          <cell r="A38" t="str">
            <v>ALCALDIA DE ANAPOIMA</v>
          </cell>
        </row>
        <row r="39">
          <cell r="A39" t="str">
            <v>ALCALDIA DE ANCUYÁ</v>
          </cell>
        </row>
        <row r="40">
          <cell r="A40" t="str">
            <v>ALCALDIA DE ANDALUCÍA</v>
          </cell>
        </row>
        <row r="41">
          <cell r="A41" t="str">
            <v>ALCALDIA DE ANDES</v>
          </cell>
        </row>
        <row r="42">
          <cell r="A42" t="str">
            <v>ALCALDIA DE ANGELÓPOLIS</v>
          </cell>
        </row>
        <row r="43">
          <cell r="A43" t="str">
            <v>ALCALDIA DE ANGOSTURA</v>
          </cell>
        </row>
        <row r="44">
          <cell r="A44" t="str">
            <v>ALCALDIA DE ANOLAIMA</v>
          </cell>
        </row>
        <row r="45">
          <cell r="A45" t="str">
            <v>ALCALDIA DE ANORÍ</v>
          </cell>
        </row>
        <row r="46">
          <cell r="A46" t="str">
            <v>ALCALDIA DE ANSERMA</v>
          </cell>
        </row>
        <row r="47">
          <cell r="A47" t="str">
            <v>ALCALDIA DE ANSERMANUEVO</v>
          </cell>
        </row>
        <row r="48">
          <cell r="A48" t="str">
            <v>ALCALDIA DE ANZA</v>
          </cell>
        </row>
        <row r="49">
          <cell r="A49" t="str">
            <v>ALCALDIA DE ANZOÁTEGUI</v>
          </cell>
        </row>
        <row r="50">
          <cell r="A50" t="str">
            <v>ALCALDIA DE APARTADÓ</v>
          </cell>
        </row>
        <row r="51">
          <cell r="A51" t="str">
            <v>ALCALDIA DE APÍA</v>
          </cell>
        </row>
        <row r="52">
          <cell r="A52" t="str">
            <v>ALCALDIA DE APULO</v>
          </cell>
        </row>
        <row r="53">
          <cell r="A53" t="str">
            <v>ALCALDIA DE AQUITANIA</v>
          </cell>
        </row>
        <row r="54">
          <cell r="A54" t="str">
            <v>ALCALDIA DE ARACATACA</v>
          </cell>
        </row>
        <row r="55">
          <cell r="A55" t="str">
            <v>ALCALDIA DE ARANZAZU</v>
          </cell>
        </row>
        <row r="56">
          <cell r="A56" t="str">
            <v>ALCALDIA DE ARATOCA</v>
          </cell>
        </row>
        <row r="57">
          <cell r="A57" t="str">
            <v>ALCALDIA DE ARAUCA</v>
          </cell>
        </row>
        <row r="58">
          <cell r="A58" t="str">
            <v>ALCALDIA DE ARAUQUITA</v>
          </cell>
        </row>
        <row r="59">
          <cell r="A59" t="str">
            <v>ALCALDIA DE ARBELÁEZ</v>
          </cell>
        </row>
        <row r="60">
          <cell r="A60" t="str">
            <v>ALCALDIA DE ARBOLEDA</v>
          </cell>
        </row>
        <row r="61">
          <cell r="A61" t="str">
            <v>ALCALDIA DE ARBOLEDAS</v>
          </cell>
        </row>
        <row r="62">
          <cell r="A62" t="str">
            <v>ALCALDIA DE ARBOLETES</v>
          </cell>
        </row>
        <row r="63">
          <cell r="A63" t="str">
            <v>ALCALDIA DE ARCABUCO</v>
          </cell>
        </row>
        <row r="64">
          <cell r="A64" t="str">
            <v>ALCALDIA DE ARENAL</v>
          </cell>
        </row>
        <row r="65">
          <cell r="A65" t="str">
            <v>ALCALDIA DE ARGELIA</v>
          </cell>
        </row>
        <row r="66">
          <cell r="A66" t="str">
            <v>ALCALDIA DE ARIGUANÍ</v>
          </cell>
        </row>
        <row r="67">
          <cell r="A67" t="str">
            <v>ALCALDIA DE ARJONA</v>
          </cell>
        </row>
        <row r="68">
          <cell r="A68" t="str">
            <v>ALCALDIA DE ARMENIA</v>
          </cell>
        </row>
        <row r="69">
          <cell r="A69" t="str">
            <v>ALCALDIA DE ARMENIA</v>
          </cell>
        </row>
        <row r="70">
          <cell r="A70" t="str">
            <v>ALCALDIA DE ARMERO</v>
          </cell>
        </row>
        <row r="71">
          <cell r="A71" t="str">
            <v>ALCALDIA DE ARROYOHONDO</v>
          </cell>
        </row>
        <row r="72">
          <cell r="A72" t="str">
            <v>ALCALDIA DE ASTREA</v>
          </cell>
        </row>
        <row r="73">
          <cell r="A73" t="str">
            <v>ALCALDIA DE ATACO</v>
          </cell>
        </row>
        <row r="74">
          <cell r="A74" t="str">
            <v>ALCALDIA DE ATRATO</v>
          </cell>
        </row>
        <row r="75">
          <cell r="A75" t="str">
            <v>ALCALDIA DE AYAPEL</v>
          </cell>
        </row>
        <row r="76">
          <cell r="A76" t="str">
            <v>ALCALDIA DE BAGADÓ</v>
          </cell>
        </row>
        <row r="77">
          <cell r="A77" t="str">
            <v>ALCALDIA DE BAHÍA SOLANO</v>
          </cell>
        </row>
        <row r="78">
          <cell r="A78" t="str">
            <v>ALCALDIA DE BAJO BAUDÓ</v>
          </cell>
        </row>
        <row r="79">
          <cell r="A79" t="str">
            <v>ALCALDIA DE BALBOA</v>
          </cell>
        </row>
        <row r="80">
          <cell r="A80" t="str">
            <v>ALCALDIA DE BARANOA</v>
          </cell>
        </row>
        <row r="81">
          <cell r="A81" t="str">
            <v>ALCALDIA DE BARAYA</v>
          </cell>
        </row>
        <row r="82">
          <cell r="A82" t="str">
            <v>ALCALDIA DE BARBACOAS</v>
          </cell>
        </row>
        <row r="83">
          <cell r="A83" t="str">
            <v>ALCALDIA DE BARBOSA</v>
          </cell>
        </row>
        <row r="84">
          <cell r="A84" t="str">
            <v>ALCALDIA DE BARICHARA</v>
          </cell>
        </row>
        <row r="85">
          <cell r="A85" t="str">
            <v>ALCALDIA DE BARRANCA DE UPÍA</v>
          </cell>
        </row>
        <row r="86">
          <cell r="A86" t="str">
            <v>ALCALDIA DE BARRANCABERMEJA</v>
          </cell>
        </row>
        <row r="87">
          <cell r="A87" t="str">
            <v>ALCALDIA DE BARRANCAS</v>
          </cell>
        </row>
        <row r="88">
          <cell r="A88" t="str">
            <v>ALCALDIA DE BARRANCO DE LOBA</v>
          </cell>
        </row>
        <row r="89">
          <cell r="A89" t="str">
            <v>ALCALDIA DE BARRANCO MINAS</v>
          </cell>
        </row>
        <row r="90">
          <cell r="A90" t="str">
            <v>ALCALDIA DE BARRANQUILLA</v>
          </cell>
        </row>
        <row r="91">
          <cell r="A91" t="str">
            <v>ALCALDIA DE BECERRIL</v>
          </cell>
        </row>
        <row r="92">
          <cell r="A92" t="str">
            <v>ALCALDIA DE BELALCÁZAR</v>
          </cell>
        </row>
        <row r="93">
          <cell r="A93" t="str">
            <v>ALCALDIA DE BELÉN</v>
          </cell>
        </row>
        <row r="94">
          <cell r="A94" t="str">
            <v>ALCALDIA DE BELÉN</v>
          </cell>
        </row>
        <row r="95">
          <cell r="A95" t="str">
            <v>ALCALDIA DE BELÉN DE BAJIRÁ</v>
          </cell>
        </row>
        <row r="96">
          <cell r="A96" t="str">
            <v>ALCALDIA DE BELÉN DE LOS ANDAQUIES</v>
          </cell>
        </row>
        <row r="97">
          <cell r="A97" t="str">
            <v>ALCALDIA DE BELÉN DE UMBRÍA</v>
          </cell>
        </row>
        <row r="98">
          <cell r="A98" t="str">
            <v>ALCALDIA DE BELLO</v>
          </cell>
        </row>
        <row r="99">
          <cell r="A99" t="str">
            <v>ALCALDIA DE BELMIRA</v>
          </cell>
        </row>
        <row r="100">
          <cell r="A100" t="str">
            <v>ALCALDIA DE BELTRÁN</v>
          </cell>
        </row>
        <row r="101">
          <cell r="A101" t="str">
            <v>ALCALDIA DE BERBEO</v>
          </cell>
        </row>
        <row r="102">
          <cell r="A102" t="str">
            <v>ALCALDIA DE BETANIA</v>
          </cell>
        </row>
        <row r="103">
          <cell r="A103" t="str">
            <v>ALCALDIA DE BETÉITIVA</v>
          </cell>
        </row>
        <row r="104">
          <cell r="A104" t="str">
            <v>ALCALDIA DE BETULIA</v>
          </cell>
        </row>
        <row r="105">
          <cell r="A105" t="str">
            <v>ALCALDIA DE BITUIMA</v>
          </cell>
        </row>
        <row r="106">
          <cell r="A106" t="str">
            <v>ALCALDIA DE BOAVITA</v>
          </cell>
        </row>
        <row r="107">
          <cell r="A107" t="str">
            <v>ALCALDIA DE BOCHALEMA</v>
          </cell>
        </row>
        <row r="108">
          <cell r="A108" t="str">
            <v>ALCALDIA DE BOGOTÁ</v>
          </cell>
        </row>
        <row r="109">
          <cell r="A109" t="str">
            <v>ALCALDIA DE BOJACÁ</v>
          </cell>
        </row>
        <row r="110">
          <cell r="A110" t="str">
            <v>ALCALDIA DE BOJAYA</v>
          </cell>
        </row>
        <row r="111">
          <cell r="A111" t="str">
            <v>ALCALDIA DE BOLIVAR</v>
          </cell>
        </row>
        <row r="112">
          <cell r="A112" t="str">
            <v>ALCALDIA DE BOSCONIA</v>
          </cell>
        </row>
        <row r="113">
          <cell r="A113" t="str">
            <v>ALCALDIA DE BOYACÁ</v>
          </cell>
        </row>
        <row r="114">
          <cell r="A114" t="str">
            <v>ALCALDIA DE BRICEÑO</v>
          </cell>
        </row>
        <row r="115">
          <cell r="A115" t="str">
            <v>ALCALDIA DE BUCARAMANGA</v>
          </cell>
        </row>
        <row r="116">
          <cell r="A116" t="str">
            <v>ALCALDIA DE BUCARASICA</v>
          </cell>
        </row>
        <row r="117">
          <cell r="A117" t="str">
            <v>ALCALDIA DE BUENAVENTURA</v>
          </cell>
        </row>
        <row r="118">
          <cell r="A118" t="str">
            <v>ALCALDIA DE BUENAVISTA</v>
          </cell>
        </row>
        <row r="119">
          <cell r="A119" t="str">
            <v>ALCALDIA DE BUENOS AIRES</v>
          </cell>
        </row>
        <row r="120">
          <cell r="A120" t="str">
            <v>ALCALDIA DE BUESACO</v>
          </cell>
        </row>
        <row r="121">
          <cell r="A121" t="str">
            <v>ALCALDIA DE BUGALAGRANDE</v>
          </cell>
        </row>
        <row r="122">
          <cell r="A122" t="str">
            <v>ALCALDIA DE BURITICÁ</v>
          </cell>
        </row>
        <row r="123">
          <cell r="A123" t="str">
            <v>ALCALDIA DE BUSBANZÁ</v>
          </cell>
        </row>
        <row r="124">
          <cell r="A124" t="str">
            <v>ALCALDIA DE CABRERA</v>
          </cell>
        </row>
        <row r="125">
          <cell r="A125" t="str">
            <v>ALCALDIA DE CABUYARO</v>
          </cell>
        </row>
        <row r="126">
          <cell r="A126" t="str">
            <v>ALCALDIA DE CACAHUAL</v>
          </cell>
        </row>
        <row r="127">
          <cell r="A127" t="str">
            <v>ALCALDIA DE CÁCERES</v>
          </cell>
        </row>
        <row r="128">
          <cell r="A128" t="str">
            <v>ALCALDIA DE CACHIPAY</v>
          </cell>
        </row>
        <row r="129">
          <cell r="A129" t="str">
            <v>ALCALDIA DE CACHIRÁ</v>
          </cell>
        </row>
        <row r="130">
          <cell r="A130" t="str">
            <v>ALCALDIA DE CÁCOTA</v>
          </cell>
        </row>
        <row r="131">
          <cell r="A131" t="str">
            <v>ALCALDIA DE CAICEDO</v>
          </cell>
        </row>
        <row r="132">
          <cell r="A132" t="str">
            <v>ALCALDIA DE CAICEDONIA</v>
          </cell>
        </row>
        <row r="133">
          <cell r="A133" t="str">
            <v>ALCALDIA DE CAIMITO</v>
          </cell>
        </row>
        <row r="134">
          <cell r="A134" t="str">
            <v>ALCALDIA DE CAJAMARCA</v>
          </cell>
        </row>
        <row r="135">
          <cell r="A135" t="str">
            <v>ALCALDIA DE CAJIBÍO</v>
          </cell>
        </row>
        <row r="136">
          <cell r="A136" t="str">
            <v>ALCALDIA DE CAJICÁ</v>
          </cell>
        </row>
        <row r="137">
          <cell r="A137" t="str">
            <v>ALCALDIA DE CALAMAR</v>
          </cell>
        </row>
        <row r="138">
          <cell r="A138" t="str">
            <v>ALCALDIA DE CALARCA</v>
          </cell>
        </row>
        <row r="139">
          <cell r="A139" t="str">
            <v>ALCALDIA DE CALDAS</v>
          </cell>
        </row>
        <row r="140">
          <cell r="A140" t="str">
            <v>ALCALDIA DE CALDONO</v>
          </cell>
        </row>
        <row r="141">
          <cell r="A141" t="str">
            <v>ALCALDIA DE CALI</v>
          </cell>
        </row>
        <row r="142">
          <cell r="A142" t="str">
            <v>ALCALDIA DE CALIFORNIA</v>
          </cell>
        </row>
        <row r="143">
          <cell r="A143" t="str">
            <v>ALCALDIA DE CALIMA</v>
          </cell>
        </row>
        <row r="144">
          <cell r="A144" t="str">
            <v>ALCALDIA DE CALOTO</v>
          </cell>
        </row>
        <row r="145">
          <cell r="A145" t="str">
            <v>ALCALDIA DE CAMPAMENTO</v>
          </cell>
        </row>
        <row r="146">
          <cell r="A146" t="str">
            <v>ALCALDIA DE CAMPO DE LA CRUZ</v>
          </cell>
        </row>
        <row r="147">
          <cell r="A147" t="str">
            <v>ALCALDIA DE CAMPOALEGRE</v>
          </cell>
        </row>
        <row r="148">
          <cell r="A148" t="str">
            <v>ALCALDIA DE CAMPOHERMOSO</v>
          </cell>
        </row>
        <row r="149">
          <cell r="A149" t="str">
            <v>ALCALDIA DE CANALETE</v>
          </cell>
        </row>
        <row r="150">
          <cell r="A150" t="str">
            <v>ALCALDIA DE CAÑASGORDAS</v>
          </cell>
        </row>
        <row r="151">
          <cell r="A151" t="str">
            <v>ALCALDIA DE CANDELARIA</v>
          </cell>
        </row>
        <row r="152">
          <cell r="A152" t="str">
            <v>ALCALDIA DE CANTAGALLO</v>
          </cell>
        </row>
        <row r="153">
          <cell r="A153" t="str">
            <v>ALCALDIA DE CAPARRAPÍ</v>
          </cell>
        </row>
        <row r="154">
          <cell r="A154" t="str">
            <v>ALCALDIA DE CAPITANEJO</v>
          </cell>
        </row>
        <row r="155">
          <cell r="A155" t="str">
            <v>ALCALDIA DE CAQUEZA</v>
          </cell>
        </row>
        <row r="156">
          <cell r="A156" t="str">
            <v>ALCALDIA DE CARACOLÍ</v>
          </cell>
        </row>
        <row r="157">
          <cell r="A157" t="str">
            <v>ALCALDIA DE CARAMANTA</v>
          </cell>
        </row>
        <row r="158">
          <cell r="A158" t="str">
            <v>ALCALDIA DE CARCASÍ</v>
          </cell>
        </row>
        <row r="159">
          <cell r="A159" t="str">
            <v>ALCALDIA DE CAREPA</v>
          </cell>
        </row>
        <row r="160">
          <cell r="A160" t="str">
            <v>ALCALDIA DE CARMEN DE APICALÁ</v>
          </cell>
        </row>
        <row r="161">
          <cell r="A161" t="str">
            <v>ALCALDIA DE CARMEN DE CARUPA</v>
          </cell>
        </row>
        <row r="162">
          <cell r="A162" t="str">
            <v>ALCALDIA DE CARMEN DEL DARIEN</v>
          </cell>
        </row>
        <row r="163">
          <cell r="A163" t="str">
            <v>ALCALDIA DE CAROLINA</v>
          </cell>
        </row>
        <row r="164">
          <cell r="A164" t="str">
            <v>ALCALDIA DE CARTAGENA</v>
          </cell>
        </row>
        <row r="165">
          <cell r="A165" t="str">
            <v>ALCALDIA DE CARTAGENA DEL CHAIRÁ</v>
          </cell>
        </row>
        <row r="166">
          <cell r="A166" t="str">
            <v>ALCALDIA DE CARTAGO</v>
          </cell>
        </row>
        <row r="167">
          <cell r="A167" t="str">
            <v>ALCALDIA DE CARURU</v>
          </cell>
        </row>
        <row r="168">
          <cell r="A168" t="str">
            <v>ALCALDIA DE CASABIANCA</v>
          </cell>
        </row>
        <row r="169">
          <cell r="A169" t="str">
            <v>ALCALDIA DE CASTILLA LA NUEVA</v>
          </cell>
        </row>
        <row r="170">
          <cell r="A170" t="str">
            <v>ALCALDIA DE CAUCASIA</v>
          </cell>
        </row>
        <row r="171">
          <cell r="A171" t="str">
            <v>ALCALDIA DE CEPITÁ</v>
          </cell>
        </row>
        <row r="172">
          <cell r="A172" t="str">
            <v>ALCALDIA DE CERETÉ</v>
          </cell>
        </row>
        <row r="173">
          <cell r="A173" t="str">
            <v>ALCALDIA DE CERINZA</v>
          </cell>
        </row>
        <row r="174">
          <cell r="A174" t="str">
            <v>ALCALDIA DE CERRITO</v>
          </cell>
        </row>
        <row r="175">
          <cell r="A175" t="str">
            <v>ALCALDIA DE CERRO SAN ANTONIO</v>
          </cell>
        </row>
        <row r="176">
          <cell r="A176" t="str">
            <v>ALCALDIA DE CÉRTEGUI</v>
          </cell>
        </row>
        <row r="177">
          <cell r="A177" t="str">
            <v>ALCALDIA DE CHACHAGÜÍ</v>
          </cell>
        </row>
        <row r="178">
          <cell r="A178" t="str">
            <v>ALCALDIA DE CHAGUANÍ</v>
          </cell>
        </row>
        <row r="179">
          <cell r="A179" t="str">
            <v>ALCALDIA DE CHALÁN</v>
          </cell>
        </row>
        <row r="180">
          <cell r="A180" t="str">
            <v>ALCALDIA DE CHAMEZA</v>
          </cell>
        </row>
        <row r="181">
          <cell r="A181" t="str">
            <v>ALCALDIA DE CHAPARRAL</v>
          </cell>
        </row>
        <row r="182">
          <cell r="A182" t="str">
            <v>ALCALDIA DE CHARALÁ</v>
          </cell>
        </row>
        <row r="183">
          <cell r="A183" t="str">
            <v>ALCALDIA DE CHARTA</v>
          </cell>
        </row>
        <row r="184">
          <cell r="A184" t="str">
            <v>ALCALDIA DE CHÍA</v>
          </cell>
        </row>
        <row r="185">
          <cell r="A185" t="str">
            <v>ALCALDIA DE CHIGORODÓ</v>
          </cell>
        </row>
        <row r="186">
          <cell r="A186" t="str">
            <v>ALCALDIA DE CHIMA</v>
          </cell>
        </row>
        <row r="187">
          <cell r="A187" t="str">
            <v>ALCALDIA DE CHIMICHAGUA</v>
          </cell>
        </row>
        <row r="188">
          <cell r="A188" t="str">
            <v>ALCALDIA DE CHINÁCOTA</v>
          </cell>
        </row>
        <row r="189">
          <cell r="A189" t="str">
            <v>ALCALDIA DE CHINAVITA</v>
          </cell>
        </row>
        <row r="190">
          <cell r="A190" t="str">
            <v>ALCALDIA DE CHINCHINÁ</v>
          </cell>
        </row>
        <row r="191">
          <cell r="A191" t="str">
            <v>ALCALDIA DE CHINÚ</v>
          </cell>
        </row>
        <row r="192">
          <cell r="A192" t="str">
            <v>ALCALDIA DE CHIPAQUE</v>
          </cell>
        </row>
        <row r="193">
          <cell r="A193" t="str">
            <v>ALCALDIA DE CHIPATÁ</v>
          </cell>
        </row>
        <row r="194">
          <cell r="A194" t="str">
            <v>ALCALDIA DE CHIQUINQUIRÁ</v>
          </cell>
        </row>
        <row r="195">
          <cell r="A195" t="str">
            <v>ALCALDIA DE CHÍQUIZA</v>
          </cell>
        </row>
        <row r="196">
          <cell r="A196" t="str">
            <v>ALCALDIA DE CHIRIGUANÁ</v>
          </cell>
        </row>
        <row r="197">
          <cell r="A197" t="str">
            <v>ALCALDIA DE CHISCAS</v>
          </cell>
        </row>
        <row r="198">
          <cell r="A198" t="str">
            <v>ALCALDIA DE CHITA</v>
          </cell>
        </row>
        <row r="199">
          <cell r="A199" t="str">
            <v>ALCALDIA DE CHITAGÁ</v>
          </cell>
        </row>
        <row r="200">
          <cell r="A200" t="str">
            <v>ALCALDIA DE CHITARAQUE</v>
          </cell>
        </row>
        <row r="201">
          <cell r="A201" t="str">
            <v>ALCALDIA DE CHIVATÁ</v>
          </cell>
        </row>
        <row r="202">
          <cell r="A202" t="str">
            <v>ALCALDIA DE CHIVOLO</v>
          </cell>
        </row>
        <row r="203">
          <cell r="A203" t="str">
            <v>ALCALDIA DE CHIVOR</v>
          </cell>
        </row>
        <row r="204">
          <cell r="A204" t="str">
            <v>ALCALDIA DE CHOACHÍ</v>
          </cell>
        </row>
        <row r="205">
          <cell r="A205" t="str">
            <v>ALCALDIA DE CHOCONTÁ</v>
          </cell>
        </row>
        <row r="206">
          <cell r="A206" t="str">
            <v>ALCALDIA DE CICUCO</v>
          </cell>
        </row>
        <row r="207">
          <cell r="A207" t="str">
            <v>ALCALDIA DE CIÉNAGA</v>
          </cell>
        </row>
        <row r="208">
          <cell r="A208" t="str">
            <v>ALCALDIA DE CIÉNAGA DE ORO</v>
          </cell>
        </row>
        <row r="209">
          <cell r="A209" t="str">
            <v>ALCALDIA DE CIÉNEGA</v>
          </cell>
        </row>
        <row r="210">
          <cell r="A210" t="str">
            <v>ALCALDIA DE CIMITARRA</v>
          </cell>
        </row>
        <row r="211">
          <cell r="A211" t="str">
            <v>ALCALDIA DE CIRCASIA</v>
          </cell>
        </row>
        <row r="212">
          <cell r="A212" t="str">
            <v>ALCALDIA DE CISNEROS</v>
          </cell>
        </row>
        <row r="213">
          <cell r="A213" t="str">
            <v>ALCALDIA DE CIUDAD BOLÍVAR</v>
          </cell>
        </row>
        <row r="214">
          <cell r="A214" t="str">
            <v>ALCALDIA DE CLEMENCIA</v>
          </cell>
        </row>
        <row r="215">
          <cell r="A215" t="str">
            <v>ALCALDIA DE COCORNÁ</v>
          </cell>
        </row>
        <row r="216">
          <cell r="A216" t="str">
            <v>ALCALDIA DE COELLO</v>
          </cell>
        </row>
        <row r="217">
          <cell r="A217" t="str">
            <v>ALCALDIA DE COGUA</v>
          </cell>
        </row>
        <row r="218">
          <cell r="A218" t="str">
            <v>ALCALDIA DE COLOMBIA</v>
          </cell>
        </row>
        <row r="219">
          <cell r="A219" t="str">
            <v>ALCALDIA DE COLON</v>
          </cell>
        </row>
        <row r="220">
          <cell r="A220" t="str">
            <v>ALCALDIA DE COLOSO</v>
          </cell>
        </row>
        <row r="221">
          <cell r="A221" t="str">
            <v>ALCALDIA DE CÓMBITA</v>
          </cell>
        </row>
        <row r="222">
          <cell r="A222" t="str">
            <v>ALCALDIA DE CONCEPCIÓN</v>
          </cell>
        </row>
        <row r="223">
          <cell r="A223" t="str">
            <v>ALCALDIA DE CONCORDIA</v>
          </cell>
        </row>
        <row r="224">
          <cell r="A224" t="str">
            <v>ALCALDIA DE CONDOTO</v>
          </cell>
        </row>
        <row r="225">
          <cell r="A225" t="str">
            <v>ALCALDIA DE CONFINES</v>
          </cell>
        </row>
        <row r="226">
          <cell r="A226" t="str">
            <v>ALCALDIA DE CONSACA</v>
          </cell>
        </row>
        <row r="227">
          <cell r="A227" t="str">
            <v>ALCALDIA DE CONTADERO</v>
          </cell>
        </row>
        <row r="228">
          <cell r="A228" t="str">
            <v>ALCALDIA DE CONTRATACIÓN</v>
          </cell>
        </row>
        <row r="229">
          <cell r="A229" t="str">
            <v>ALCALDIA DE CONVENCIÓN</v>
          </cell>
        </row>
        <row r="230">
          <cell r="A230" t="str">
            <v>ALCALDIA DE COPACABANA</v>
          </cell>
        </row>
        <row r="231">
          <cell r="A231" t="str">
            <v>ALCALDIA DE COPER</v>
          </cell>
        </row>
        <row r="232">
          <cell r="A232" t="str">
            <v>ALCALDIA DE CORDOBA</v>
          </cell>
        </row>
        <row r="233">
          <cell r="A233" t="str">
            <v>ALCALDIA DE CORINTO</v>
          </cell>
        </row>
        <row r="234">
          <cell r="A234" t="str">
            <v>ALCALDIA DE COROMORO</v>
          </cell>
        </row>
        <row r="235">
          <cell r="A235" t="str">
            <v>ALCALDIA DE COROZAL</v>
          </cell>
        </row>
        <row r="236">
          <cell r="A236" t="str">
            <v>ALCALDIA DE CORRALES</v>
          </cell>
        </row>
        <row r="237">
          <cell r="A237" t="str">
            <v>ALCALDIA DE COTA</v>
          </cell>
        </row>
        <row r="238">
          <cell r="A238" t="str">
            <v>ALCALDIA DE COTORRA</v>
          </cell>
        </row>
        <row r="239">
          <cell r="A239" t="str">
            <v>ALCALDIA DE COVARACHÍA</v>
          </cell>
        </row>
        <row r="240">
          <cell r="A240" t="str">
            <v>ALCALDIA DE COVEÑAS</v>
          </cell>
        </row>
        <row r="241">
          <cell r="A241" t="str">
            <v>ALCALDIA DE COYAIMA</v>
          </cell>
        </row>
        <row r="242">
          <cell r="A242" t="str">
            <v>ALCALDIA DE CRAVO NORTE</v>
          </cell>
        </row>
        <row r="243">
          <cell r="A243" t="str">
            <v>ALCALDIA DE CUASPUD</v>
          </cell>
        </row>
        <row r="244">
          <cell r="A244" t="str">
            <v>ALCALDIA DE CUBARÁ</v>
          </cell>
        </row>
        <row r="245">
          <cell r="A245" t="str">
            <v>ALCALDIA DE CUBARRAL</v>
          </cell>
        </row>
        <row r="246">
          <cell r="A246" t="str">
            <v>ALCALDIA DE CUCAITA</v>
          </cell>
        </row>
        <row r="247">
          <cell r="A247" t="str">
            <v>ALCALDIA DE CUCUNUBÁ</v>
          </cell>
        </row>
        <row r="248">
          <cell r="A248" t="str">
            <v>ALCALDIA DE CÚCUTA</v>
          </cell>
        </row>
        <row r="249">
          <cell r="A249" t="str">
            <v>ALCALDIA DE CUCUTILLA</v>
          </cell>
        </row>
        <row r="250">
          <cell r="A250" t="str">
            <v>ALCALDIA DE CUÍTIVA</v>
          </cell>
        </row>
        <row r="251">
          <cell r="A251" t="str">
            <v>ALCALDIA DE CUMARAL</v>
          </cell>
        </row>
        <row r="252">
          <cell r="A252" t="str">
            <v>ALCALDIA DE CUMARIBO</v>
          </cell>
        </row>
        <row r="253">
          <cell r="A253" t="str">
            <v>ALCALDIA DE CUMBAL</v>
          </cell>
        </row>
        <row r="254">
          <cell r="A254" t="str">
            <v>ALCALDIA DE CUMBITARA</v>
          </cell>
        </row>
        <row r="255">
          <cell r="A255" t="str">
            <v>ALCALDIA DE CUNDAY</v>
          </cell>
        </row>
        <row r="256">
          <cell r="A256" t="str">
            <v>ALCALDIA DE CURILLO</v>
          </cell>
        </row>
        <row r="257">
          <cell r="A257" t="str">
            <v>ALCALDIA DE CURITÍ</v>
          </cell>
        </row>
        <row r="258">
          <cell r="A258" t="str">
            <v>ALCALDIA DE CURUMANÍ</v>
          </cell>
        </row>
        <row r="259">
          <cell r="A259" t="str">
            <v>ALCALDIA DE DABEIBA</v>
          </cell>
        </row>
        <row r="260">
          <cell r="A260" t="str">
            <v>ALCALDIA DE DAGUA</v>
          </cell>
        </row>
        <row r="261">
          <cell r="A261" t="str">
            <v>ALCALDIA DE DIBULLA</v>
          </cell>
        </row>
        <row r="262">
          <cell r="A262" t="str">
            <v>ALCALDIA DE DISTRACCIÓN</v>
          </cell>
        </row>
        <row r="263">
          <cell r="A263" t="str">
            <v>ALCALDIA DE DOLORES</v>
          </cell>
        </row>
        <row r="264">
          <cell r="A264" t="str">
            <v>ALCALDIA DE DON MATÍAS</v>
          </cell>
        </row>
        <row r="265">
          <cell r="A265" t="str">
            <v>ALCALDIA DE DOSQUEBRADAS</v>
          </cell>
        </row>
        <row r="266">
          <cell r="A266" t="str">
            <v>ALCALDIA DE DUITAMA</v>
          </cell>
        </row>
        <row r="267">
          <cell r="A267" t="str">
            <v>ALCALDIA DE DURANIA</v>
          </cell>
        </row>
        <row r="268">
          <cell r="A268" t="str">
            <v>ALCALDIA DE EBÉJICO</v>
          </cell>
        </row>
        <row r="269">
          <cell r="A269" t="str">
            <v>ALCALDIA DE EL ÁGUILA</v>
          </cell>
        </row>
        <row r="270">
          <cell r="A270" t="str">
            <v>ALCALDIA DE EL BAGRE</v>
          </cell>
        </row>
        <row r="271">
          <cell r="A271" t="str">
            <v>ALCALDIA DE EL BANCO</v>
          </cell>
        </row>
        <row r="272">
          <cell r="A272" t="str">
            <v>ALCALDIA DE EL CAIRO</v>
          </cell>
        </row>
        <row r="273">
          <cell r="A273" t="str">
            <v>ALCALDIA DE EL CALVARIO</v>
          </cell>
        </row>
        <row r="274">
          <cell r="A274" t="str">
            <v>ALCALDIA DE EL CANTÓN DEL SAN PABLO</v>
          </cell>
        </row>
        <row r="275">
          <cell r="A275" t="str">
            <v>ALCALDIA DE EL CARMEN</v>
          </cell>
        </row>
        <row r="276">
          <cell r="A276" t="str">
            <v>ALCALDIA DE EL CARMEN DE ATRATO</v>
          </cell>
        </row>
        <row r="277">
          <cell r="A277" t="str">
            <v>ALCALDIA DE EL CARMEN DE BOLÍVAR</v>
          </cell>
        </row>
        <row r="278">
          <cell r="A278" t="str">
            <v>ALCALDIA DE EL CARMEN DE CHUCURÍ</v>
          </cell>
        </row>
        <row r="279">
          <cell r="A279" t="str">
            <v>ALCALDIA DE EL CARMEN DE VIBORAL</v>
          </cell>
        </row>
        <row r="280">
          <cell r="A280" t="str">
            <v>ALCALDIA DE EL CASTILLO</v>
          </cell>
        </row>
        <row r="281">
          <cell r="A281" t="str">
            <v>ALCALDIA DE EL CERRITO</v>
          </cell>
        </row>
        <row r="282">
          <cell r="A282" t="str">
            <v>ALCALDIA DE EL CHARCO</v>
          </cell>
        </row>
        <row r="283">
          <cell r="A283" t="str">
            <v>ALCALDIA DE EL COCUY</v>
          </cell>
        </row>
        <row r="284">
          <cell r="A284" t="str">
            <v>ALCALDIA DE EL COLEGIO</v>
          </cell>
        </row>
        <row r="285">
          <cell r="A285" t="str">
            <v>ALCALDIA DE EL COPEY</v>
          </cell>
        </row>
        <row r="286">
          <cell r="A286" t="str">
            <v>ALCALDIA DE EL DONCELLO</v>
          </cell>
        </row>
        <row r="287">
          <cell r="A287" t="str">
            <v>ALCALDIA DE EL DORADO</v>
          </cell>
        </row>
        <row r="288">
          <cell r="A288" t="str">
            <v>ALCALDIA DE EL DOVIO</v>
          </cell>
        </row>
        <row r="289">
          <cell r="A289" t="str">
            <v>ALCALDIA DE EL ENCANTO</v>
          </cell>
        </row>
        <row r="290">
          <cell r="A290" t="str">
            <v>ALCALDIA DE EL ESPINO</v>
          </cell>
        </row>
        <row r="291">
          <cell r="A291" t="str">
            <v>ALCALDIA DE EL GUACAMAYO</v>
          </cell>
        </row>
        <row r="292">
          <cell r="A292" t="str">
            <v>ALCALDIA DE EL GUAMO</v>
          </cell>
        </row>
        <row r="293">
          <cell r="A293" t="str">
            <v>ALCALDIA DE EL LITORAL DEL SAN JUAN</v>
          </cell>
        </row>
        <row r="294">
          <cell r="A294" t="str">
            <v>ALCALDIA DE EL MOLINO</v>
          </cell>
        </row>
        <row r="295">
          <cell r="A295" t="str">
            <v>ALCALDIA DE EL PASO</v>
          </cell>
        </row>
        <row r="296">
          <cell r="A296" t="str">
            <v>ALCALDIA DE EL PAUJIL</v>
          </cell>
        </row>
        <row r="297">
          <cell r="A297" t="str">
            <v>ALCALDIA DE EL PEÑOL</v>
          </cell>
        </row>
        <row r="298">
          <cell r="A298" t="str">
            <v>ALCALDIA DE EL PEÑON</v>
          </cell>
        </row>
        <row r="299">
          <cell r="A299" t="str">
            <v>ALCALDIA DE EL PIÑON</v>
          </cell>
        </row>
        <row r="300">
          <cell r="A300" t="str">
            <v>ALCALDIA DE EL PLAYÓN</v>
          </cell>
        </row>
        <row r="301">
          <cell r="A301" t="str">
            <v>ALCALDIA DE EL RETÉN</v>
          </cell>
        </row>
        <row r="302">
          <cell r="A302" t="str">
            <v>ALCALDIA DE EL RETORNO</v>
          </cell>
        </row>
        <row r="303">
          <cell r="A303" t="str">
            <v>ALCALDIA DE EL ROBLE</v>
          </cell>
        </row>
        <row r="304">
          <cell r="A304" t="str">
            <v>ALCALDIA DE EL ROSAL</v>
          </cell>
        </row>
        <row r="305">
          <cell r="A305" t="str">
            <v>ALCALDIA DE EL ROSARIO</v>
          </cell>
        </row>
        <row r="306">
          <cell r="A306" t="str">
            <v>ALCALDIA DE EL SANTUARIO</v>
          </cell>
        </row>
        <row r="307">
          <cell r="A307" t="str">
            <v>ALCALDIA DE EL TABLÓN DE GÓMEZ</v>
          </cell>
        </row>
        <row r="308">
          <cell r="A308" t="str">
            <v>ALCALDIA DE EL TAMBO</v>
          </cell>
        </row>
        <row r="309">
          <cell r="A309" t="str">
            <v>ALCALDIA DE EL TAMBO</v>
          </cell>
        </row>
        <row r="310">
          <cell r="A310" t="str">
            <v>ALCALDIA DE EL TARRA</v>
          </cell>
        </row>
        <row r="311">
          <cell r="A311" t="str">
            <v>ALCALDIA DE EL ZULIA</v>
          </cell>
        </row>
        <row r="312">
          <cell r="A312" t="str">
            <v>ALCALDIA DE ELÍAS</v>
          </cell>
        </row>
        <row r="313">
          <cell r="A313" t="str">
            <v>ALCALDIA DE ENCINO</v>
          </cell>
        </row>
        <row r="314">
          <cell r="A314" t="str">
            <v>ALCALDIA DE ENCISO</v>
          </cell>
        </row>
        <row r="315">
          <cell r="A315" t="str">
            <v>ALCALDIA DE ENTRERRIOS</v>
          </cell>
        </row>
        <row r="316">
          <cell r="A316" t="str">
            <v>ALCALDIA DE ENVIGADO</v>
          </cell>
        </row>
        <row r="317">
          <cell r="A317" t="str">
            <v>ALCALDIA DE ESPINAL</v>
          </cell>
        </row>
        <row r="318">
          <cell r="A318" t="str">
            <v>ALCALDIA DE FACATATIVÁ</v>
          </cell>
        </row>
        <row r="319">
          <cell r="A319" t="str">
            <v>ALCALDIA DE FALAN</v>
          </cell>
        </row>
        <row r="320">
          <cell r="A320" t="str">
            <v>ALCALDIA DE FILADELFIA</v>
          </cell>
        </row>
        <row r="321">
          <cell r="A321" t="str">
            <v>ALCALDIA DE FILANDIA</v>
          </cell>
        </row>
        <row r="322">
          <cell r="A322" t="str">
            <v>ALCALDIA DE FIRAVITOBA</v>
          </cell>
        </row>
        <row r="323">
          <cell r="A323" t="str">
            <v>ALCALDIA DE FLANDES</v>
          </cell>
        </row>
        <row r="324">
          <cell r="A324" t="str">
            <v>ALCALDIA DE FLORENCIA</v>
          </cell>
        </row>
        <row r="325">
          <cell r="A325" t="str">
            <v>ALCALDIA DE FLORENCIA</v>
          </cell>
        </row>
        <row r="326">
          <cell r="A326" t="str">
            <v>ALCALDIA DE FLORESTA</v>
          </cell>
        </row>
        <row r="327">
          <cell r="A327" t="str">
            <v>ALCALDIA DE FLORIÁN</v>
          </cell>
        </row>
        <row r="328">
          <cell r="A328" t="str">
            <v>ALCALDIA DE FLORIDA</v>
          </cell>
        </row>
        <row r="329">
          <cell r="A329" t="str">
            <v>ALCALDIA DE FLORIDABLANCA</v>
          </cell>
        </row>
        <row r="330">
          <cell r="A330" t="str">
            <v>ALCALDIA DE FOMEQUE</v>
          </cell>
        </row>
        <row r="331">
          <cell r="A331" t="str">
            <v>ALCALDIA DE FONSECA</v>
          </cell>
        </row>
        <row r="332">
          <cell r="A332" t="str">
            <v>ALCALDIA DE FORTUL</v>
          </cell>
        </row>
        <row r="333">
          <cell r="A333" t="str">
            <v>ALCALDIA DE FOSCA</v>
          </cell>
        </row>
        <row r="334">
          <cell r="A334" t="str">
            <v>ALCALDIA DE FRANCISCO PIZARRO</v>
          </cell>
        </row>
        <row r="335">
          <cell r="A335" t="str">
            <v>ALCALDIA DE FREDONIA</v>
          </cell>
        </row>
        <row r="336">
          <cell r="A336" t="str">
            <v>ALCALDIA DE FRESNO</v>
          </cell>
        </row>
        <row r="337">
          <cell r="A337" t="str">
            <v>ALCALDIA DE FRONTINO</v>
          </cell>
        </row>
        <row r="338">
          <cell r="A338" t="str">
            <v>ALCALDIA DE FUENTE DE ORO</v>
          </cell>
        </row>
        <row r="339">
          <cell r="A339" t="str">
            <v>ALCALDIA DE FUNDACIÓN</v>
          </cell>
        </row>
        <row r="340">
          <cell r="A340" t="str">
            <v>ALCALDIA DE FUNES</v>
          </cell>
        </row>
        <row r="341">
          <cell r="A341" t="str">
            <v>ALCALDIA DE FUNZA</v>
          </cell>
        </row>
        <row r="342">
          <cell r="A342" t="str">
            <v>ALCALDIA DE FÚQUENE</v>
          </cell>
        </row>
        <row r="343">
          <cell r="A343" t="str">
            <v>ALCALDIA DE FUSAGASUGÁ</v>
          </cell>
        </row>
        <row r="344">
          <cell r="A344" t="str">
            <v>ALCALDIA DE GACHALA</v>
          </cell>
        </row>
        <row r="345">
          <cell r="A345" t="str">
            <v>ALCALDIA DE GACHANCIPÁ</v>
          </cell>
        </row>
        <row r="346">
          <cell r="A346" t="str">
            <v>ALCALDIA DE GACHANTIVÁ</v>
          </cell>
        </row>
        <row r="347">
          <cell r="A347" t="str">
            <v>ALCALDIA DE GACHETÁ</v>
          </cell>
        </row>
        <row r="348">
          <cell r="A348" t="str">
            <v>ALCALDIA DE GALÁN</v>
          </cell>
        </row>
        <row r="349">
          <cell r="A349" t="str">
            <v>ALCALDIA DE GALAPA</v>
          </cell>
        </row>
        <row r="350">
          <cell r="A350" t="str">
            <v>ALCALDIA DE GALERAS</v>
          </cell>
        </row>
        <row r="351">
          <cell r="A351" t="str">
            <v>ALCALDIA DE GAMA</v>
          </cell>
        </row>
        <row r="352">
          <cell r="A352" t="str">
            <v>ALCALDIA DE GAMARRA</v>
          </cell>
        </row>
        <row r="353">
          <cell r="A353" t="str">
            <v>ALCALDIA DE GAMBITA</v>
          </cell>
        </row>
        <row r="354">
          <cell r="A354" t="str">
            <v>ALCALDIA DE GAMEZA</v>
          </cell>
        </row>
        <row r="355">
          <cell r="A355" t="str">
            <v>ALCALDIA DE GARAGOA</v>
          </cell>
        </row>
        <row r="356">
          <cell r="A356" t="str">
            <v>ALCALDIA DE GARZÓN</v>
          </cell>
        </row>
        <row r="357">
          <cell r="A357" t="str">
            <v>ALCALDIA DE GÉNOVA</v>
          </cell>
        </row>
        <row r="358">
          <cell r="A358" t="str">
            <v>ALCALDIA DE GIGANTE</v>
          </cell>
        </row>
        <row r="359">
          <cell r="A359" t="str">
            <v>ALCALDIA DE GINEBRA</v>
          </cell>
        </row>
        <row r="360">
          <cell r="A360" t="str">
            <v>ALCALDIA DE GIRALDO</v>
          </cell>
        </row>
        <row r="361">
          <cell r="A361" t="str">
            <v>ALCALDIA DE GIRARDOT</v>
          </cell>
        </row>
        <row r="362">
          <cell r="A362" t="str">
            <v>ALCALDIA DE GIRARDOTA</v>
          </cell>
        </row>
        <row r="363">
          <cell r="A363" t="str">
            <v>ALCALDIA DE GIRÓN</v>
          </cell>
        </row>
        <row r="364">
          <cell r="A364" t="str">
            <v>ALCALDIA DE GÓMEZ PLATA</v>
          </cell>
        </row>
        <row r="365">
          <cell r="A365" t="str">
            <v>ALCALDIA DE GONZÁLEZ</v>
          </cell>
        </row>
        <row r="366">
          <cell r="A366" t="str">
            <v>ALCALDIA DE GRAMALOTE</v>
          </cell>
        </row>
        <row r="367">
          <cell r="A367" t="str">
            <v>ALCALDIA DE GRANADA</v>
          </cell>
        </row>
        <row r="368">
          <cell r="A368" t="str">
            <v>ALCALDIA DE GUACA</v>
          </cell>
        </row>
        <row r="369">
          <cell r="A369" t="str">
            <v>ALCALDIA DE GUACAMAYAS</v>
          </cell>
        </row>
        <row r="370">
          <cell r="A370" t="str">
            <v>ALCALDIA DE GUACARÍ</v>
          </cell>
        </row>
        <row r="371">
          <cell r="A371" t="str">
            <v>ALCALDIA DE GUACHETÁ</v>
          </cell>
        </row>
        <row r="372">
          <cell r="A372" t="str">
            <v>ALCALDIA DE GUACHUCAL</v>
          </cell>
        </row>
        <row r="373">
          <cell r="A373" t="str">
            <v>ALCALDIA DE GUADALAJARA DE BUGA</v>
          </cell>
        </row>
        <row r="374">
          <cell r="A374" t="str">
            <v>ALCALDIA DE GUADALUPE</v>
          </cell>
        </row>
        <row r="375">
          <cell r="A375" t="str">
            <v>ALCALDIA DE GUADUAS</v>
          </cell>
        </row>
        <row r="376">
          <cell r="A376" t="str">
            <v>ALCALDIA DE GUAITARILLA</v>
          </cell>
        </row>
        <row r="377">
          <cell r="A377" t="str">
            <v>ALCALDIA DE GUALMATÁN</v>
          </cell>
        </row>
        <row r="378">
          <cell r="A378" t="str">
            <v>ALCALDIA DE GUAMAL</v>
          </cell>
        </row>
        <row r="379">
          <cell r="A379" t="str">
            <v>ALCALDIA DE GUAMO</v>
          </cell>
        </row>
        <row r="380">
          <cell r="A380" t="str">
            <v>ALCALDIA DE GUAPI</v>
          </cell>
        </row>
        <row r="381">
          <cell r="A381" t="str">
            <v>ALCALDIA DE GUAPOTÁ</v>
          </cell>
        </row>
        <row r="382">
          <cell r="A382" t="str">
            <v>ALCALDIA DE GUARANDA</v>
          </cell>
        </row>
        <row r="383">
          <cell r="A383" t="str">
            <v>ALCALDIA DE GUARNE</v>
          </cell>
        </row>
        <row r="384">
          <cell r="A384" t="str">
            <v>ALCALDIA DE GUASCA</v>
          </cell>
        </row>
        <row r="385">
          <cell r="A385" t="str">
            <v>ALCALDIA DE GUATAPE</v>
          </cell>
        </row>
        <row r="386">
          <cell r="A386" t="str">
            <v>ALCALDIA DE GUATAQUÍ</v>
          </cell>
        </row>
        <row r="387">
          <cell r="A387" t="str">
            <v>ALCALDIA DE GUATAVITA</v>
          </cell>
        </row>
        <row r="388">
          <cell r="A388" t="str">
            <v>ALCALDIA DE GUATEQUE</v>
          </cell>
        </row>
        <row r="389">
          <cell r="A389" t="str">
            <v>ALCALDIA DE GUÁTICA</v>
          </cell>
        </row>
        <row r="390">
          <cell r="A390" t="str">
            <v>ALCALDIA DE GUAVATÁ</v>
          </cell>
        </row>
        <row r="391">
          <cell r="A391" t="str">
            <v>ALCALDIA DE GUAYABAL DE SIQUIMA</v>
          </cell>
        </row>
        <row r="392">
          <cell r="A392" t="str">
            <v>ALCALDIA DE GUAYABETAL</v>
          </cell>
        </row>
        <row r="393">
          <cell r="A393" t="str">
            <v>ALCALDIA DE GUAYATÁ</v>
          </cell>
        </row>
        <row r="394">
          <cell r="A394" t="str">
            <v>ALCALDIA DE GÜEPSA</v>
          </cell>
        </row>
        <row r="395">
          <cell r="A395" t="str">
            <v>ALCALDIA DE GÜICÁN</v>
          </cell>
        </row>
        <row r="396">
          <cell r="A396" t="str">
            <v>ALCALDIA DE GUTIÉRREZ</v>
          </cell>
        </row>
        <row r="397">
          <cell r="A397" t="str">
            <v>ALCALDIA DE HACARÍ</v>
          </cell>
        </row>
        <row r="398">
          <cell r="A398" t="str">
            <v>ALCALDIA DE HATILLO DE LOBA</v>
          </cell>
        </row>
        <row r="399">
          <cell r="A399" t="str">
            <v>ALCALDIA DE HATO</v>
          </cell>
        </row>
        <row r="400">
          <cell r="A400" t="str">
            <v>ALCALDIA DE HATO COROZAL</v>
          </cell>
        </row>
        <row r="401">
          <cell r="A401" t="str">
            <v>ALCALDIA DE HATONUEVO</v>
          </cell>
        </row>
        <row r="402">
          <cell r="A402" t="str">
            <v>ALCALDIA DE HELICONIA</v>
          </cell>
        </row>
        <row r="403">
          <cell r="A403" t="str">
            <v>ALCALDIA DE HERRÁN</v>
          </cell>
        </row>
        <row r="404">
          <cell r="A404" t="str">
            <v>ALCALDIA DE HERVEO</v>
          </cell>
        </row>
        <row r="405">
          <cell r="A405" t="str">
            <v>ALCALDIA DE HISPANIA</v>
          </cell>
        </row>
        <row r="406">
          <cell r="A406" t="str">
            <v>ALCALDIA DE HOBO</v>
          </cell>
        </row>
        <row r="407">
          <cell r="A407" t="str">
            <v>ALCALDIA DE HONDA</v>
          </cell>
        </row>
        <row r="408">
          <cell r="A408" t="str">
            <v>ALCALDIA DE IBAGUÉ</v>
          </cell>
        </row>
        <row r="409">
          <cell r="A409" t="str">
            <v>ALCALDIA DE ICONONZO</v>
          </cell>
        </row>
        <row r="410">
          <cell r="A410" t="str">
            <v>ALCALDIA DE ILES</v>
          </cell>
        </row>
        <row r="411">
          <cell r="A411" t="str">
            <v>ALCALDIA DE IMUÉS</v>
          </cell>
        </row>
        <row r="412">
          <cell r="A412" t="str">
            <v>ALCALDIA DE INÍRIDA</v>
          </cell>
        </row>
        <row r="413">
          <cell r="A413" t="str">
            <v>ALCALDIA DE INZÁ</v>
          </cell>
        </row>
        <row r="414">
          <cell r="A414" t="str">
            <v>ALCALDIA DE IPIALES</v>
          </cell>
        </row>
        <row r="415">
          <cell r="A415" t="str">
            <v>ALCALDIA DE IQUIRA</v>
          </cell>
        </row>
        <row r="416">
          <cell r="A416" t="str">
            <v>ALCALDIA DE ISNOS</v>
          </cell>
        </row>
        <row r="417">
          <cell r="A417" t="str">
            <v>ALCALDIA DE ISTMINA</v>
          </cell>
        </row>
        <row r="418">
          <cell r="A418" t="str">
            <v>ALCALDIA DE ITAGUI</v>
          </cell>
        </row>
        <row r="419">
          <cell r="A419" t="str">
            <v>ALCALDIA DE ITUANGO</v>
          </cell>
        </row>
        <row r="420">
          <cell r="A420" t="str">
            <v>ALCALDIA DE IZA</v>
          </cell>
        </row>
        <row r="421">
          <cell r="A421" t="str">
            <v>ALCALDIA DE JAMBALÓ</v>
          </cell>
        </row>
        <row r="422">
          <cell r="A422" t="str">
            <v>ALCALDIA DE JAMUNDÍ</v>
          </cell>
        </row>
        <row r="423">
          <cell r="A423" t="str">
            <v>ALCALDIA DE JARDÍN</v>
          </cell>
        </row>
        <row r="424">
          <cell r="A424" t="str">
            <v>ALCALDIA DE JENESANO</v>
          </cell>
        </row>
        <row r="425">
          <cell r="A425" t="str">
            <v>ALCALDIA DE JERICO</v>
          </cell>
        </row>
        <row r="426">
          <cell r="A426" t="str">
            <v>ALCALDIA DE JERICÓ</v>
          </cell>
        </row>
        <row r="427">
          <cell r="A427" t="str">
            <v>ALCALDIA DE JERUSALÉN</v>
          </cell>
        </row>
        <row r="428">
          <cell r="A428" t="str">
            <v>ALCALDIA DE JESÚS MARÍA</v>
          </cell>
        </row>
        <row r="429">
          <cell r="A429" t="str">
            <v>ALCALDIA DE JORDÁN</v>
          </cell>
        </row>
        <row r="430">
          <cell r="A430" t="str">
            <v>ALCALDIA DE JUAN DE ACOSTA</v>
          </cell>
        </row>
        <row r="431">
          <cell r="A431" t="str">
            <v>ALCALDIA DE JUNÍN</v>
          </cell>
        </row>
        <row r="432">
          <cell r="A432" t="str">
            <v>ALCALDIA DE JURADÓ</v>
          </cell>
        </row>
        <row r="433">
          <cell r="A433" t="str">
            <v>ALCALDIA DE LA APARTADA</v>
          </cell>
        </row>
        <row r="434">
          <cell r="A434" t="str">
            <v>ALCALDIA DE LA ARGENTINA</v>
          </cell>
        </row>
        <row r="435">
          <cell r="A435" t="str">
            <v>ALCALDIA DE LA BELLEZA</v>
          </cell>
        </row>
        <row r="436">
          <cell r="A436" t="str">
            <v>ALCALDIA DE LA CALERA</v>
          </cell>
        </row>
        <row r="437">
          <cell r="A437" t="str">
            <v>ALCALDIA DE LA CAPILLA</v>
          </cell>
        </row>
        <row r="438">
          <cell r="A438" t="str">
            <v>ALCALDIA DE LA CEJA</v>
          </cell>
        </row>
        <row r="439">
          <cell r="A439" t="str">
            <v>ALCALDIA DE LA CELIA</v>
          </cell>
        </row>
        <row r="440">
          <cell r="A440" t="str">
            <v>ALCALDIA DE LA CHORRERA</v>
          </cell>
        </row>
        <row r="441">
          <cell r="A441" t="str">
            <v>ALCALDIA DE LA CRUZ</v>
          </cell>
        </row>
        <row r="442">
          <cell r="A442" t="str">
            <v>ALCALDIA DE LA CUMBRE</v>
          </cell>
        </row>
        <row r="443">
          <cell r="A443" t="str">
            <v>ALCALDIA DE LA DORADA</v>
          </cell>
        </row>
        <row r="444">
          <cell r="A444" t="str">
            <v>ALCALDIA DE LA ESPERANZA</v>
          </cell>
        </row>
        <row r="445">
          <cell r="A445" t="str">
            <v>ALCALDIA DE LA ESTRELLA</v>
          </cell>
        </row>
        <row r="446">
          <cell r="A446" t="str">
            <v>ALCALDIA DE LA FLORIDA</v>
          </cell>
        </row>
        <row r="447">
          <cell r="A447" t="str">
            <v>ALCALDIA DE LA GLORIA</v>
          </cell>
        </row>
        <row r="448">
          <cell r="A448" t="str">
            <v>ALCALDIA DE LA GUADALUPE</v>
          </cell>
        </row>
        <row r="449">
          <cell r="A449" t="str">
            <v>ALCALDIA DE LA JAGUA DE IBIRICO</v>
          </cell>
        </row>
        <row r="450">
          <cell r="A450" t="str">
            <v>ALCALDIA DE LA JAGUA DEL PILAR</v>
          </cell>
        </row>
        <row r="451">
          <cell r="A451" t="str">
            <v>ALCALDIA DE LA LLANADA</v>
          </cell>
        </row>
        <row r="452">
          <cell r="A452" t="str">
            <v>ALCALDIA DE LA MACARENA</v>
          </cell>
        </row>
        <row r="453">
          <cell r="A453" t="str">
            <v>ALCALDIA DE LA MAGDALENA</v>
          </cell>
        </row>
        <row r="454">
          <cell r="A454" t="str">
            <v>ALCALDIA DE LA MERCED</v>
          </cell>
        </row>
        <row r="455">
          <cell r="A455" t="str">
            <v>ALCALDIA DE LA MESA</v>
          </cell>
        </row>
        <row r="456">
          <cell r="A456" t="str">
            <v>ALCALDIA DE LA MONTAÑITA</v>
          </cell>
        </row>
        <row r="457">
          <cell r="A457" t="str">
            <v>ALCALDIA DE LA PALMA</v>
          </cell>
        </row>
        <row r="458">
          <cell r="A458" t="str">
            <v>ALCALDIA DE LA PAZ</v>
          </cell>
        </row>
        <row r="459">
          <cell r="A459" t="str">
            <v>ALCALDIA DE LA PEDRERA</v>
          </cell>
        </row>
        <row r="460">
          <cell r="A460" t="str">
            <v>ALCALDIA DE LA PEÑA</v>
          </cell>
        </row>
        <row r="461">
          <cell r="A461" t="str">
            <v>ALCALDIA DE LA PINTADA</v>
          </cell>
        </row>
        <row r="462">
          <cell r="A462" t="str">
            <v>ALCALDIA DE LA PLATA</v>
          </cell>
        </row>
        <row r="463">
          <cell r="A463" t="str">
            <v>ALCALDIA DE LA PRIMAVERA</v>
          </cell>
        </row>
        <row r="464">
          <cell r="A464" t="str">
            <v>ALCALDIA DE LA SALINA</v>
          </cell>
        </row>
        <row r="465">
          <cell r="A465" t="str">
            <v>ALCALDIA DE LA SIERRA</v>
          </cell>
        </row>
        <row r="466">
          <cell r="A466" t="str">
            <v>ALCALDIA DE LA TEBAIDA</v>
          </cell>
        </row>
        <row r="467">
          <cell r="A467" t="str">
            <v>ALCALDIA DE LA TOLA</v>
          </cell>
        </row>
        <row r="468">
          <cell r="A468" t="str">
            <v>ALCALDIA DE LA UNIÓN</v>
          </cell>
        </row>
        <row r="469">
          <cell r="A469" t="str">
            <v>ALCALDIA DE LA UNIÓN</v>
          </cell>
        </row>
        <row r="470">
          <cell r="A470" t="str">
            <v>ALCALDIA DE LA UVITA</v>
          </cell>
        </row>
        <row r="471">
          <cell r="A471" t="str">
            <v>ALCALDIA DE LA VEGA</v>
          </cell>
        </row>
        <row r="472">
          <cell r="A472" t="str">
            <v>ALCALDIA DE LA VICTORIA</v>
          </cell>
        </row>
        <row r="473">
          <cell r="A473" t="str">
            <v>ALCALDIA DE LA VIRGINIA</v>
          </cell>
        </row>
        <row r="474">
          <cell r="A474" t="str">
            <v>ALCALDIA DE LABATECA</v>
          </cell>
        </row>
        <row r="475">
          <cell r="A475" t="str">
            <v>ALCALDIA DE LABRANZAGRANDE</v>
          </cell>
        </row>
        <row r="476">
          <cell r="A476" t="str">
            <v>ALCALDIA DE LANDÁZURI</v>
          </cell>
        </row>
        <row r="477">
          <cell r="A477" t="str">
            <v>ALCALDIA DE LEBRÍJA</v>
          </cell>
        </row>
        <row r="478">
          <cell r="A478" t="str">
            <v>ALCALDIA DE LEIVA</v>
          </cell>
        </row>
        <row r="479">
          <cell r="A479" t="str">
            <v>ALCALDIA DE LEJANÍAS</v>
          </cell>
        </row>
        <row r="480">
          <cell r="A480" t="str">
            <v>ALCALDIA DE LENGUAZAQUE</v>
          </cell>
        </row>
        <row r="481">
          <cell r="A481" t="str">
            <v>ALCALDIA DE LÉRIDA</v>
          </cell>
        </row>
        <row r="482">
          <cell r="A482" t="str">
            <v>ALCALDIA DE LETICIA</v>
          </cell>
        </row>
        <row r="483">
          <cell r="A483" t="str">
            <v>ALCALDIA DE LÍBANO</v>
          </cell>
        </row>
        <row r="484">
          <cell r="A484" t="str">
            <v>ALCALDIA DE LIBORINA</v>
          </cell>
        </row>
        <row r="485">
          <cell r="A485" t="str">
            <v>ALCALDIA DE LINARES</v>
          </cell>
        </row>
        <row r="486">
          <cell r="A486" t="str">
            <v>ALCALDIA DE LLORÓ</v>
          </cell>
        </row>
        <row r="487">
          <cell r="A487" t="str">
            <v>ALCALDIA DE LÓPEZ</v>
          </cell>
        </row>
        <row r="488">
          <cell r="A488" t="str">
            <v>ALCALDIA DE LORICA</v>
          </cell>
        </row>
        <row r="489">
          <cell r="A489" t="str">
            <v>ALCALDIA DE LOS ANDES</v>
          </cell>
        </row>
        <row r="490">
          <cell r="A490" t="str">
            <v>ALCALDIA DE LOS CÓRDOBAS</v>
          </cell>
        </row>
        <row r="491">
          <cell r="A491" t="str">
            <v>ALCALDIA DE LOS PALMITOS</v>
          </cell>
        </row>
        <row r="492">
          <cell r="A492" t="str">
            <v>ALCALDIA DE LOS PATIOS</v>
          </cell>
        </row>
        <row r="493">
          <cell r="A493" t="str">
            <v>ALCALDIA DE LOS SANTOS</v>
          </cell>
        </row>
        <row r="494">
          <cell r="A494" t="str">
            <v>ALCALDIA DE LOURDES</v>
          </cell>
        </row>
        <row r="495">
          <cell r="A495" t="str">
            <v>ALCALDIA DE LURUACO</v>
          </cell>
        </row>
        <row r="496">
          <cell r="A496" t="str">
            <v>ALCALDIA DE MACANAL</v>
          </cell>
        </row>
        <row r="497">
          <cell r="A497" t="str">
            <v>ALCALDIA DE MACARAVITA</v>
          </cell>
        </row>
        <row r="498">
          <cell r="A498" t="str">
            <v>ALCALDIA DE MACEO</v>
          </cell>
        </row>
        <row r="499">
          <cell r="A499" t="str">
            <v>ALCALDIA DE MACHETA</v>
          </cell>
        </row>
        <row r="500">
          <cell r="A500" t="str">
            <v>ALCALDIA DE MADRID</v>
          </cell>
        </row>
        <row r="501">
          <cell r="A501" t="str">
            <v>ALCALDIA DE MAGANGUÉ</v>
          </cell>
        </row>
        <row r="502">
          <cell r="A502" t="str">
            <v>ALCALDIA DE MAGÜI</v>
          </cell>
        </row>
        <row r="503">
          <cell r="A503" t="str">
            <v>ALCALDIA DE MAHATES</v>
          </cell>
        </row>
        <row r="504">
          <cell r="A504" t="str">
            <v>ALCALDIA DE MAICAO</v>
          </cell>
        </row>
        <row r="505">
          <cell r="A505" t="str">
            <v>ALCALDIA DE MAJAGUAL</v>
          </cell>
        </row>
        <row r="506">
          <cell r="A506" t="str">
            <v>ALCALDIA DE MÁLAGA</v>
          </cell>
        </row>
        <row r="507">
          <cell r="A507" t="str">
            <v>ALCALDIA DE MALAMBO</v>
          </cell>
        </row>
        <row r="508">
          <cell r="A508" t="str">
            <v>ALCALDIA DE MALLAMA</v>
          </cell>
        </row>
        <row r="509">
          <cell r="A509" t="str">
            <v>ALCALDIA DE MANATÍ</v>
          </cell>
        </row>
        <row r="510">
          <cell r="A510" t="str">
            <v>ALCALDIA DE MANAURE</v>
          </cell>
        </row>
        <row r="511">
          <cell r="A511" t="str">
            <v>ALCALDIA DE MANÍ</v>
          </cell>
        </row>
        <row r="512">
          <cell r="A512" t="str">
            <v>ALCALDIA DE MANIZALES</v>
          </cell>
        </row>
        <row r="513">
          <cell r="A513" t="str">
            <v>ALCALDIA DE MANTA</v>
          </cell>
        </row>
        <row r="514">
          <cell r="A514" t="str">
            <v>ALCALDIA DE MANZANARES</v>
          </cell>
        </row>
        <row r="515">
          <cell r="A515" t="str">
            <v>ALCALDIA DE MAPIRIPÁN</v>
          </cell>
        </row>
        <row r="516">
          <cell r="A516" t="str">
            <v>ALCALDIA DE MAPIRIPANA</v>
          </cell>
        </row>
        <row r="517">
          <cell r="A517" t="str">
            <v>ALCALDIA DE MARGARITA</v>
          </cell>
        </row>
        <row r="518">
          <cell r="A518" t="str">
            <v>ALCALDIA DE MARÍA LA BAJA</v>
          </cell>
        </row>
        <row r="519">
          <cell r="A519" t="str">
            <v>ALCALDIA DE MARINILLA</v>
          </cell>
        </row>
        <row r="520">
          <cell r="A520" t="str">
            <v>ALCALDIA DE MARIPÍ</v>
          </cell>
        </row>
        <row r="521">
          <cell r="A521" t="str">
            <v>ALCALDIA DE MARIQUITA</v>
          </cell>
        </row>
        <row r="522">
          <cell r="A522" t="str">
            <v>ALCALDIA DE MARMATO</v>
          </cell>
        </row>
        <row r="523">
          <cell r="A523" t="str">
            <v>ALCALDIA DE MARQUETALIA</v>
          </cell>
        </row>
        <row r="524">
          <cell r="A524" t="str">
            <v>ALCALDIA DE MARSELLA</v>
          </cell>
        </row>
        <row r="525">
          <cell r="A525" t="str">
            <v>ALCALDIA DE MARULANDA</v>
          </cell>
        </row>
        <row r="526">
          <cell r="A526" t="str">
            <v>ALCALDIA DE MATANZA</v>
          </cell>
        </row>
        <row r="527">
          <cell r="A527" t="str">
            <v>ALCALDIA DE MEDELLÍN</v>
          </cell>
        </row>
        <row r="528">
          <cell r="A528" t="str">
            <v>ALCALDIA DE MEDINA</v>
          </cell>
        </row>
        <row r="529">
          <cell r="A529" t="str">
            <v>ALCALDIA DE MEDIO ATRATO</v>
          </cell>
        </row>
        <row r="530">
          <cell r="A530" t="str">
            <v>ALCALDIA DE MEDIO BAUDÓ</v>
          </cell>
        </row>
        <row r="531">
          <cell r="A531" t="str">
            <v>ALCALDIA DE MEDIO SAN JUAN</v>
          </cell>
        </row>
        <row r="532">
          <cell r="A532" t="str">
            <v>ALCALDIA DE MELGAR</v>
          </cell>
        </row>
        <row r="533">
          <cell r="A533" t="str">
            <v>ALCALDIA DE MERCADERES</v>
          </cell>
        </row>
        <row r="534">
          <cell r="A534" t="str">
            <v>ALCALDIA DE MESETAS</v>
          </cell>
        </row>
        <row r="535">
          <cell r="A535" t="str">
            <v>ALCALDIA DE MILÁN</v>
          </cell>
        </row>
        <row r="536">
          <cell r="A536" t="str">
            <v>ALCALDIA DE MIRAFLORES</v>
          </cell>
        </row>
        <row r="537">
          <cell r="A537" t="str">
            <v>ALCALDIA DE MIRAFLORES</v>
          </cell>
        </row>
        <row r="538">
          <cell r="A538" t="str">
            <v>ALCALDIA DE MIRANDA</v>
          </cell>
        </row>
        <row r="539">
          <cell r="A539" t="str">
            <v>ALCALDIA DE MIRITI - PARANÁ</v>
          </cell>
        </row>
        <row r="540">
          <cell r="A540" t="str">
            <v>ALCALDIA DE MISTRATÓ</v>
          </cell>
        </row>
        <row r="541">
          <cell r="A541" t="str">
            <v>ALCALDIA DE MITÚ</v>
          </cell>
        </row>
        <row r="542">
          <cell r="A542" t="str">
            <v>ALCALDIA DE MOCOA</v>
          </cell>
        </row>
        <row r="543">
          <cell r="A543" t="str">
            <v>ALCALDIA DE MOGOTES</v>
          </cell>
        </row>
        <row r="544">
          <cell r="A544" t="str">
            <v>ALCALDIA DE MOLAGAVITA</v>
          </cell>
        </row>
        <row r="545">
          <cell r="A545" t="str">
            <v>ALCALDIA DE MOMIL</v>
          </cell>
        </row>
        <row r="546">
          <cell r="A546" t="str">
            <v>ALCALDIA DE MOMPÓS</v>
          </cell>
        </row>
        <row r="547">
          <cell r="A547" t="str">
            <v>ALCALDIA DE MONGUA</v>
          </cell>
        </row>
        <row r="548">
          <cell r="A548" t="str">
            <v>ALCALDIA DE MONGUÍ</v>
          </cell>
        </row>
        <row r="549">
          <cell r="A549" t="str">
            <v>ALCALDIA DE MONIQUIRÁ</v>
          </cell>
        </row>
        <row r="550">
          <cell r="A550" t="str">
            <v>ALCALDIA DE MOÑITOS</v>
          </cell>
        </row>
        <row r="551">
          <cell r="A551" t="str">
            <v>ALCALDIA DE MONTEBELLO</v>
          </cell>
        </row>
        <row r="552">
          <cell r="A552" t="str">
            <v>ALCALDIA DE MONTECRISTO</v>
          </cell>
        </row>
        <row r="553">
          <cell r="A553" t="str">
            <v>ALCALDIA DE MONTELÍBANO</v>
          </cell>
        </row>
        <row r="554">
          <cell r="A554" t="str">
            <v>ALCALDIA DE MONTENEGRO</v>
          </cell>
        </row>
        <row r="555">
          <cell r="A555" t="str">
            <v>ALCALDIA DE MONTERÍA</v>
          </cell>
        </row>
        <row r="556">
          <cell r="A556" t="str">
            <v>ALCALDIA DE MONTERREY</v>
          </cell>
        </row>
        <row r="557">
          <cell r="A557" t="str">
            <v>ALCALDIA DE MORALES</v>
          </cell>
        </row>
        <row r="558">
          <cell r="A558" t="str">
            <v>ALCALDIA DE MORELIA</v>
          </cell>
        </row>
        <row r="559">
          <cell r="A559" t="str">
            <v>ALCALDIA DE MORICHAL</v>
          </cell>
        </row>
        <row r="560">
          <cell r="A560" t="str">
            <v>ALCALDIA DE MORROA</v>
          </cell>
        </row>
        <row r="561">
          <cell r="A561" t="str">
            <v>ALCALDIA DE MOSQUERA</v>
          </cell>
        </row>
        <row r="562">
          <cell r="A562" t="str">
            <v>ALCALDIA DE MOTAVITA</v>
          </cell>
        </row>
        <row r="563">
          <cell r="A563" t="str">
            <v>ALCALDIA DE MURILLO</v>
          </cell>
        </row>
        <row r="564">
          <cell r="A564" t="str">
            <v>ALCALDIA DE MURINDÓ</v>
          </cell>
        </row>
        <row r="565">
          <cell r="A565" t="str">
            <v>ALCALDIA DE MUTATA</v>
          </cell>
        </row>
        <row r="566">
          <cell r="A566" t="str">
            <v>ALCALDIA DE MUTISCUA</v>
          </cell>
        </row>
        <row r="567">
          <cell r="A567" t="str">
            <v>ALCALDIA DE MUZO</v>
          </cell>
        </row>
        <row r="568">
          <cell r="A568" t="str">
            <v>ALCALDIA DE NARIÑO</v>
          </cell>
        </row>
        <row r="569">
          <cell r="A569" t="str">
            <v>ALCALDIA DE NÁTAGA</v>
          </cell>
        </row>
        <row r="570">
          <cell r="A570" t="str">
            <v>ALCALDIA DE NATAGAIMA</v>
          </cell>
        </row>
        <row r="571">
          <cell r="A571" t="str">
            <v>ALCALDIA DE NECHÍ</v>
          </cell>
        </row>
        <row r="572">
          <cell r="A572" t="str">
            <v>ALCALDIA DE NECOCLÍ</v>
          </cell>
        </row>
        <row r="573">
          <cell r="A573" t="str">
            <v>ALCALDIA DE NEIRA</v>
          </cell>
        </row>
        <row r="574">
          <cell r="A574" t="str">
            <v>ALCALDIA DE NEIVA</v>
          </cell>
        </row>
        <row r="575">
          <cell r="A575" t="str">
            <v>ALCALDIA DE NEMOCÓN</v>
          </cell>
        </row>
        <row r="576">
          <cell r="A576" t="str">
            <v>ALCALDIA DE NILO</v>
          </cell>
        </row>
        <row r="577">
          <cell r="A577" t="str">
            <v>ALCALDIA DE NIMAIMA</v>
          </cell>
        </row>
        <row r="578">
          <cell r="A578" t="str">
            <v>ALCALDIA DE NOBSA</v>
          </cell>
        </row>
        <row r="579">
          <cell r="A579" t="str">
            <v>ALCALDIA DE NOCAIMA</v>
          </cell>
        </row>
        <row r="580">
          <cell r="A580" t="str">
            <v>ALCALDIA DE NORCASIA</v>
          </cell>
        </row>
        <row r="581">
          <cell r="A581" t="str">
            <v>ALCALDIA DE NÓVITA</v>
          </cell>
        </row>
        <row r="582">
          <cell r="A582" t="str">
            <v>ALCALDIA DE NUEVA GRANADA</v>
          </cell>
        </row>
        <row r="583">
          <cell r="A583" t="str">
            <v>ALCALDIA DE NUEVO COLÓN</v>
          </cell>
        </row>
        <row r="584">
          <cell r="A584" t="str">
            <v>ALCALDIA DE NUNCHÍA</v>
          </cell>
        </row>
        <row r="585">
          <cell r="A585" t="str">
            <v>ALCALDIA DE NUQUÍ</v>
          </cell>
        </row>
        <row r="586">
          <cell r="A586" t="str">
            <v>ALCALDIA DE OBANDO</v>
          </cell>
        </row>
        <row r="587">
          <cell r="A587" t="str">
            <v>ALCALDIA DE OCAMONTE</v>
          </cell>
        </row>
        <row r="588">
          <cell r="A588" t="str">
            <v>ALCALDIA DE OCAÑA</v>
          </cell>
        </row>
        <row r="589">
          <cell r="A589" t="str">
            <v>ALCALDIA DE OIBA</v>
          </cell>
        </row>
        <row r="590">
          <cell r="A590" t="str">
            <v>ALCALDIA DE OICATÁ</v>
          </cell>
        </row>
        <row r="591">
          <cell r="A591" t="str">
            <v>ALCALDIA DE OLAYA</v>
          </cell>
        </row>
        <row r="592">
          <cell r="A592" t="str">
            <v>ALCALDIA DE OLAYA HERRERA</v>
          </cell>
        </row>
        <row r="593">
          <cell r="A593" t="str">
            <v>ALCALDIA DE ONZAGA</v>
          </cell>
        </row>
        <row r="594">
          <cell r="A594" t="str">
            <v>ALCALDIA DE OPORAPA</v>
          </cell>
        </row>
        <row r="595">
          <cell r="A595" t="str">
            <v>ALCALDIA DE ORITO</v>
          </cell>
        </row>
        <row r="596">
          <cell r="A596" t="str">
            <v>ALCALDIA DE OROCUÉ</v>
          </cell>
        </row>
        <row r="597">
          <cell r="A597" t="str">
            <v>ALCALDIA DE ORTEGA</v>
          </cell>
        </row>
        <row r="598">
          <cell r="A598" t="str">
            <v>ALCALDIA DE OSPINA</v>
          </cell>
        </row>
        <row r="599">
          <cell r="A599" t="str">
            <v>ALCALDIA DE OTANCHE</v>
          </cell>
        </row>
        <row r="600">
          <cell r="A600" t="str">
            <v>ALCALDIA DE OVEJAS</v>
          </cell>
        </row>
        <row r="601">
          <cell r="A601" t="str">
            <v>ALCALDIA DE PACHAVITA</v>
          </cell>
        </row>
        <row r="602">
          <cell r="A602" t="str">
            <v>ALCALDIA DE PACHO</v>
          </cell>
        </row>
        <row r="603">
          <cell r="A603" t="str">
            <v>ALCALDIA DE PACOA</v>
          </cell>
        </row>
        <row r="604">
          <cell r="A604" t="str">
            <v>ALCALDIA DE PÁCORA</v>
          </cell>
        </row>
        <row r="605">
          <cell r="A605" t="str">
            <v>ALCALDIA DE PADILLA</v>
          </cell>
        </row>
        <row r="606">
          <cell r="A606" t="str">
            <v>ALCALDIA DE PAEZ</v>
          </cell>
        </row>
        <row r="607">
          <cell r="A607" t="str">
            <v>ALCALDIA DE PAICOL</v>
          </cell>
        </row>
        <row r="608">
          <cell r="A608" t="str">
            <v>ALCALDIA DE PAILITAS</v>
          </cell>
        </row>
        <row r="609">
          <cell r="A609" t="str">
            <v>ALCALDIA DE PAIME</v>
          </cell>
        </row>
        <row r="610">
          <cell r="A610" t="str">
            <v>ALCALDIA DE PAIPA</v>
          </cell>
        </row>
        <row r="611">
          <cell r="A611" t="str">
            <v>ALCALDIA DE PAJARITO</v>
          </cell>
        </row>
        <row r="612">
          <cell r="A612" t="str">
            <v>ALCALDIA DE PALERMO</v>
          </cell>
        </row>
        <row r="613">
          <cell r="A613" t="str">
            <v>ALCALDIA DE PALESTINA</v>
          </cell>
        </row>
        <row r="614">
          <cell r="A614" t="str">
            <v>ALCALDIA DE PALMAR</v>
          </cell>
        </row>
        <row r="615">
          <cell r="A615" t="str">
            <v>ALCALDIA DE PALMAR DE VARELA</v>
          </cell>
        </row>
        <row r="616">
          <cell r="A616" t="str">
            <v>ALCALDIA DE PALMAS DEL SOCORRO</v>
          </cell>
        </row>
        <row r="617">
          <cell r="A617" t="str">
            <v>ALCALDIA DE PALMIRA</v>
          </cell>
        </row>
        <row r="618">
          <cell r="A618" t="str">
            <v>ALCALDIA DE PALMITO</v>
          </cell>
        </row>
        <row r="619">
          <cell r="A619" t="str">
            <v>ALCALDIA DE PALOCABILDO</v>
          </cell>
        </row>
        <row r="620">
          <cell r="A620" t="str">
            <v>ALCALDIA DE PAMPLONA</v>
          </cell>
        </row>
        <row r="621">
          <cell r="A621" t="str">
            <v>ALCALDIA DE PAMPLONITA</v>
          </cell>
        </row>
        <row r="622">
          <cell r="A622" t="str">
            <v>ALCALDIA DE PANA PANA</v>
          </cell>
        </row>
        <row r="623">
          <cell r="A623" t="str">
            <v>ALCALDIA DE PANDI</v>
          </cell>
        </row>
        <row r="624">
          <cell r="A624" t="str">
            <v>ALCALDIA DE PANQUEBA</v>
          </cell>
        </row>
        <row r="625">
          <cell r="A625" t="str">
            <v>ALCALDIA DE PAPUNAUA</v>
          </cell>
        </row>
        <row r="626">
          <cell r="A626" t="str">
            <v>ALCALDIA DE PÁRAMO</v>
          </cell>
        </row>
        <row r="627">
          <cell r="A627" t="str">
            <v>ALCALDIA DE PARATEBUENO</v>
          </cell>
        </row>
        <row r="628">
          <cell r="A628" t="str">
            <v>ALCALDIA DE PASCA</v>
          </cell>
        </row>
        <row r="629">
          <cell r="A629" t="str">
            <v>ALCALDIA DE PASTO</v>
          </cell>
        </row>
        <row r="630">
          <cell r="A630" t="str">
            <v>ALCALDIA DE PATÍA</v>
          </cell>
        </row>
        <row r="631">
          <cell r="A631" t="str">
            <v>ALCALDIA DE PAUNA</v>
          </cell>
        </row>
        <row r="632">
          <cell r="A632" t="str">
            <v>ALCALDIA DE PAYA</v>
          </cell>
        </row>
        <row r="633">
          <cell r="A633" t="str">
            <v>ALCALDIA DE PAZ DE ARIPORO</v>
          </cell>
        </row>
        <row r="634">
          <cell r="A634" t="str">
            <v>ALCALDIA DE PAZ DE RÍO</v>
          </cell>
        </row>
        <row r="635">
          <cell r="A635" t="str">
            <v>ALCALDIA DE PEDRAZA</v>
          </cell>
        </row>
        <row r="636">
          <cell r="A636" t="str">
            <v>ALCALDIA DE PELAYA</v>
          </cell>
        </row>
        <row r="637">
          <cell r="A637" t="str">
            <v>ALCALDIA DE PEÑOL</v>
          </cell>
        </row>
        <row r="638">
          <cell r="A638" t="str">
            <v>ALCALDIA DE PENSILVANIA</v>
          </cell>
        </row>
        <row r="639">
          <cell r="A639" t="str">
            <v>ALCALDIA DE PEQUE</v>
          </cell>
        </row>
        <row r="640">
          <cell r="A640" t="str">
            <v>ALCALDIA DE PEREIRA</v>
          </cell>
        </row>
        <row r="641">
          <cell r="A641" t="str">
            <v>ALCALDIA DE PESCA</v>
          </cell>
        </row>
        <row r="642">
          <cell r="A642" t="str">
            <v>ALCALDIA DE PIAMONTE</v>
          </cell>
        </row>
        <row r="643">
          <cell r="A643" t="str">
            <v>ALCALDIA DE PIEDECUESTA</v>
          </cell>
        </row>
        <row r="644">
          <cell r="A644" t="str">
            <v>ALCALDIA DE PIEDRAS</v>
          </cell>
        </row>
        <row r="645">
          <cell r="A645" t="str">
            <v>ALCALDIA DE PIENDAMÓ</v>
          </cell>
        </row>
        <row r="646">
          <cell r="A646" t="str">
            <v>ALCALDIA DE PIJAO</v>
          </cell>
        </row>
        <row r="647">
          <cell r="A647" t="str">
            <v>ALCALDIA DE PIJIÑO DEL CARMEN</v>
          </cell>
        </row>
        <row r="648">
          <cell r="A648" t="str">
            <v>ALCALDIA DE PINCHOTE</v>
          </cell>
        </row>
        <row r="649">
          <cell r="A649" t="str">
            <v>ALCALDIA DE PINILLOS</v>
          </cell>
        </row>
        <row r="650">
          <cell r="A650" t="str">
            <v>ALCALDIA DE PIOJÓ</v>
          </cell>
        </row>
        <row r="651">
          <cell r="A651" t="str">
            <v>ALCALDIA DE PISBA</v>
          </cell>
        </row>
        <row r="652">
          <cell r="A652" t="str">
            <v>ALCALDIA DE PITAL</v>
          </cell>
        </row>
        <row r="653">
          <cell r="A653" t="str">
            <v>ALCALDIA DE PITALITO</v>
          </cell>
        </row>
        <row r="654">
          <cell r="A654" t="str">
            <v>ALCALDIA DE PIVIJAY</v>
          </cell>
        </row>
        <row r="655">
          <cell r="A655" t="str">
            <v>ALCALDIA DE PLANADAS</v>
          </cell>
        </row>
        <row r="656">
          <cell r="A656" t="str">
            <v>ALCALDIA DE PLANETA RICA</v>
          </cell>
        </row>
        <row r="657">
          <cell r="A657" t="str">
            <v>ALCALDIA DE PLATO</v>
          </cell>
        </row>
        <row r="658">
          <cell r="A658" t="str">
            <v>ALCALDIA DE POLICARPA</v>
          </cell>
        </row>
        <row r="659">
          <cell r="A659" t="str">
            <v>ALCALDIA DE POLONUEVO</v>
          </cell>
        </row>
        <row r="660">
          <cell r="A660" t="str">
            <v>ALCALDIA DE PONEDERA</v>
          </cell>
        </row>
        <row r="661">
          <cell r="A661" t="str">
            <v>ALCALDIA DE POPAYÁN</v>
          </cell>
        </row>
        <row r="662">
          <cell r="A662" t="str">
            <v>ALCALDIA DE PORE</v>
          </cell>
        </row>
        <row r="663">
          <cell r="A663" t="str">
            <v>ALCALDIA DE POTOSÍ</v>
          </cell>
        </row>
        <row r="664">
          <cell r="A664" t="str">
            <v>ALCALDIA DE PRADERA</v>
          </cell>
        </row>
        <row r="665">
          <cell r="A665" t="str">
            <v>ALCALDIA DE PRADO</v>
          </cell>
        </row>
        <row r="666">
          <cell r="A666" t="str">
            <v>ALCALDIA DE PROVIDENCIA</v>
          </cell>
        </row>
        <row r="667">
          <cell r="A667" t="str">
            <v>ALCALDIA DE PROVIDENCIA</v>
          </cell>
        </row>
        <row r="668">
          <cell r="A668" t="str">
            <v>ALCALDIA DE PUEBLO BELLO</v>
          </cell>
        </row>
        <row r="669">
          <cell r="A669" t="str">
            <v>ALCALDIA DE PUEBLO NUEVO</v>
          </cell>
        </row>
        <row r="670">
          <cell r="A670" t="str">
            <v>ALCALDIA DE PUEBLO RICO</v>
          </cell>
        </row>
        <row r="671">
          <cell r="A671" t="str">
            <v>ALCALDIA DE PUEBLORRICO</v>
          </cell>
        </row>
        <row r="672">
          <cell r="A672" t="str">
            <v>ALCALDIA DE PUEBLOVIEJO</v>
          </cell>
        </row>
        <row r="673">
          <cell r="A673" t="str">
            <v>ALCALDIA DE PUENTE NACIONAL</v>
          </cell>
        </row>
        <row r="674">
          <cell r="A674" t="str">
            <v>ALCALDIA DE PUERRES</v>
          </cell>
        </row>
        <row r="675">
          <cell r="A675" t="str">
            <v>ALCALDIA DE PUERTO ALEGRÍA</v>
          </cell>
        </row>
        <row r="676">
          <cell r="A676" t="str">
            <v>ALCALDIA DE PUERTO ARICA</v>
          </cell>
        </row>
        <row r="677">
          <cell r="A677" t="str">
            <v>ALCALDIA DE PUERTO ASÍS</v>
          </cell>
        </row>
        <row r="678">
          <cell r="A678" t="str">
            <v>ALCALDIA DE PUERTO BERRIO</v>
          </cell>
        </row>
        <row r="679">
          <cell r="A679" t="str">
            <v>ALCALDIA DE PUERTO BOYACÁ</v>
          </cell>
        </row>
        <row r="680">
          <cell r="A680" t="str">
            <v>ALCALDIA DE PUERTO CAICEDO</v>
          </cell>
        </row>
        <row r="681">
          <cell r="A681" t="str">
            <v>ALCALDIA DE PUERTO CARREÑO</v>
          </cell>
        </row>
        <row r="682">
          <cell r="A682" t="str">
            <v>ALCALDIA DE PUERTO COLOMBIA</v>
          </cell>
        </row>
        <row r="683">
          <cell r="A683" t="str">
            <v>ALCALDIA DE PUERTO COLOMBIA</v>
          </cell>
        </row>
        <row r="684">
          <cell r="A684" t="str">
            <v>ALCALDIA DE PUERTO CONCORDIA</v>
          </cell>
        </row>
        <row r="685">
          <cell r="A685" t="str">
            <v>ALCALDIA DE PUERTO ESCONDIDO</v>
          </cell>
        </row>
        <row r="686">
          <cell r="A686" t="str">
            <v>ALCALDIA DE PUERTO GAITÁN</v>
          </cell>
        </row>
        <row r="687">
          <cell r="A687" t="str">
            <v>ALCALDIA DE PUERTO GUZMÁN</v>
          </cell>
        </row>
        <row r="688">
          <cell r="A688" t="str">
            <v>ALCALDIA DE PUERTO LEGUÍZAMO</v>
          </cell>
        </row>
        <row r="689">
          <cell r="A689" t="str">
            <v>ALCALDIA DE PUERTO LIBERTADOR</v>
          </cell>
        </row>
        <row r="690">
          <cell r="A690" t="str">
            <v>ALCALDIA DE PUERTO LLERAS</v>
          </cell>
        </row>
        <row r="691">
          <cell r="A691" t="str">
            <v>ALCALDIA DE PUERTO LÓPEZ</v>
          </cell>
        </row>
        <row r="692">
          <cell r="A692" t="str">
            <v>ALCALDIA DE PUERTO NARIÑO</v>
          </cell>
        </row>
        <row r="693">
          <cell r="A693" t="str">
            <v>ALCALDIA DE PUERTO PARRA</v>
          </cell>
        </row>
        <row r="694">
          <cell r="A694" t="str">
            <v>ALCALDIA DE PUERTO RICO</v>
          </cell>
        </row>
        <row r="695">
          <cell r="A695" t="str">
            <v>ALCALDIA DE PUERTO RICO</v>
          </cell>
        </row>
        <row r="696">
          <cell r="A696" t="str">
            <v>ALCALDIA DE PUERTO SALGAR</v>
          </cell>
        </row>
        <row r="697">
          <cell r="A697" t="str">
            <v>ALCALDIA DE PUERTO SANTANDER</v>
          </cell>
        </row>
        <row r="698">
          <cell r="A698" t="str">
            <v>ALCALDIA DE PUERTO TEJADA</v>
          </cell>
        </row>
        <row r="699">
          <cell r="A699" t="str">
            <v>ALCALDIA DE PUERTO TRIUNFO</v>
          </cell>
        </row>
        <row r="700">
          <cell r="A700" t="str">
            <v>ALCALDIA DE PUERTO WILCHES</v>
          </cell>
        </row>
        <row r="701">
          <cell r="A701" t="str">
            <v>ALCALDIA DE PULÍ</v>
          </cell>
        </row>
        <row r="702">
          <cell r="A702" t="str">
            <v>ALCALDIA DE PUPIALES</v>
          </cell>
        </row>
        <row r="703">
          <cell r="A703" t="str">
            <v>ALCALDIA DE PURACÉ</v>
          </cell>
        </row>
        <row r="704">
          <cell r="A704" t="str">
            <v>ALCALDIA DE PURIFICACIÓN</v>
          </cell>
        </row>
        <row r="705">
          <cell r="A705" t="str">
            <v>ALCALDIA DE PURÍSIMA</v>
          </cell>
        </row>
        <row r="706">
          <cell r="A706" t="str">
            <v>ALCALDIA DE QUEBRADANEGRA</v>
          </cell>
        </row>
        <row r="707">
          <cell r="A707" t="str">
            <v>ALCALDIA DE QUETAME</v>
          </cell>
        </row>
        <row r="708">
          <cell r="A708" t="str">
            <v>ALCALDIA DE QUIBDÓ</v>
          </cell>
        </row>
        <row r="709">
          <cell r="A709" t="str">
            <v>ALCALDIA DE QUIMBAYA</v>
          </cell>
        </row>
        <row r="710">
          <cell r="A710" t="str">
            <v>ALCALDIA DE QUINCHÍA</v>
          </cell>
        </row>
        <row r="711">
          <cell r="A711" t="str">
            <v>ALCALDIA DE QUÍPAMA</v>
          </cell>
        </row>
        <row r="712">
          <cell r="A712" t="str">
            <v>ALCALDIA DE QUIPILE</v>
          </cell>
        </row>
        <row r="713">
          <cell r="A713" t="str">
            <v>ALCALDIA DE RAGONVALIA</v>
          </cell>
        </row>
        <row r="714">
          <cell r="A714" t="str">
            <v>ALCALDIA DE RAMIRIQUÍ</v>
          </cell>
        </row>
        <row r="715">
          <cell r="A715" t="str">
            <v>ALCALDIA DE RÁQUIRA</v>
          </cell>
        </row>
        <row r="716">
          <cell r="A716" t="str">
            <v>ALCALDIA DE RECETOR</v>
          </cell>
        </row>
        <row r="717">
          <cell r="A717" t="str">
            <v>ALCALDIA DE REGIDOR</v>
          </cell>
        </row>
        <row r="718">
          <cell r="A718" t="str">
            <v>ALCALDIA DE REMEDIOS</v>
          </cell>
        </row>
        <row r="719">
          <cell r="A719" t="str">
            <v>ALCALDIA DE REMOLINO</v>
          </cell>
        </row>
        <row r="720">
          <cell r="A720" t="str">
            <v>ALCALDIA DE REPELÓN</v>
          </cell>
        </row>
        <row r="721">
          <cell r="A721" t="str">
            <v>ALCALDIA DE RESTREPO</v>
          </cell>
        </row>
        <row r="722">
          <cell r="A722" t="str">
            <v>ALCALDIA DE RESTREPO</v>
          </cell>
        </row>
        <row r="723">
          <cell r="A723" t="str">
            <v>ALCALDIA DE RETIRO</v>
          </cell>
        </row>
        <row r="724">
          <cell r="A724" t="str">
            <v>ALCALDIA DE RICAURTE</v>
          </cell>
        </row>
        <row r="725">
          <cell r="A725" t="str">
            <v>ALCALDIA DE RICAURTE</v>
          </cell>
        </row>
        <row r="726">
          <cell r="A726" t="str">
            <v>ALCALDIA DE RÍO DE ORO</v>
          </cell>
        </row>
        <row r="727">
          <cell r="A727" t="str">
            <v>ALCALDIA DE RÍO IRO</v>
          </cell>
        </row>
        <row r="728">
          <cell r="A728" t="str">
            <v>ALCALDIA DE RÍO QUITO</v>
          </cell>
        </row>
        <row r="729">
          <cell r="A729" t="str">
            <v>ALCALDIA DE RÍO VIEJO</v>
          </cell>
        </row>
        <row r="730">
          <cell r="A730" t="str">
            <v>ALCALDIA DE RIOBLANCO</v>
          </cell>
        </row>
        <row r="731">
          <cell r="A731" t="str">
            <v>ALCALDIA DE RIOFRÍO</v>
          </cell>
        </row>
        <row r="732">
          <cell r="A732" t="str">
            <v>ALCALDIA DE RIOHACHA</v>
          </cell>
        </row>
        <row r="733">
          <cell r="A733" t="str">
            <v>ALCALDIA DE RIONEGRO</v>
          </cell>
        </row>
        <row r="734">
          <cell r="A734" t="str">
            <v>ALCALDIA DE RIONEGRO</v>
          </cell>
        </row>
        <row r="735">
          <cell r="A735" t="str">
            <v>ALCALDIA DE RIOSUCIO</v>
          </cell>
        </row>
        <row r="736">
          <cell r="A736" t="str">
            <v>ALCALDIA DE RIOSUCIO</v>
          </cell>
        </row>
        <row r="737">
          <cell r="A737" t="str">
            <v>ALCALDIA DE RISARALDA</v>
          </cell>
        </row>
        <row r="738">
          <cell r="A738" t="str">
            <v>ALCALDIA DE RIVERA</v>
          </cell>
        </row>
        <row r="739">
          <cell r="A739" t="str">
            <v>ALCALDIA DE ROBERTO PAYÁN</v>
          </cell>
        </row>
        <row r="740">
          <cell r="A740" t="str">
            <v>ALCALDIA DE ROLDANILLO</v>
          </cell>
        </row>
        <row r="741">
          <cell r="A741" t="str">
            <v>ALCALDIA DE RONCESVALLES</v>
          </cell>
        </row>
        <row r="742">
          <cell r="A742" t="str">
            <v>ALCALDIA DE RONDÓN</v>
          </cell>
        </row>
        <row r="743">
          <cell r="A743" t="str">
            <v>ALCALDIA DE ROSAS</v>
          </cell>
        </row>
        <row r="744">
          <cell r="A744" t="str">
            <v>ALCALDIA DE ROVIRA</v>
          </cell>
        </row>
        <row r="745">
          <cell r="A745" t="str">
            <v>ALCALDIA DE SABANA DE TORRES</v>
          </cell>
        </row>
        <row r="746">
          <cell r="A746" t="str">
            <v>ALCALDIA DE SABANAGRANDE</v>
          </cell>
        </row>
        <row r="747">
          <cell r="A747" t="str">
            <v>ALCALDIA DE SABANALARGA</v>
          </cell>
        </row>
        <row r="748">
          <cell r="A748" t="str">
            <v>ALCALDIA DE SABANAS DE SAN ANGEL</v>
          </cell>
        </row>
        <row r="749">
          <cell r="A749" t="str">
            <v>ALCALDIA DE SABANETA</v>
          </cell>
        </row>
        <row r="750">
          <cell r="A750" t="str">
            <v>ALCALDIA DE SABOYÁ</v>
          </cell>
        </row>
        <row r="751">
          <cell r="A751" t="str">
            <v>ALCALDIA DE SÁCAMA</v>
          </cell>
        </row>
        <row r="752">
          <cell r="A752" t="str">
            <v>ALCALDIA DE SÁCHICA</v>
          </cell>
        </row>
        <row r="753">
          <cell r="A753" t="str">
            <v>ALCALDIA DE SAHAGÚN</v>
          </cell>
        </row>
        <row r="754">
          <cell r="A754" t="str">
            <v>ALCALDIA DE SALADOBLANCO</v>
          </cell>
        </row>
        <row r="755">
          <cell r="A755" t="str">
            <v>ALCALDIA DE SALAMINA</v>
          </cell>
        </row>
        <row r="756">
          <cell r="A756" t="str">
            <v>ALCALDIA DE SALAZAR</v>
          </cell>
        </row>
        <row r="757">
          <cell r="A757" t="str">
            <v>ALCALDIA DE SALDAÑA</v>
          </cell>
        </row>
        <row r="758">
          <cell r="A758" t="str">
            <v>ALCALDIA DE SALENTO</v>
          </cell>
        </row>
        <row r="759">
          <cell r="A759" t="str">
            <v>ALCALDIA DE SALGAR</v>
          </cell>
        </row>
        <row r="760">
          <cell r="A760" t="str">
            <v>ALCALDIA DE SAMACÁ</v>
          </cell>
        </row>
        <row r="761">
          <cell r="A761" t="str">
            <v>ALCALDIA DE SAMANIEGO</v>
          </cell>
        </row>
        <row r="762">
          <cell r="A762" t="str">
            <v>ALCALDIA DE SAMPUÉS</v>
          </cell>
        </row>
        <row r="763">
          <cell r="A763" t="str">
            <v>ALCALDIA DE SAN AGUSTÍN</v>
          </cell>
        </row>
        <row r="764">
          <cell r="A764" t="str">
            <v>ALCALDIA DE SAN ALBERTO</v>
          </cell>
        </row>
        <row r="765">
          <cell r="A765" t="str">
            <v>ALCALDIA DE SAN ANDRES</v>
          </cell>
        </row>
        <row r="766">
          <cell r="A766" t="str">
            <v>ALCALDIA DE SAN ANDRES</v>
          </cell>
        </row>
        <row r="767">
          <cell r="A767" t="str">
            <v>ALCALDIA DE SAN ANDRÉS SOTAVENTO</v>
          </cell>
        </row>
        <row r="768">
          <cell r="A768" t="str">
            <v>ALCALDIA DE SAN ANTERO</v>
          </cell>
        </row>
        <row r="769">
          <cell r="A769" t="str">
            <v>ALCALDIA DE SAN ANTONIO</v>
          </cell>
        </row>
        <row r="770">
          <cell r="A770" t="str">
            <v>ALCALDIA DE SAN ANTONIO DEL TEQUENDAMA</v>
          </cell>
        </row>
        <row r="771">
          <cell r="A771" t="str">
            <v>ALCALDIA DE SAN BENITO</v>
          </cell>
        </row>
        <row r="772">
          <cell r="A772" t="str">
            <v>ALCALDIA DE SAN BENITO ABAD</v>
          </cell>
        </row>
        <row r="773">
          <cell r="A773" t="str">
            <v>ALCALDIA DE SAN BERNARDO</v>
          </cell>
        </row>
        <row r="774">
          <cell r="A774" t="str">
            <v>ALCALDIA DE SAN BERNARDO DEL VIENTO</v>
          </cell>
        </row>
        <row r="775">
          <cell r="A775" t="str">
            <v>ALCALDIA DE SAN CALIXTO</v>
          </cell>
        </row>
        <row r="776">
          <cell r="A776" t="str">
            <v>ALCALDIA DE SAN CARLOS</v>
          </cell>
        </row>
        <row r="777">
          <cell r="A777" t="str">
            <v>ALCALDIA DE SAN CARLOS</v>
          </cell>
        </row>
        <row r="778">
          <cell r="A778" t="str">
            <v>ALCALDIA DE SAN CARLOS DE GUAROA</v>
          </cell>
        </row>
        <row r="779">
          <cell r="A779" t="str">
            <v>ALCALDIA DE SAN CAYETANO</v>
          </cell>
        </row>
        <row r="780">
          <cell r="A780" t="str">
            <v>ALCALDIA DE SAN CRISTÓBAL</v>
          </cell>
        </row>
        <row r="781">
          <cell r="A781" t="str">
            <v>ALCALDIA DE SAN DIEGO</v>
          </cell>
        </row>
        <row r="782">
          <cell r="A782" t="str">
            <v>ALCALDIA DE SAN EDUARDO</v>
          </cell>
        </row>
        <row r="783">
          <cell r="A783" t="str">
            <v>ALCALDIA DE SAN ESTANISLAO</v>
          </cell>
        </row>
        <row r="784">
          <cell r="A784" t="str">
            <v>ALCALDIA DE SAN FELIPE</v>
          </cell>
        </row>
        <row r="785">
          <cell r="A785" t="str">
            <v>ALCALDIA DE SAN FERNANDO</v>
          </cell>
        </row>
        <row r="786">
          <cell r="A786" t="str">
            <v>ALCALDIA DE SAN FRANCISCO</v>
          </cell>
        </row>
        <row r="787">
          <cell r="A787" t="str">
            <v>ALCALDIA DE SAN GIL</v>
          </cell>
        </row>
        <row r="788">
          <cell r="A788" t="str">
            <v>ALCALDIA DE SAN JACINTO</v>
          </cell>
        </row>
        <row r="789">
          <cell r="A789" t="str">
            <v>ALCALDIA DE SAN JACINTO DEL CAUCA</v>
          </cell>
        </row>
        <row r="790">
          <cell r="A790" t="str">
            <v>ALCALDIA DE SAN JERÓNIMO</v>
          </cell>
        </row>
        <row r="791">
          <cell r="A791" t="str">
            <v>ALCALDIA DE SAN JOAQUÍN</v>
          </cell>
        </row>
        <row r="792">
          <cell r="A792" t="str">
            <v>ALCALDIA DE SAN JOSÉ</v>
          </cell>
        </row>
        <row r="793">
          <cell r="A793" t="str">
            <v>ALCALDIA DE SAN JOSÉ DE LA MONTAÑA</v>
          </cell>
        </row>
        <row r="794">
          <cell r="A794" t="str">
            <v>ALCALDIA DE SAN JOSÉ DE MIRANDA</v>
          </cell>
        </row>
        <row r="795">
          <cell r="A795" t="str">
            <v>ALCALDIA DE SAN JOSÉ DE PARE</v>
          </cell>
        </row>
        <row r="796">
          <cell r="A796" t="str">
            <v>ALCALDIA DE SAN JOSÉ DEL FRAGUA</v>
          </cell>
        </row>
        <row r="797">
          <cell r="A797" t="str">
            <v>ALCALDIA DE SAN JOSÉ DEL GUAVIARE</v>
          </cell>
        </row>
        <row r="798">
          <cell r="A798" t="str">
            <v>ALCALDIA DE SAN JOSÉ DEL PALMAR</v>
          </cell>
        </row>
        <row r="799">
          <cell r="A799" t="str">
            <v>ALCALDIA DE SAN JUAN DE ARAMA</v>
          </cell>
        </row>
        <row r="800">
          <cell r="A800" t="str">
            <v>ALCALDIA DE SAN JUAN DE BETULIA</v>
          </cell>
        </row>
        <row r="801">
          <cell r="A801" t="str">
            <v>ALCALDIA DE SAN JUAN DE RÍO SECO</v>
          </cell>
        </row>
        <row r="802">
          <cell r="A802" t="str">
            <v>ALCALDIA DE SAN JUAN DE URABA</v>
          </cell>
        </row>
        <row r="803">
          <cell r="A803" t="str">
            <v>ALCALDIA DE SAN JUAN DEL CESAR</v>
          </cell>
        </row>
        <row r="804">
          <cell r="A804" t="str">
            <v>ALCALDIA DE SAN JUAN NEPOMUCENO</v>
          </cell>
        </row>
        <row r="805">
          <cell r="A805" t="str">
            <v>ALCALDIA DE SAN JUANITO</v>
          </cell>
        </row>
        <row r="806">
          <cell r="A806" t="str">
            <v>ALCALDIA DE SAN LORENZO</v>
          </cell>
        </row>
        <row r="807">
          <cell r="A807" t="str">
            <v>ALCALDIA DE SAN LUIS</v>
          </cell>
        </row>
        <row r="808">
          <cell r="A808" t="str">
            <v>ALCALDIA DE SAN LUIS</v>
          </cell>
        </row>
        <row r="809">
          <cell r="A809" t="str">
            <v>ALCALDIA DE SAN LUIS DE GACENO</v>
          </cell>
        </row>
        <row r="810">
          <cell r="A810" t="str">
            <v>ALCALDIA DE SAN LUIS DE PALENQUE</v>
          </cell>
        </row>
        <row r="811">
          <cell r="A811" t="str">
            <v>ALCALDIA DE SAN MARCOS</v>
          </cell>
        </row>
        <row r="812">
          <cell r="A812" t="str">
            <v>ALCALDIA DE SAN MARTÍN</v>
          </cell>
        </row>
        <row r="813">
          <cell r="A813" t="str">
            <v>ALCALDIA DE SAN MARTÍN DE LOBA</v>
          </cell>
        </row>
        <row r="814">
          <cell r="A814" t="str">
            <v>ALCALDIA DE SAN MATEO</v>
          </cell>
        </row>
        <row r="815">
          <cell r="A815" t="str">
            <v>ALCALDIA DE SAN MIGUEL</v>
          </cell>
        </row>
        <row r="816">
          <cell r="A816" t="str">
            <v>ALCALDIA DE SAN MIGUEL DE SEMA</v>
          </cell>
        </row>
        <row r="817">
          <cell r="A817" t="str">
            <v>ALCALDIA DE SAN ONOFRE</v>
          </cell>
        </row>
        <row r="818">
          <cell r="A818" t="str">
            <v>ALCALDIA DE SAN PABLO</v>
          </cell>
        </row>
        <row r="819">
          <cell r="A819" t="str">
            <v>ALCALDIA DE SAN PABLO DE BORBUR</v>
          </cell>
        </row>
        <row r="820">
          <cell r="A820" t="str">
            <v>ALCALDIA DE SAN PEDRO</v>
          </cell>
        </row>
        <row r="821">
          <cell r="A821" t="str">
            <v>ALCALDIA DE SAN PEDRO</v>
          </cell>
        </row>
        <row r="822">
          <cell r="A822" t="str">
            <v>ALCALDIA DE SAN PEDRO DE CARTAGO</v>
          </cell>
        </row>
        <row r="823">
          <cell r="A823" t="str">
            <v>ALCALDIA DE SAN PEDRO DE URABA</v>
          </cell>
        </row>
        <row r="824">
          <cell r="A824" t="str">
            <v>ALCALDIA DE SAN PELAYO</v>
          </cell>
        </row>
        <row r="825">
          <cell r="A825" t="str">
            <v>ALCALDIA DE SAN RAFAEL</v>
          </cell>
        </row>
        <row r="826">
          <cell r="A826" t="str">
            <v>ALCALDIA DE SAN ROQUE</v>
          </cell>
        </row>
        <row r="827">
          <cell r="A827" t="str">
            <v>ALCALDIA DE SAN SEBASTIÁN</v>
          </cell>
        </row>
        <row r="828">
          <cell r="A828" t="str">
            <v>ALCALDIA DE SAN SEBASTIÁN DE BUENAVISTA</v>
          </cell>
        </row>
        <row r="829">
          <cell r="A829" t="str">
            <v>ALCALDIA DE SAN VICENTE</v>
          </cell>
        </row>
        <row r="830">
          <cell r="A830" t="str">
            <v>ALCALDIA DE SAN VICENTE DE CHUCURÍ</v>
          </cell>
        </row>
        <row r="831">
          <cell r="A831" t="str">
            <v>ALCALDIA DE SAN VICENTE DEL CAGUÁN</v>
          </cell>
        </row>
        <row r="832">
          <cell r="A832" t="str">
            <v>ALCALDIA DE SAN ZENÓN</v>
          </cell>
        </row>
        <row r="833">
          <cell r="A833" t="str">
            <v>ALCALDIA DE SANDONÁ</v>
          </cell>
        </row>
        <row r="834">
          <cell r="A834" t="str">
            <v>ALCALDIA DE SANTA ANA</v>
          </cell>
        </row>
        <row r="835">
          <cell r="A835" t="str">
            <v>ALCALDIA DE SANTA BARBARA</v>
          </cell>
        </row>
        <row r="836">
          <cell r="A836" t="str">
            <v>ALCALDIA DE SANTA BÁRBARA DE PINTO</v>
          </cell>
        </row>
        <row r="837">
          <cell r="A837" t="str">
            <v>ALCALDIA DE SANTA CATALINA</v>
          </cell>
        </row>
        <row r="838">
          <cell r="A838" t="str">
            <v>ALCALDIA DE SANTA HELENA DEL OPÓN</v>
          </cell>
        </row>
        <row r="839">
          <cell r="A839" t="str">
            <v>ALCALDIA DE SANTA ISABEL</v>
          </cell>
        </row>
        <row r="840">
          <cell r="A840" t="str">
            <v>ALCALDIA DE SANTA LUCÍA</v>
          </cell>
        </row>
        <row r="841">
          <cell r="A841" t="str">
            <v>ALCALDIA DE SANTA MARÍA</v>
          </cell>
        </row>
        <row r="842">
          <cell r="A842" t="str">
            <v>ALCALDIA DE SANTA MARTA</v>
          </cell>
        </row>
        <row r="843">
          <cell r="A843" t="str">
            <v>ALCALDIA DE SANTA ROSA</v>
          </cell>
        </row>
        <row r="844">
          <cell r="A844" t="str">
            <v>ALCALDIA DE SANTA ROSA DE CABAL</v>
          </cell>
        </row>
        <row r="845">
          <cell r="A845" t="str">
            <v>ALCALDIA DE SANTA ROSA DE OSOS</v>
          </cell>
        </row>
        <row r="846">
          <cell r="A846" t="str">
            <v>ALCALDIA DE SANTA ROSA DE VITERBO</v>
          </cell>
        </row>
        <row r="847">
          <cell r="A847" t="str">
            <v>ALCALDIA DE SANTA ROSA DEL SUR</v>
          </cell>
        </row>
        <row r="848">
          <cell r="A848" t="str">
            <v>ALCALDIA DE SANTA ROSALÍA</v>
          </cell>
        </row>
        <row r="849">
          <cell r="A849" t="str">
            <v>ALCALDIA DE SANTA SOFÍA</v>
          </cell>
        </row>
        <row r="850">
          <cell r="A850" t="str">
            <v>ALCALDIA DE SANTACRUZ</v>
          </cell>
        </row>
        <row r="851">
          <cell r="A851" t="str">
            <v>ALCALDIA DE SANTAFÉ DE ANTIOQUIA</v>
          </cell>
        </row>
        <row r="852">
          <cell r="A852" t="str">
            <v>ALCALDIA DE SANTANA</v>
          </cell>
        </row>
        <row r="853">
          <cell r="A853" t="str">
            <v>ALCALDIA DE SANTANDER DE QUILICHAO</v>
          </cell>
        </row>
        <row r="854">
          <cell r="A854" t="str">
            <v>ALCALDIA DE SANTIAGO</v>
          </cell>
        </row>
        <row r="855">
          <cell r="A855" t="str">
            <v>ALCALDIA DE SANTIAGO</v>
          </cell>
        </row>
        <row r="856">
          <cell r="A856" t="str">
            <v>ALCALDIA DE SANTIAGO DE TOLÚ</v>
          </cell>
        </row>
        <row r="857">
          <cell r="A857" t="str">
            <v>ALCALDIA DE SANTO DOMINGO</v>
          </cell>
        </row>
        <row r="858">
          <cell r="A858" t="str">
            <v>ALCALDIA DE SANTO TOMÁS</v>
          </cell>
        </row>
        <row r="859">
          <cell r="A859" t="str">
            <v>ALCALDIA DE SANTUARIO</v>
          </cell>
        </row>
        <row r="860">
          <cell r="A860" t="str">
            <v>ALCALDIA DE SAPUYES</v>
          </cell>
        </row>
        <row r="861">
          <cell r="A861" t="str">
            <v>ALCALDIA DE SARAVENA</v>
          </cell>
        </row>
        <row r="862">
          <cell r="A862" t="str">
            <v>ALCALDIA DE SARDINATA</v>
          </cell>
        </row>
        <row r="863">
          <cell r="A863" t="str">
            <v>ALCALDIA DE SASAIMA</v>
          </cell>
        </row>
        <row r="864">
          <cell r="A864" t="str">
            <v>ALCALDIA DE SATIVANORTE</v>
          </cell>
        </row>
        <row r="865">
          <cell r="A865" t="str">
            <v>ALCALDIA DE SATIVASUR</v>
          </cell>
        </row>
        <row r="866">
          <cell r="A866" t="str">
            <v>ALCALDIA DE SEGOVIA</v>
          </cell>
        </row>
        <row r="867">
          <cell r="A867" t="str">
            <v>ALCALDIA DE SESQUILÉ</v>
          </cell>
        </row>
        <row r="868">
          <cell r="A868" t="str">
            <v>ALCALDIA DE SEVILLA</v>
          </cell>
        </row>
        <row r="869">
          <cell r="A869" t="str">
            <v>ALCALDIA DE SIACHOQUE</v>
          </cell>
        </row>
        <row r="870">
          <cell r="A870" t="str">
            <v>ALCALDIA DE SIBATÉ</v>
          </cell>
        </row>
        <row r="871">
          <cell r="A871" t="str">
            <v>ALCALDIA DE SIBUNDOY</v>
          </cell>
        </row>
        <row r="872">
          <cell r="A872" t="str">
            <v>ALCALDIA DE SILOS</v>
          </cell>
        </row>
        <row r="873">
          <cell r="A873" t="str">
            <v>ALCALDIA DE SILVANIA</v>
          </cell>
        </row>
        <row r="874">
          <cell r="A874" t="str">
            <v>ALCALDIA DE SILVIA</v>
          </cell>
        </row>
        <row r="875">
          <cell r="A875" t="str">
            <v>ALCALDIA DE SIMACOTA</v>
          </cell>
        </row>
        <row r="876">
          <cell r="A876" t="str">
            <v>ALCALDIA DE SIMIJACA</v>
          </cell>
        </row>
        <row r="877">
          <cell r="A877" t="str">
            <v>ALCALDIA DE SIMITÍ</v>
          </cell>
        </row>
        <row r="878">
          <cell r="A878" t="str">
            <v>ALCALDIA DE SINCÉ</v>
          </cell>
        </row>
        <row r="879">
          <cell r="A879" t="str">
            <v>ALCALDIA DE SINCELEJO</v>
          </cell>
        </row>
        <row r="880">
          <cell r="A880" t="str">
            <v>ALCALDIA DE SIPÍ</v>
          </cell>
        </row>
        <row r="881">
          <cell r="A881" t="str">
            <v>ALCALDIA DE SITIONUEVO</v>
          </cell>
        </row>
        <row r="882">
          <cell r="A882" t="str">
            <v>ALCALDIA DE SOACHA</v>
          </cell>
        </row>
        <row r="883">
          <cell r="A883" t="str">
            <v>ALCALDIA DE SOATÁ</v>
          </cell>
        </row>
        <row r="884">
          <cell r="A884" t="str">
            <v>ALCALDIA DE SOCHA</v>
          </cell>
        </row>
        <row r="885">
          <cell r="A885" t="str">
            <v>ALCALDIA DE SOCORRO</v>
          </cell>
        </row>
        <row r="886">
          <cell r="A886" t="str">
            <v>ALCALDIA DE SOCOTÁ</v>
          </cell>
        </row>
        <row r="887">
          <cell r="A887" t="str">
            <v>ALCALDIA DE SOGAMOSO</v>
          </cell>
        </row>
        <row r="888">
          <cell r="A888" t="str">
            <v>ALCALDIA DE SOLANO</v>
          </cell>
        </row>
        <row r="889">
          <cell r="A889" t="str">
            <v>ALCALDIA DE SOLEDAD</v>
          </cell>
        </row>
        <row r="890">
          <cell r="A890" t="str">
            <v>ALCALDIA DE SOLITA</v>
          </cell>
        </row>
        <row r="891">
          <cell r="A891" t="str">
            <v>ALCALDIA DE SOMONDOCO</v>
          </cell>
        </row>
        <row r="892">
          <cell r="A892" t="str">
            <v>ALCALDIA DE SONSON</v>
          </cell>
        </row>
        <row r="893">
          <cell r="A893" t="str">
            <v>ALCALDIA DE SOPETRÁN</v>
          </cell>
        </row>
        <row r="894">
          <cell r="A894" t="str">
            <v>ALCALDIA DE SOPLAVIENTO</v>
          </cell>
        </row>
        <row r="895">
          <cell r="A895" t="str">
            <v>ALCALDIA DE SOPÓ</v>
          </cell>
        </row>
        <row r="896">
          <cell r="A896" t="str">
            <v>ALCALDIA DE SORA</v>
          </cell>
        </row>
        <row r="897">
          <cell r="A897" t="str">
            <v>ALCALDIA DE SORACÁ</v>
          </cell>
        </row>
        <row r="898">
          <cell r="A898" t="str">
            <v>ALCALDIA DE SOTAQUIRÁ</v>
          </cell>
        </row>
        <row r="899">
          <cell r="A899" t="str">
            <v>ALCALDIA DE SOTARA</v>
          </cell>
        </row>
        <row r="900">
          <cell r="A900" t="str">
            <v>ALCALDIA DE SUAITA</v>
          </cell>
        </row>
        <row r="901">
          <cell r="A901" t="str">
            <v>ALCALDIA DE SUAN</v>
          </cell>
        </row>
        <row r="902">
          <cell r="A902" t="str">
            <v>ALCALDIA DE SUAREZ</v>
          </cell>
        </row>
        <row r="903">
          <cell r="A903" t="str">
            <v>ALCALDIA DE SUÁREZ</v>
          </cell>
        </row>
        <row r="904">
          <cell r="A904" t="str">
            <v>ALCALDIA DE SUAZA</v>
          </cell>
        </row>
        <row r="905">
          <cell r="A905" t="str">
            <v>ALCALDIA DE SUBACHOQUE</v>
          </cell>
        </row>
        <row r="906">
          <cell r="A906" t="str">
            <v>ALCALDIA DE SUCRE</v>
          </cell>
        </row>
        <row r="907">
          <cell r="A907" t="str">
            <v>ALCALDIA DE SUESCA</v>
          </cell>
        </row>
        <row r="908">
          <cell r="A908" t="str">
            <v>ALCALDIA DE SUPATÁ</v>
          </cell>
        </row>
        <row r="909">
          <cell r="A909" t="str">
            <v>ALCALDIA DE SUPÍA</v>
          </cell>
        </row>
        <row r="910">
          <cell r="A910" t="str">
            <v>ALCALDIA DE SURATÁ</v>
          </cell>
        </row>
        <row r="911">
          <cell r="A911" t="str">
            <v>ALCALDIA DE SUSA</v>
          </cell>
        </row>
        <row r="912">
          <cell r="A912" t="str">
            <v>ALCALDIA DE SUSACÓN</v>
          </cell>
        </row>
        <row r="913">
          <cell r="A913" t="str">
            <v>ALCALDIA DE SUTAMARCHÁN</v>
          </cell>
        </row>
        <row r="914">
          <cell r="A914" t="str">
            <v>ALCALDIA DE SUTATAUSA</v>
          </cell>
        </row>
        <row r="915">
          <cell r="A915" t="str">
            <v>ALCALDIA DE SUTATENZA</v>
          </cell>
        </row>
        <row r="916">
          <cell r="A916" t="str">
            <v>ALCALDIA DE TABIO</v>
          </cell>
        </row>
        <row r="917">
          <cell r="A917" t="str">
            <v>ALCALDIA DE TADÓ</v>
          </cell>
        </row>
        <row r="918">
          <cell r="A918" t="str">
            <v>ALCALDIA DE TALAIGUA NUEVO</v>
          </cell>
        </row>
        <row r="919">
          <cell r="A919" t="str">
            <v>ALCALDIA DE TAMALAMEQUE</v>
          </cell>
        </row>
        <row r="920">
          <cell r="A920" t="str">
            <v>ALCALDIA DE TÁMARA</v>
          </cell>
        </row>
        <row r="921">
          <cell r="A921" t="str">
            <v>ALCALDIA DE TAME</v>
          </cell>
        </row>
        <row r="922">
          <cell r="A922" t="str">
            <v>ALCALDIA DE TÁMESIS</v>
          </cell>
        </row>
        <row r="923">
          <cell r="A923" t="str">
            <v>ALCALDIA DE TAMINANGO</v>
          </cell>
        </row>
        <row r="924">
          <cell r="A924" t="str">
            <v>ALCALDIA DE TANGUA</v>
          </cell>
        </row>
        <row r="925">
          <cell r="A925" t="str">
            <v>ALCALDIA DE TARAIRA</v>
          </cell>
        </row>
        <row r="926">
          <cell r="A926" t="str">
            <v>ALCALDIA DE TARAPACÁ</v>
          </cell>
        </row>
        <row r="927">
          <cell r="A927" t="str">
            <v>ALCALDIA DE TARAZÁ</v>
          </cell>
        </row>
        <row r="928">
          <cell r="A928" t="str">
            <v>ALCALDIA DE TARQUI</v>
          </cell>
        </row>
        <row r="929">
          <cell r="A929" t="str">
            <v>ALCALDIA DE TARSO</v>
          </cell>
        </row>
        <row r="930">
          <cell r="A930" t="str">
            <v>ALCALDIA DE TASCO</v>
          </cell>
        </row>
        <row r="931">
          <cell r="A931" t="str">
            <v>ALCALDIA DE TAURAMENA</v>
          </cell>
        </row>
        <row r="932">
          <cell r="A932" t="str">
            <v>ALCALDIA DE TAUSA</v>
          </cell>
        </row>
        <row r="933">
          <cell r="A933" t="str">
            <v>ALCALDIA DE TELLO</v>
          </cell>
        </row>
        <row r="934">
          <cell r="A934" t="str">
            <v>ALCALDIA DE TENA</v>
          </cell>
        </row>
        <row r="935">
          <cell r="A935" t="str">
            <v>ALCALDIA DE TENERIFE</v>
          </cell>
        </row>
        <row r="936">
          <cell r="A936" t="str">
            <v>ALCALDIA DE TENJO</v>
          </cell>
        </row>
        <row r="937">
          <cell r="A937" t="str">
            <v>ALCALDIA DE TENZA</v>
          </cell>
        </row>
        <row r="938">
          <cell r="A938" t="str">
            <v>ALCALDIA DE TEORAMA</v>
          </cell>
        </row>
        <row r="939">
          <cell r="A939" t="str">
            <v>ALCALDIA DE TERUEL</v>
          </cell>
        </row>
        <row r="940">
          <cell r="A940" t="str">
            <v>ALCALDIA DE TESALIA</v>
          </cell>
        </row>
        <row r="941">
          <cell r="A941" t="str">
            <v>ALCALDIA DE TIBACUY</v>
          </cell>
        </row>
        <row r="942">
          <cell r="A942" t="str">
            <v>ALCALDIA DE TIBANÁ</v>
          </cell>
        </row>
        <row r="943">
          <cell r="A943" t="str">
            <v>ALCALDIA DE TIBASOSA</v>
          </cell>
        </row>
        <row r="944">
          <cell r="A944" t="str">
            <v>ALCALDIA DE TIBIRITA</v>
          </cell>
        </row>
        <row r="945">
          <cell r="A945" t="str">
            <v>ALCALDIA DE TIBÚ</v>
          </cell>
        </row>
        <row r="946">
          <cell r="A946" t="str">
            <v>ALCALDIA DE TIERRALTA</v>
          </cell>
        </row>
        <row r="947">
          <cell r="A947" t="str">
            <v>ALCALDIA DE TIMANÁ</v>
          </cell>
        </row>
        <row r="948">
          <cell r="A948" t="str">
            <v>ALCALDIA DE TIMBÍO</v>
          </cell>
        </row>
        <row r="949">
          <cell r="A949" t="str">
            <v>ALCALDIA DE TIMBIQUÍ</v>
          </cell>
        </row>
        <row r="950">
          <cell r="A950" t="str">
            <v>ALCALDIA DE TINJACÁ</v>
          </cell>
        </row>
        <row r="951">
          <cell r="A951" t="str">
            <v>ALCALDIA DE TIPACOQUE</v>
          </cell>
        </row>
        <row r="952">
          <cell r="A952" t="str">
            <v>ALCALDIA DE TIQUISIO</v>
          </cell>
        </row>
        <row r="953">
          <cell r="A953" t="str">
            <v>ALCALDIA DE TITIRIBÍ</v>
          </cell>
        </row>
        <row r="954">
          <cell r="A954" t="str">
            <v>ALCALDIA DE TOCA</v>
          </cell>
        </row>
        <row r="955">
          <cell r="A955" t="str">
            <v>ALCALDIA DE TOCAIMA</v>
          </cell>
        </row>
        <row r="956">
          <cell r="A956" t="str">
            <v>ALCALDIA DE TOCANCIPÁ</v>
          </cell>
        </row>
        <row r="957">
          <cell r="A957" t="str">
            <v>ALCALDIA DE TOGÜÍ</v>
          </cell>
        </row>
        <row r="958">
          <cell r="A958" t="str">
            <v>ALCALDIA DE TOLEDO</v>
          </cell>
        </row>
        <row r="959">
          <cell r="A959" t="str">
            <v>ALCALDIA DE TOLÚ VIEJO</v>
          </cell>
        </row>
        <row r="960">
          <cell r="A960" t="str">
            <v>ALCALDIA DE TONA</v>
          </cell>
        </row>
        <row r="961">
          <cell r="A961" t="str">
            <v>ALCALDIA DE TÓPAGA</v>
          </cell>
        </row>
        <row r="962">
          <cell r="A962" t="str">
            <v>ALCALDIA DE TOPAIPÍ</v>
          </cell>
        </row>
        <row r="963">
          <cell r="A963" t="str">
            <v>ALCALDIA DE TORIBIO</v>
          </cell>
        </row>
        <row r="964">
          <cell r="A964" t="str">
            <v>ALCALDIA DE TORO</v>
          </cell>
        </row>
        <row r="965">
          <cell r="A965" t="str">
            <v>ALCALDIA DE TOTA</v>
          </cell>
        </row>
        <row r="966">
          <cell r="A966" t="str">
            <v>ALCALDIA DE TOTORÓ</v>
          </cell>
        </row>
        <row r="967">
          <cell r="A967" t="str">
            <v>ALCALDIA DE TRINIDAD</v>
          </cell>
        </row>
        <row r="968">
          <cell r="A968" t="str">
            <v>ALCALDIA DE TRUJILLO</v>
          </cell>
        </row>
        <row r="969">
          <cell r="A969" t="str">
            <v>ALCALDIA DE TUBARÁ</v>
          </cell>
        </row>
        <row r="970">
          <cell r="A970" t="str">
            <v>ALCALDIA DE TULUÁ</v>
          </cell>
        </row>
        <row r="971">
          <cell r="A971" t="str">
            <v>ALCALDIA DE TUMACO</v>
          </cell>
        </row>
        <row r="972">
          <cell r="A972" t="str">
            <v>ALCALDIA DE TUNJA</v>
          </cell>
        </row>
        <row r="973">
          <cell r="A973" t="str">
            <v>ALCALDIA DE TUNUNGUÁ</v>
          </cell>
        </row>
        <row r="974">
          <cell r="A974" t="str">
            <v>ALCALDIA DE TÚQUERRES</v>
          </cell>
        </row>
        <row r="975">
          <cell r="A975" t="str">
            <v>ALCALDIA DE TURBACO</v>
          </cell>
        </row>
        <row r="976">
          <cell r="A976" t="str">
            <v>ALCALDIA DE TURBANÁ</v>
          </cell>
        </row>
        <row r="977">
          <cell r="A977" t="str">
            <v>ALCALDIA DE TURBO</v>
          </cell>
        </row>
        <row r="978">
          <cell r="A978" t="str">
            <v>ALCALDIA DE TURMEQUÉ</v>
          </cell>
        </row>
        <row r="979">
          <cell r="A979" t="str">
            <v>ALCALDIA DE TUTA</v>
          </cell>
        </row>
        <row r="980">
          <cell r="A980" t="str">
            <v>ALCALDIA DE TUTAZÁ</v>
          </cell>
        </row>
        <row r="981">
          <cell r="A981" t="str">
            <v>ALCALDIA DE UBALÁ</v>
          </cell>
        </row>
        <row r="982">
          <cell r="A982" t="str">
            <v>ALCALDIA DE UBAQUE</v>
          </cell>
        </row>
        <row r="983">
          <cell r="A983" t="str">
            <v>ALCALDIA DE ULLOA</v>
          </cell>
        </row>
        <row r="984">
          <cell r="A984" t="str">
            <v>ALCALDIA DE UMBITA</v>
          </cell>
        </row>
        <row r="985">
          <cell r="A985" t="str">
            <v>ALCALDIA DE UNE</v>
          </cell>
        </row>
        <row r="986">
          <cell r="A986" t="str">
            <v>ALCALDIA DE UNGUÍA</v>
          </cell>
        </row>
        <row r="987">
          <cell r="A987" t="str">
            <v>ALCALDIA DE UNIÓN PANAMERICANA</v>
          </cell>
        </row>
        <row r="988">
          <cell r="A988" t="str">
            <v>ALCALDIA DE URAMITA</v>
          </cell>
        </row>
        <row r="989">
          <cell r="A989" t="str">
            <v>ALCALDIA DE URIBE</v>
          </cell>
        </row>
        <row r="990">
          <cell r="A990" t="str">
            <v>ALCALDIA DE URIBIA</v>
          </cell>
        </row>
        <row r="991">
          <cell r="A991" t="str">
            <v>ALCALDIA DE URRAO</v>
          </cell>
        </row>
        <row r="992">
          <cell r="A992" t="str">
            <v>ALCALDIA DE URUMITA</v>
          </cell>
        </row>
        <row r="993">
          <cell r="A993" t="str">
            <v>ALCALDIA DE USIACURÍ</v>
          </cell>
        </row>
        <row r="994">
          <cell r="A994" t="str">
            <v>ALCALDIA DE ÚTICA</v>
          </cell>
        </row>
        <row r="995">
          <cell r="A995" t="str">
            <v>ALCALDIA DE VALDIVIA</v>
          </cell>
        </row>
        <row r="996">
          <cell r="A996" t="str">
            <v>ALCALDIA DE VALENCIA</v>
          </cell>
        </row>
        <row r="997">
          <cell r="A997" t="str">
            <v>ALCALDIA DE VALLE DE SAN JOSÉ</v>
          </cell>
        </row>
        <row r="998">
          <cell r="A998" t="str">
            <v>ALCALDIA DE VALLE DE SAN JUAN</v>
          </cell>
        </row>
        <row r="999">
          <cell r="A999" t="str">
            <v>ALCALDIA DE VALLE DEL GUAMUEZ</v>
          </cell>
        </row>
        <row r="1000">
          <cell r="A1000" t="str">
            <v>ALCALDIA DE VALLEDUPAR</v>
          </cell>
        </row>
        <row r="1001">
          <cell r="A1001" t="str">
            <v>ALCALDIA DE VALPARAISO</v>
          </cell>
        </row>
        <row r="1002">
          <cell r="A1002" t="str">
            <v>ALCALDIA DE VALPARAÍSO</v>
          </cell>
        </row>
        <row r="1003">
          <cell r="A1003" t="str">
            <v>ALCALDIA DE VEGACHÍ</v>
          </cell>
        </row>
        <row r="1004">
          <cell r="A1004" t="str">
            <v>ALCALDIA DE VÉLEZ</v>
          </cell>
        </row>
        <row r="1005">
          <cell r="A1005" t="str">
            <v>ALCALDIA DE VENADILLO</v>
          </cell>
        </row>
        <row r="1006">
          <cell r="A1006" t="str">
            <v>ALCALDIA DE VENECIA</v>
          </cell>
        </row>
        <row r="1007">
          <cell r="A1007" t="str">
            <v>ALCALDIA DE VENECIA</v>
          </cell>
        </row>
        <row r="1008">
          <cell r="A1008" t="str">
            <v>ALCALDIA DE VENTAQUEMADA</v>
          </cell>
        </row>
        <row r="1009">
          <cell r="A1009" t="str">
            <v>ALCALDIA DE VERGARA</v>
          </cell>
        </row>
        <row r="1010">
          <cell r="A1010" t="str">
            <v>ALCALDIA DE VERSALLES</v>
          </cell>
        </row>
        <row r="1011">
          <cell r="A1011" t="str">
            <v>ALCALDIA DE VETAS</v>
          </cell>
        </row>
        <row r="1012">
          <cell r="A1012" t="str">
            <v>ALCALDIA DE VIANÍ</v>
          </cell>
        </row>
        <row r="1013">
          <cell r="A1013" t="str">
            <v>ALCALDIA DE VICTORIA</v>
          </cell>
        </row>
        <row r="1014">
          <cell r="A1014" t="str">
            <v>ALCALDIA DE VIGÍA DEL FUERTE</v>
          </cell>
        </row>
        <row r="1015">
          <cell r="A1015" t="str">
            <v>ALCALDIA DE VIJES</v>
          </cell>
        </row>
        <row r="1016">
          <cell r="A1016" t="str">
            <v>ALCALDIA DE VILLA CARO</v>
          </cell>
        </row>
        <row r="1017">
          <cell r="A1017" t="str">
            <v>ALCALDIA DE VILLA DE LEYVA</v>
          </cell>
        </row>
        <row r="1018">
          <cell r="A1018" t="str">
            <v>ALCALDIA DE VILLA DE SAN DIEGO DE UBATE</v>
          </cell>
        </row>
        <row r="1019">
          <cell r="A1019" t="str">
            <v>ALCALDIA DE VILLA DEL ROSARIO</v>
          </cell>
        </row>
        <row r="1020">
          <cell r="A1020" t="str">
            <v>ALCALDIA DE VILLA RICA</v>
          </cell>
        </row>
        <row r="1021">
          <cell r="A1021" t="str">
            <v>ALCALDIA DE VILLAGARZÓN</v>
          </cell>
        </row>
        <row r="1022">
          <cell r="A1022" t="str">
            <v>ALCALDIA DE VILLAGÓMEZ</v>
          </cell>
        </row>
        <row r="1023">
          <cell r="A1023" t="str">
            <v>ALCALDIA DE VILLAHERMOSA</v>
          </cell>
        </row>
        <row r="1024">
          <cell r="A1024" t="str">
            <v>ALCALDIA DE VILLAMARÍA</v>
          </cell>
        </row>
        <row r="1025">
          <cell r="A1025" t="str">
            <v>ALCALDIA DE VILLANUEVA</v>
          </cell>
        </row>
        <row r="1026">
          <cell r="A1026" t="str">
            <v>ALCALDIA DE VILLAPINZÓN</v>
          </cell>
        </row>
        <row r="1027">
          <cell r="A1027" t="str">
            <v>ALCALDIA DE VILLARRICA</v>
          </cell>
        </row>
        <row r="1028">
          <cell r="A1028" t="str">
            <v>ALCALDIA DE VILLAVICENCIO</v>
          </cell>
        </row>
        <row r="1029">
          <cell r="A1029" t="str">
            <v>ALCALDIA DE VILLAVIEJA</v>
          </cell>
        </row>
        <row r="1030">
          <cell r="A1030" t="str">
            <v>ALCALDIA DE VILLETA</v>
          </cell>
        </row>
        <row r="1031">
          <cell r="A1031" t="str">
            <v>ALCALDIA DE VIOTÁ</v>
          </cell>
        </row>
        <row r="1032">
          <cell r="A1032" t="str">
            <v>ALCALDIA DE VIRACACHÁ</v>
          </cell>
        </row>
        <row r="1033">
          <cell r="A1033" t="str">
            <v>ALCALDIA DE VISTAHERMOSA</v>
          </cell>
        </row>
        <row r="1034">
          <cell r="A1034" t="str">
            <v>ALCALDIA DE VITERBO</v>
          </cell>
        </row>
        <row r="1035">
          <cell r="A1035" t="str">
            <v>ALCALDIA DE YACOPÍ</v>
          </cell>
        </row>
        <row r="1036">
          <cell r="A1036" t="str">
            <v>ALCALDIA DE YACUANQUER</v>
          </cell>
        </row>
        <row r="1037">
          <cell r="A1037" t="str">
            <v>ALCALDIA DE YAGUARÁ</v>
          </cell>
        </row>
        <row r="1038">
          <cell r="A1038" t="str">
            <v>ALCALDIA DE YALÍ</v>
          </cell>
        </row>
        <row r="1039">
          <cell r="A1039" t="str">
            <v>ALCALDIA DE YARUMAL</v>
          </cell>
        </row>
        <row r="1040">
          <cell r="A1040" t="str">
            <v>ALCALDIA DE YAVARATÉ</v>
          </cell>
        </row>
        <row r="1041">
          <cell r="A1041" t="str">
            <v>ALCALDIA DE YOLOMBÓ</v>
          </cell>
        </row>
        <row r="1042">
          <cell r="A1042" t="str">
            <v>ALCALDIA DE YONDÓ</v>
          </cell>
        </row>
        <row r="1043">
          <cell r="A1043" t="str">
            <v>ALCALDIA DE YOPAL</v>
          </cell>
        </row>
        <row r="1044">
          <cell r="A1044" t="str">
            <v>ALCALDIA DE YOTOCO</v>
          </cell>
        </row>
        <row r="1045">
          <cell r="A1045" t="str">
            <v>ALCALDIA DE YUMBO</v>
          </cell>
        </row>
        <row r="1046">
          <cell r="A1046" t="str">
            <v>ALCALDIA DE ZAMBRANO</v>
          </cell>
        </row>
        <row r="1047">
          <cell r="A1047" t="str">
            <v>ALCALDIA DE ZAPATOCA</v>
          </cell>
        </row>
        <row r="1048">
          <cell r="A1048" t="str">
            <v>ALCALDIA DE ZAPAYÁN</v>
          </cell>
        </row>
        <row r="1049">
          <cell r="A1049" t="str">
            <v>ALCALDIA DE ZARAGOZA</v>
          </cell>
        </row>
        <row r="1050">
          <cell r="A1050" t="str">
            <v>ALCALDIA DE ZARZAL</v>
          </cell>
        </row>
        <row r="1051">
          <cell r="A1051" t="str">
            <v>ALCALDIA DE ZETAQUIRA</v>
          </cell>
        </row>
        <row r="1052">
          <cell r="A1052" t="str">
            <v>ALCALDIA DE ZIPACÓN</v>
          </cell>
        </row>
        <row r="1053">
          <cell r="A1053" t="str">
            <v>ALCALDIA DE ZIPAQUIRÁ</v>
          </cell>
        </row>
        <row r="1054">
          <cell r="A1054" t="str">
            <v>ALCALDIA DE ZONA BANANERA</v>
          </cell>
        </row>
        <row r="1055">
          <cell r="A1055" t="str">
            <v>ANALISIS SOCIO ECONOMICO</v>
          </cell>
        </row>
        <row r="1056">
          <cell r="A1056" t="str">
            <v>ARCHIVO GENERAL DE LA NACION</v>
          </cell>
        </row>
        <row r="1057">
          <cell r="A1057" t="str">
            <v>ARMADA NACIONAL</v>
          </cell>
        </row>
        <row r="1058">
          <cell r="A1058" t="str">
            <v>ARTESANIAS DE COLOMBIA</v>
          </cell>
        </row>
        <row r="1059">
          <cell r="A1059" t="str">
            <v>AUDITORIA GENERAL DE LA NACION</v>
          </cell>
        </row>
        <row r="1060">
          <cell r="A1060" t="str">
            <v>BIBLIOTECA PILOTO DE MEDELLIN PARA AMERICA LATINA</v>
          </cell>
        </row>
        <row r="1061">
          <cell r="A1061" t="str">
            <v>BIENESTAR SOCIAL DAFP</v>
          </cell>
        </row>
        <row r="1062">
          <cell r="A1062" t="str">
            <v>CAJA DE CREDITO AGRARIO, INDUSTRIAL Y MINERO</v>
          </cell>
        </row>
        <row r="1063">
          <cell r="A1063" t="str">
            <v>CAJA DE PREVISION SOCIAL DE COMUNICACIONES</v>
          </cell>
        </row>
        <row r="1064">
          <cell r="A1064" t="str">
            <v>CAJA DE PREVISION SOCIAL DE LA SUPERINTENDENCIA BANCARI</v>
          </cell>
        </row>
        <row r="1065">
          <cell r="A1065" t="str">
            <v>CAJA DE RETIRO DE LAS FUERZAS MILITARES</v>
          </cell>
        </row>
        <row r="1066">
          <cell r="A1066" t="str">
            <v>CAJA DE SUELDOS DE RETIRO DE LA POLICIA NACIONAL</v>
          </cell>
        </row>
        <row r="1067">
          <cell r="A1067" t="str">
            <v>CAJA DE VIVIENDA MILITAR</v>
          </cell>
        </row>
        <row r="1068">
          <cell r="A1068" t="str">
            <v>CAJA NACIONAL DE PREVISION SOCIAL</v>
          </cell>
        </row>
        <row r="1069">
          <cell r="A1069" t="str">
            <v>CAMARA DE REPRESENTANTES</v>
          </cell>
        </row>
        <row r="1070">
          <cell r="A1070" t="str">
            <v>CENTRO DE EDUCACION EN ADMINISTRACION DE SALUD</v>
          </cell>
        </row>
        <row r="1071">
          <cell r="A1071" t="str">
            <v>CENTRO DERMATOLOGICO FEDERICO LLERAS ACOSTA</v>
          </cell>
        </row>
        <row r="1072">
          <cell r="A1072" t="str">
            <v>CENTRO JORGE ELIECER GAITAN</v>
          </cell>
        </row>
        <row r="1073">
          <cell r="A1073" t="str">
            <v>CESANTIAS Y VIVIENDA - FONPRENOR</v>
          </cell>
        </row>
        <row r="1074">
          <cell r="A1074" t="str">
            <v>CLUB MILITAR DE OFICIALES</v>
          </cell>
        </row>
        <row r="1075">
          <cell r="A1075" t="str">
            <v>COLEGIO DE BOYACA</v>
          </cell>
        </row>
        <row r="1076">
          <cell r="A1076" t="str">
            <v>COLEGIO INTEGRADO NACIONAL ORIENTE DE CALDAS</v>
          </cell>
        </row>
        <row r="1077">
          <cell r="A1077" t="str">
            <v>COLEGIO MAYOR DE ANTIOQUIA</v>
          </cell>
        </row>
        <row r="1078">
          <cell r="A1078" t="str">
            <v>COLEGIO MAYOR DE BOLIVAR</v>
          </cell>
        </row>
        <row r="1079">
          <cell r="A1079" t="str">
            <v>COLEGIO MAYOR DE CAUCA</v>
          </cell>
        </row>
        <row r="1080">
          <cell r="A1080" t="str">
            <v>COLEGIO MAYOR DE CUNDINAMARCA</v>
          </cell>
        </row>
        <row r="1081">
          <cell r="A1081" t="str">
            <v>COMISION DE REGULACION DE ENERGIA Y GAS</v>
          </cell>
        </row>
        <row r="1082">
          <cell r="A1082" t="str">
            <v>COMISION NACIONAL DE REGALIAS</v>
          </cell>
        </row>
        <row r="1083">
          <cell r="A1083" t="str">
            <v>COMISIONADO NACIONAL PARA LA POLICIA</v>
          </cell>
        </row>
        <row r="1084">
          <cell r="A1084" t="str">
            <v>CONGRESO DE LA REPUBLICA</v>
          </cell>
        </row>
        <row r="1085">
          <cell r="A1085" t="str">
            <v>CONSEJO SUPERIOR DE LA JUDICATURA</v>
          </cell>
        </row>
        <row r="1086">
          <cell r="A1086" t="str">
            <v>CORPOARCION NASAKIWE</v>
          </cell>
        </row>
        <row r="1087">
          <cell r="A1087" t="str">
            <v>CORPORACION AUTONOMA REGIONAL DE BOYACA</v>
          </cell>
        </row>
        <row r="1088">
          <cell r="A1088" t="str">
            <v>CORPORACION AUTONOMA REGIONAL DE CHIVOR</v>
          </cell>
        </row>
        <row r="1089">
          <cell r="A1089" t="str">
            <v>CORPORACION AUTONOMA REGIONAL DE CUNDINAMARCA</v>
          </cell>
        </row>
        <row r="1090">
          <cell r="A1090" t="str">
            <v>CORPORACION AUTONOMA REGIONAL DE DESARRLLO DE CALDAS</v>
          </cell>
        </row>
        <row r="1091">
          <cell r="A1091" t="str">
            <v>CORPORACION AUTONOMA REGIONAL DE LA FRONTERA NOR-ORIENT</v>
          </cell>
        </row>
        <row r="1092">
          <cell r="A1092" t="str">
            <v>CORPORACION AUTONOMA REGIONAL DE LA GUAJIRA</v>
          </cell>
        </row>
        <row r="1093">
          <cell r="A1093" t="str">
            <v>CORPORACION AUTONOMA REGIONAL DE LA ORINOQUIA</v>
          </cell>
        </row>
        <row r="1094">
          <cell r="A1094" t="str">
            <v>CORPORACION AUTONOMA REGIONAL DE LOS VALLES DEL SINU Y</v>
          </cell>
        </row>
        <row r="1095">
          <cell r="A1095" t="str">
            <v>CORPORACION AUTONOMA REGIONAL DE RIONEGRO</v>
          </cell>
        </row>
        <row r="1096">
          <cell r="A1096" t="str">
            <v>CORPORACION AUTONOMA REGIONAL DE SANTANDER</v>
          </cell>
        </row>
        <row r="1097">
          <cell r="A1097" t="str">
            <v>CORPORACION AUTONOMA REGIONAL DE SUCRE</v>
          </cell>
        </row>
        <row r="1098">
          <cell r="A1098" t="str">
            <v>CORPORACION AUTONOMA REGIONAL DEL ALTO MAGDALENA</v>
          </cell>
        </row>
        <row r="1099">
          <cell r="A1099" t="str">
            <v>CORPORACION AUTONOMA REGIONAL DEL ATLANTICO</v>
          </cell>
        </row>
        <row r="1100">
          <cell r="A1100" t="str">
            <v>CORPORACION AUTONOMA REGIONAL DEL CANAL DEL DIQUE</v>
          </cell>
        </row>
        <row r="1101">
          <cell r="A1101" t="str">
            <v>CORPORACION AUTONOMA REGIONAL DEL CENTRO DE ANTIOQUIA</v>
          </cell>
        </row>
        <row r="1102">
          <cell r="A1102" t="str">
            <v>CORPORACION AUTONOMA REGIONAL DEL CESAR</v>
          </cell>
        </row>
        <row r="1103">
          <cell r="A1103" t="str">
            <v>CORPORACION AUTONOMA REGIONAL DEL GUAVIO</v>
          </cell>
        </row>
        <row r="1104">
          <cell r="A1104" t="str">
            <v>CORPORACION AUTONOMA REGIONAL DEL MAGDALENA Y SIERRA NE</v>
          </cell>
        </row>
        <row r="1105">
          <cell r="A1105" t="str">
            <v>CORPORACION AUTONOMA REGIONAL DEL PUTUMAYO</v>
          </cell>
        </row>
        <row r="1106">
          <cell r="A1106" t="str">
            <v>CORPORACION AUTONOMA REGIONAL DEL QUINDIO</v>
          </cell>
        </row>
        <row r="1107">
          <cell r="A1107" t="str">
            <v>CORPORACION AUTONOMA REGIONAL DEL RIO GRANDE DE LA MAGDALENA</v>
          </cell>
        </row>
        <row r="1108">
          <cell r="A1108" t="str">
            <v>CORPORACION AUTONOMA REGIONAL DEL RISARALDA</v>
          </cell>
        </row>
        <row r="1109">
          <cell r="A1109" t="str">
            <v>CORPORACION AUTONOMA REGIONAL DEL SUR DE BOLIVAR</v>
          </cell>
        </row>
        <row r="1110">
          <cell r="A1110" t="str">
            <v>CORPORACION AUTONOMA REGIONAL DEL TOLIMA</v>
          </cell>
        </row>
        <row r="1111">
          <cell r="A1111" t="str">
            <v>CORPORACION AUTONOMA REGIONAL DEL VALLE</v>
          </cell>
        </row>
        <row r="1112">
          <cell r="A1112" t="str">
            <v>CORPORACION AUTONOMA REGIONAL PARA EL DESARROLLO DE NAR</v>
          </cell>
        </row>
        <row r="1113">
          <cell r="A1113" t="str">
            <v>CORPORACION AUTONOMA REGIONAL PARA EL DESARROLLO SOSTENIBLE DEL CHOCO</v>
          </cell>
        </row>
        <row r="1114">
          <cell r="A1114" t="str">
            <v>CORPORACION DE DEFENSA DE LA MESETA DE BUCARAMANGA</v>
          </cell>
        </row>
        <row r="1115">
          <cell r="A1115" t="str">
            <v>CORPORACION ELECTRICA DE LA COSTA ATLANTICA</v>
          </cell>
        </row>
        <row r="1116">
          <cell r="A1116" t="str">
            <v>CORPORACION NACIONAL DE TURISMO</v>
          </cell>
        </row>
        <row r="1117">
          <cell r="A1117" t="str">
            <v>CORPORACION PARA EL DESARROLLO SOSTENIBLE DE DE LA MOJANA Y EL SAN JORGE</v>
          </cell>
        </row>
        <row r="1118">
          <cell r="A1118" t="str">
            <v>CORPORACION PARA EL DESARROLLO SOSTENIBLE DE LA MACARENA</v>
          </cell>
        </row>
        <row r="1119">
          <cell r="A1119" t="str">
            <v>CORPORACION PARA EL DESARROLLO SOSTENIBLE DE LA SIERRA NEVADA DE SANTA MARTA</v>
          </cell>
        </row>
        <row r="1120">
          <cell r="A1120" t="str">
            <v>CORPORACION PARA EL DESARROLLO SOSTENIBLE DE URABA</v>
          </cell>
        </row>
        <row r="1121">
          <cell r="A1121" t="str">
            <v>CORPORACION PARA EL DESARROLLO SOSTENIBLE DEL ARCHIPIELAGO DE SAN ANDRES, PROVIDENCIA Y SANTA CATALINA</v>
          </cell>
        </row>
        <row r="1122">
          <cell r="A1122" t="str">
            <v>CORPORACION PARA EL DESARROLLO SOSTENIBLE DEL NORTE Y EL ORIENTE AMAZONICO</v>
          </cell>
        </row>
        <row r="1123">
          <cell r="A1123" t="str">
            <v>CORPORACION PARA EL DESARROLLO SOSTENIBLE DEL SUR DE LA AMAZONIA</v>
          </cell>
        </row>
        <row r="1124">
          <cell r="A1124" t="str">
            <v>CORPORACION PARA LA CONVIVENCIA CIUDADANA EN LA REGION DE URABA</v>
          </cell>
        </row>
        <row r="1125">
          <cell r="A1125" t="str">
            <v>CORPORACION PARA LA RECONSTRUCCION Y EL DESARROLLO DEL</v>
          </cell>
        </row>
        <row r="1126">
          <cell r="A1126" t="str">
            <v>CORTE CONSTITUCIONAL</v>
          </cell>
        </row>
        <row r="1127">
          <cell r="A1127" t="str">
            <v>DEFENSA CIVIL COLOMBIANA</v>
          </cell>
        </row>
        <row r="1128">
          <cell r="A1128" t="str">
            <v>DEFENSORIA DEL PUEBLO</v>
          </cell>
        </row>
        <row r="1129">
          <cell r="A1129" t="str">
            <v>DEPARTAMENTO ADMINISTRATIVO DEL MEDIO AMBIENTE</v>
          </cell>
        </row>
        <row r="1130">
          <cell r="A1130" t="str">
            <v>DEPARTAMENTO ADMINISTRATIVO NACIONAL DE LA ECONOMIA SOLIDARIA GESTION GENERAL</v>
          </cell>
        </row>
        <row r="1131">
          <cell r="A1131" t="str">
            <v>DEPARTAMENTO ADMINISTRATIVO PARA LA GESTION DEL MEDIO AMBIENTE</v>
          </cell>
        </row>
        <row r="1132">
          <cell r="A1132" t="str">
            <v>DESARROLLO OPERATIVO</v>
          </cell>
        </row>
        <row r="1133">
          <cell r="A1133" t="str">
            <v>DIRECCION GENERAL ADMINISTRATIVA</v>
          </cell>
        </row>
        <row r="1134">
          <cell r="A1134" t="str">
            <v>DIRECCION GENERAL DE COMERCIO EXTERIOR</v>
          </cell>
        </row>
        <row r="1135">
          <cell r="A1135" t="str">
            <v>DIRECCION GENERAL DE DERECHOS DE AUTOR</v>
          </cell>
        </row>
        <row r="1136">
          <cell r="A1136" t="str">
            <v>DIRECCION GENERAL DE LA SEGURIDAD SOCIAL</v>
          </cell>
        </row>
        <row r="1137">
          <cell r="A1137" t="str">
            <v>DIRECCION GENERAL DE POLITICAS JURIDICAS Y DESARROLLO LEGISLATIVO</v>
          </cell>
        </row>
        <row r="1138">
          <cell r="A1138" t="str">
            <v>DIRECCION GENERAL DE PREVENCION Y CONCILIACION</v>
          </cell>
        </row>
        <row r="1139">
          <cell r="A1139" t="str">
            <v>DIRECCION GENERAL DE SANIDAD MILITAR</v>
          </cell>
        </row>
        <row r="1140">
          <cell r="A1140" t="str">
            <v>DIRECCION GENERAL DE TRANSPORTE Y TRANSITO TERRESTRE AUTOMOTOR</v>
          </cell>
        </row>
        <row r="1141">
          <cell r="A1141" t="str">
            <v>DIRECCION GENERAL DEL CREDITO PUBLICO</v>
          </cell>
        </row>
        <row r="1142">
          <cell r="A1142" t="str">
            <v>DIRECCION GENERAL DEL MENOR TRABAJADOR</v>
          </cell>
        </row>
        <row r="1143">
          <cell r="A1143" t="str">
            <v>DIRECCION GENERAL DEL PRESUPUESTO</v>
          </cell>
        </row>
        <row r="1144">
          <cell r="A1144" t="str">
            <v>DIRECCION GENERAL DEL SERVICIO NACIONAL DE EMPLEO</v>
          </cell>
        </row>
        <row r="1145">
          <cell r="A1145" t="str">
            <v>DIRECCION GENERAL DEL TRABAJO</v>
          </cell>
        </row>
        <row r="1146">
          <cell r="A1146" t="str">
            <v>DIRECCION NACIONAL DE ADMINISTRACION JUDICIAL</v>
          </cell>
        </row>
        <row r="1147">
          <cell r="A1147" t="str">
            <v>DIRECCION NACIONAL DE ESTUPEFACIENTES</v>
          </cell>
        </row>
        <row r="1148">
          <cell r="A1148" t="str">
            <v>DIRECCION NACIONAL PARA LA ATENCION Y PREVENCION DE DESASTRES</v>
          </cell>
        </row>
        <row r="1149">
          <cell r="A1149" t="str">
            <v>DIRECCION NACIONAL PARA LA EQUIDAD DE LA MUJER</v>
          </cell>
        </row>
        <row r="1150">
          <cell r="A1150" t="str">
            <v>DIRECCION SUPERIOR DANCOOP</v>
          </cell>
        </row>
        <row r="1151">
          <cell r="A1151" t="str">
            <v>DIRECCION SUPERIOR DANE</v>
          </cell>
        </row>
        <row r="1152">
          <cell r="A1152" t="str">
            <v>DIRECCION SUPERIOR DEL DAS</v>
          </cell>
        </row>
        <row r="1153">
          <cell r="A1153" t="str">
            <v>DIRECCION SUPERIOR DEL DEPARTAMENTO ADMINSTRATIVO DE LA FUNCION PUBLICA</v>
          </cell>
        </row>
        <row r="1154">
          <cell r="A1154" t="str">
            <v>DIRECCION SUPERIOR ESCUELA JUDICIAL 'RODRIGO LARA BONILLA'</v>
          </cell>
        </row>
        <row r="1155">
          <cell r="A1155" t="str">
            <v>DIRECCION SUPERIOR MINAGRICULTURA</v>
          </cell>
        </row>
        <row r="1156">
          <cell r="A1156" t="str">
            <v>DIRECCION SUPERIOR MIN-COMUNICACIONES</v>
          </cell>
        </row>
        <row r="1157">
          <cell r="A1157" t="str">
            <v>DIRECCION SUPERIOR MINHACIENDA</v>
          </cell>
        </row>
        <row r="1158">
          <cell r="A1158" t="str">
            <v>DIRECCION SUPERIOR MINISTERIO DE TRANSPORTE</v>
          </cell>
        </row>
        <row r="1159">
          <cell r="A1159" t="str">
            <v>DIRECCION SUPERIOR MINMINAS</v>
          </cell>
        </row>
        <row r="1160">
          <cell r="A1160" t="str">
            <v>DIRECCION SUPERIOR MINRELACIONES</v>
          </cell>
        </row>
        <row r="1161">
          <cell r="A1161" t="str">
            <v>DIRECCION SUPERIOR PLANEACION NACIONAL</v>
          </cell>
        </row>
        <row r="1162">
          <cell r="A1162" t="str">
            <v>DIRECCION SUPERIOR PRESIDENCIA DE LA REPUBLICA</v>
          </cell>
        </row>
        <row r="1163">
          <cell r="A1163" t="str">
            <v>DIRECCION SUPERIOR PRESIDENCIA DE LA REPUBLICA</v>
          </cell>
        </row>
        <row r="1164">
          <cell r="A1164" t="str">
            <v>DIRECCION SUPERIOR VEEDURIA DEL TESORO</v>
          </cell>
        </row>
        <row r="1165">
          <cell r="A1165" t="str">
            <v>DIRECCION SUPERIOR Y ADMINISTRACION GENERAL MINEDUCACION</v>
          </cell>
        </row>
        <row r="1166">
          <cell r="A1166" t="str">
            <v>DIRECCION SUPERIOR Y ADMINISTRATIVA CONTRALORIA GENERAL</v>
          </cell>
        </row>
        <row r="1167">
          <cell r="A1167" t="str">
            <v>DIRECCION TECNICA DAFP</v>
          </cell>
        </row>
        <row r="1168">
          <cell r="A1168" t="str">
            <v>DIRECCION TECNICA Y CONTROL POSTERIOR</v>
          </cell>
        </row>
        <row r="1169">
          <cell r="A1169" t="str">
            <v>DIRECCION Y ADMINISTRACION DE LA PROCURADURIA</v>
          </cell>
        </row>
        <row r="1170">
          <cell r="A1170" t="str">
            <v>DIRECCION Y ADMINISTRACION DEL SISTEMA PENITENCIARIO</v>
          </cell>
        </row>
        <row r="1171">
          <cell r="A1171" t="str">
            <v>DIVISION DE CAMPAÑAS DIRECTAS</v>
          </cell>
        </row>
        <row r="1172">
          <cell r="A1172" t="str">
            <v>DOCENCIA Y CAPACITACION</v>
          </cell>
        </row>
        <row r="1173">
          <cell r="A1173" t="str">
            <v>EDUCACION BASICA PRIMARIA</v>
          </cell>
        </row>
        <row r="1174">
          <cell r="A1174" t="str">
            <v>EDUCACION EN TERRITORIOS MISIONALES NO CONTRATADOS</v>
          </cell>
        </row>
        <row r="1175">
          <cell r="A1175" t="str">
            <v>EDUCACION EN TERRITORIOS MISIONALES POR CONTRATO</v>
          </cell>
        </row>
        <row r="1176">
          <cell r="A1176" t="str">
            <v>EDUCACION SECUNDARIA Y MEDIA VOCACIONAL</v>
          </cell>
        </row>
        <row r="1177">
          <cell r="A1177" t="str">
            <v>EJERCITO NACIONAL</v>
          </cell>
        </row>
        <row r="1178">
          <cell r="A1178" t="str">
            <v>EMPRESA COLOMBIANA DE CARBONES</v>
          </cell>
        </row>
        <row r="1179">
          <cell r="A1179" t="str">
            <v>EMPRESA COLOMBIANA DE PETROLEOS</v>
          </cell>
        </row>
        <row r="1180">
          <cell r="A1180" t="str">
            <v>EMPRESA COLOMBIANA DE VIAS FERREAS</v>
          </cell>
        </row>
        <row r="1181">
          <cell r="A1181" t="str">
            <v>ESCUELA SUPERIOR DE ADMINISTRACION PUBLICA</v>
          </cell>
        </row>
        <row r="1182">
          <cell r="A1182" t="str">
            <v>FERROCARRILES NACIONALES DE COLOMBIA EN LIQUIDACION</v>
          </cell>
        </row>
        <row r="1183">
          <cell r="A1183" t="str">
            <v>FISCALIA GENERAL DE LA NACION</v>
          </cell>
        </row>
        <row r="1184">
          <cell r="A1184" t="str">
            <v>FISCALIAS DE TRIBUNALES Y JUZGADOS</v>
          </cell>
        </row>
        <row r="1185">
          <cell r="A1185" t="str">
            <v>FONDO AMBIENTAL DE LA AMAZONIA</v>
          </cell>
        </row>
        <row r="1186">
          <cell r="A1186" t="str">
            <v>FONDO DE COFINANCIACION PARA LA INVERSION RURAL (DRI) EN LIQUIDACION</v>
          </cell>
        </row>
        <row r="1187">
          <cell r="A1187" t="str">
            <v>FONDO DE COFINANCIACION PARA LA INVERSION SOCIAL</v>
          </cell>
        </row>
        <row r="1188">
          <cell r="A1188" t="str">
            <v>FONDO DE COMPENSACION AMBIENTAL</v>
          </cell>
        </row>
        <row r="1189">
          <cell r="A1189" t="str">
            <v>FONDO DE COMUNICACIONES</v>
          </cell>
        </row>
        <row r="1190">
          <cell r="A1190" t="str">
            <v>FONDO DE DESARROLLO COMUNAL Y LA PARTICIPACIÓN</v>
          </cell>
        </row>
        <row r="1191">
          <cell r="A1191" t="str">
            <v>FONDO DE FOMENTO AGROPECUARIO</v>
          </cell>
        </row>
        <row r="1192">
          <cell r="A1192" t="str">
            <v>FONDO DE INFRAESTRUCTURA CARCELARIA - FIC</v>
          </cell>
        </row>
        <row r="1193">
          <cell r="A1193" t="str">
            <v>FONDO DE PARTICIPACION CIUDADANA</v>
          </cell>
        </row>
        <row r="1194">
          <cell r="A1194" t="str">
            <v>FONDO DE PREVISION SOCIAL DE NOTARIADO Y REGISTRO</v>
          </cell>
        </row>
        <row r="1195">
          <cell r="A1195" t="str">
            <v>FONDO DE PREVISION SOCIAL DE NOTARIADO Y REGISTRO-CESANTIAS Y VIVIENDA</v>
          </cell>
        </row>
        <row r="1196">
          <cell r="A1196" t="str">
            <v>FONDO DE PREVISION SOCIAL DE NOTARIADO Y REGISTRO-PENSIONES</v>
          </cell>
        </row>
        <row r="1197">
          <cell r="A1197" t="str">
            <v>FONDO DE PREVISION SOCIAL DE NOTARIADO Y REGISTRO-SALUD</v>
          </cell>
        </row>
        <row r="1198">
          <cell r="A1198" t="str">
            <v>FONDO DE PREVISION SOCIAL DEL CONGRESO</v>
          </cell>
        </row>
        <row r="1199">
          <cell r="A1199" t="str">
            <v>FONDO DE PREVISION SOCIAL DEL CONGRESO CESANTIAS Y VIVIENDA</v>
          </cell>
        </row>
        <row r="1200">
          <cell r="A1200" t="str">
            <v>FONDO DE PREVISION SOCIAL DEL CONGRESO PENSIONES</v>
          </cell>
        </row>
        <row r="1201">
          <cell r="A1201" t="str">
            <v>FONDO DE PREVISION SOCIAL DEL CONGRESO SALUD</v>
          </cell>
        </row>
        <row r="1202">
          <cell r="A1202" t="str">
            <v>FONDO DE PROMOCION DE EXPORTACIONES</v>
          </cell>
        </row>
        <row r="1203">
          <cell r="A1203" t="str">
            <v>FONDO DE SEGURIDAD DE LA RAMA JUDICIAL Y DEL MINISTERIO PUBLICO</v>
          </cell>
        </row>
        <row r="1204">
          <cell r="A1204" t="str">
            <v>FONDO DE SEGURIDAD SOCIAL DEL ARTISTA COLOMBIANO</v>
          </cell>
        </row>
        <row r="1205">
          <cell r="A1205" t="str">
            <v>FONDO NACIONAL AMBIENTAL</v>
          </cell>
        </row>
        <row r="1206">
          <cell r="A1206" t="str">
            <v>FONDO NACIONAL AMBIENTAL - FONAM</v>
          </cell>
        </row>
        <row r="1207">
          <cell r="A1207" t="str">
            <v>FONDO NACIONAL DE BIENESTAR SOCIAL</v>
          </cell>
        </row>
        <row r="1208">
          <cell r="A1208" t="str">
            <v>FONDO NACIONAL DE CAMINOS VECINALES EN LIQUIDACION</v>
          </cell>
        </row>
        <row r="1209">
          <cell r="A1209" t="str">
            <v>FONDO NACIONAL DE PROYECTOS DE DESARROLLO</v>
          </cell>
        </row>
        <row r="1210">
          <cell r="A1210" t="str">
            <v>FONDO NACIONAL DE VIVIENDA</v>
          </cell>
        </row>
        <row r="1211">
          <cell r="A1211" t="str">
            <v>FONDO NACIONAL DEL AHORRO</v>
          </cell>
        </row>
        <row r="1212">
          <cell r="A1212" t="str">
            <v>FONDO NACIONAL DEL NOTARIADO</v>
          </cell>
        </row>
        <row r="1213">
          <cell r="A1213" t="str">
            <v>FONDO PARA LA PARTICIPACION CIUDADANA Y EL FORTALECIMIENTO DEMOCRATICO</v>
          </cell>
        </row>
        <row r="1214">
          <cell r="A1214" t="str">
            <v>FONDO PARA LA RECONSTRUCCION DEL EJE CAFETERO</v>
          </cell>
        </row>
        <row r="1215">
          <cell r="A1215" t="str">
            <v>FONDO PASIVO SOCIAL DE LOS FFNN</v>
          </cell>
        </row>
        <row r="1216">
          <cell r="A1216" t="str">
            <v>FONDO ROTATORIO DE LA ARMADA NACIONAL</v>
          </cell>
        </row>
        <row r="1217">
          <cell r="A1217" t="str">
            <v>FONDO ROTATORIO DE LA FUERZA AEREA</v>
          </cell>
        </row>
        <row r="1218">
          <cell r="A1218" t="str">
            <v>FONDO ROTATORIO DE LA POLICIA</v>
          </cell>
        </row>
        <row r="1219">
          <cell r="A1219" t="str">
            <v>FONDO ROTATORIO DE LA POLICIA CESANTIAS Y VIVIENDA</v>
          </cell>
        </row>
        <row r="1220">
          <cell r="A1220" t="str">
            <v>FONDO ROTATORIO DE LA REGISTRADURIA</v>
          </cell>
        </row>
        <row r="1221">
          <cell r="A1221" t="str">
            <v>FONDO ROTATORIO DE PREV. REP. Y REHA.DEL CONS. NAL ESTU</v>
          </cell>
        </row>
        <row r="1222">
          <cell r="A1222" t="str">
            <v>FONDO ROTATORIO DEL DANE</v>
          </cell>
        </row>
        <row r="1223">
          <cell r="A1223" t="str">
            <v>FONDO ROTATORIO DEL DEPARTAMENTO ADMINISTRATIVO DE SEGU</v>
          </cell>
        </row>
        <row r="1224">
          <cell r="A1224" t="str">
            <v>FONDO ROTATORIO DEL EJERCITO</v>
          </cell>
        </row>
        <row r="1225">
          <cell r="A1225" t="str">
            <v>FONDO ROTATORIO DEL MINISTERIO DE RELACIONES EXTERIORES</v>
          </cell>
        </row>
        <row r="1226">
          <cell r="A1226" t="str">
            <v>FORMACION Y CAPACITACION DE PERSONAL</v>
          </cell>
        </row>
        <row r="1227">
          <cell r="A1227" t="str">
            <v>GESTION GENERAL MINISTERIO DE AMBIENTE, VIVIENDA Y DESARROLLO TERRITORIAL- GESTION GENERAL</v>
          </cell>
        </row>
        <row r="1228">
          <cell r="A1228" t="str">
            <v>GESTION GENERAL MINISTERIO DE COMERCIO, INDUSTRIA Y TURISMO</v>
          </cell>
        </row>
        <row r="1229">
          <cell r="A1229" t="str">
            <v>GESTION GENERAL MINISTERIO DEL INSTERIOR Y DE JUSTICIA</v>
          </cell>
        </row>
        <row r="1230">
          <cell r="A1230" t="str">
            <v>GOBERNACIÓN DE AMAZONAS</v>
          </cell>
        </row>
        <row r="1231">
          <cell r="A1231" t="str">
            <v>GOBERNACIÓN DE ANTIOQUIA</v>
          </cell>
        </row>
        <row r="1232">
          <cell r="A1232" t="str">
            <v>GOBERNACIÓN DE ARAUCA</v>
          </cell>
        </row>
        <row r="1233">
          <cell r="A1233" t="str">
            <v>GOBERNACIÓN DE ATLÁNTICO</v>
          </cell>
        </row>
        <row r="1234">
          <cell r="A1234" t="str">
            <v>GOBERNACIÓN DE BOLÍVAR</v>
          </cell>
        </row>
        <row r="1235">
          <cell r="A1235" t="str">
            <v>GOBERNACIÓN DE BOYACÁ</v>
          </cell>
        </row>
        <row r="1236">
          <cell r="A1236" t="str">
            <v>GOBERNACIÓN DE CALDAS</v>
          </cell>
        </row>
        <row r="1237">
          <cell r="A1237" t="str">
            <v>GOBERNACIÓN DE CAQUETÁ</v>
          </cell>
        </row>
        <row r="1238">
          <cell r="A1238" t="str">
            <v>GOBERNACIÓN DE CASANARE</v>
          </cell>
        </row>
        <row r="1239">
          <cell r="A1239" t="str">
            <v>GOBERNACIÓN DE CAUCA</v>
          </cell>
        </row>
        <row r="1240">
          <cell r="A1240" t="str">
            <v>GOBERNACIÓN DE CESAR</v>
          </cell>
        </row>
        <row r="1241">
          <cell r="A1241" t="str">
            <v>GOBERNACIÓN DE CHOCÓ</v>
          </cell>
        </row>
        <row r="1242">
          <cell r="A1242" t="str">
            <v>GOBERNACIÓN DE CÓRDOBA</v>
          </cell>
        </row>
        <row r="1243">
          <cell r="A1243" t="str">
            <v>GOBERNACIÓN DE CUNDINAMARCA</v>
          </cell>
        </row>
        <row r="1244">
          <cell r="A1244" t="str">
            <v>GOBERNACIÓN DE GUAINÍA</v>
          </cell>
        </row>
        <row r="1245">
          <cell r="A1245" t="str">
            <v>GOBERNACIÓN DE GUAVIARE</v>
          </cell>
        </row>
        <row r="1246">
          <cell r="A1246" t="str">
            <v>GOBERNACIÓN DE HUILA</v>
          </cell>
        </row>
        <row r="1247">
          <cell r="A1247" t="str">
            <v>GOBERNACIÓN DE LA GUAJIRA</v>
          </cell>
        </row>
        <row r="1248">
          <cell r="A1248" t="str">
            <v>GOBERNACIÓN DE MAGDALENA</v>
          </cell>
        </row>
        <row r="1249">
          <cell r="A1249" t="str">
            <v>GOBERNACIÓN DE META</v>
          </cell>
        </row>
        <row r="1250">
          <cell r="A1250" t="str">
            <v>GOBERNACIÓN DE NARIÑO</v>
          </cell>
        </row>
        <row r="1251">
          <cell r="A1251" t="str">
            <v>GOBERNACIÓN DE NORTE DE SANTANDER</v>
          </cell>
        </row>
        <row r="1252">
          <cell r="A1252" t="str">
            <v>GOBERNACIÓN DE PUTUMAYO</v>
          </cell>
        </row>
        <row r="1253">
          <cell r="A1253" t="str">
            <v>GOBERNACIÓN DE QUINDIO</v>
          </cell>
        </row>
        <row r="1254">
          <cell r="A1254" t="str">
            <v>GOBERNACIÓN DE RISARALDA</v>
          </cell>
        </row>
        <row r="1255">
          <cell r="A1255" t="str">
            <v>GOBERNACIÓN DE SAN ANDRÉS</v>
          </cell>
        </row>
        <row r="1256">
          <cell r="A1256" t="str">
            <v>GOBERNACIÓN DE SANTANDER</v>
          </cell>
        </row>
        <row r="1257">
          <cell r="A1257" t="str">
            <v>GOBERNACIÓN DE SUCRE</v>
          </cell>
        </row>
        <row r="1258">
          <cell r="A1258" t="str">
            <v>GOBERNACIÓN DE TOLIMA</v>
          </cell>
        </row>
        <row r="1259">
          <cell r="A1259" t="str">
            <v>GOBERNACIÓN DE VALLE DEL CAUCA</v>
          </cell>
        </row>
        <row r="1260">
          <cell r="A1260" t="str">
            <v>GOBERNACIÓN DE VAUPÉS</v>
          </cell>
        </row>
        <row r="1261">
          <cell r="A1261" t="str">
            <v>GOBERNACIÓN DE VICHADA</v>
          </cell>
        </row>
        <row r="1262">
          <cell r="A1262" t="str">
            <v>HOSPITAL MILITAR CENTRAL</v>
          </cell>
        </row>
        <row r="1263">
          <cell r="A1263" t="str">
            <v>IMPRENTA NACIONAL (FONDO ROTATORIO MINJUSTICIA)</v>
          </cell>
        </row>
        <row r="1264">
          <cell r="A1264" t="str">
            <v>INDUSTRIA MILITAR</v>
          </cell>
        </row>
        <row r="1265">
          <cell r="A1265" t="str">
            <v>INFORMACION TECNICO ESTADISTICA</v>
          </cell>
        </row>
        <row r="1266">
          <cell r="A1266" t="str">
            <v>INSPECCION Y CONTROL DE SOCIEDADES</v>
          </cell>
        </row>
        <row r="1267">
          <cell r="A1267" t="str">
            <v>INST. NAL. DE VIVIENDA DE INTERES SOCIAL Y REF. URBANA</v>
          </cell>
        </row>
        <row r="1268">
          <cell r="A1268" t="str">
            <v>INST. TOLIMENSE DE FORMACION TEC. PROF. DEL ESPINAL</v>
          </cell>
        </row>
        <row r="1269">
          <cell r="A1269" t="str">
            <v>INSTITUTO CARO Y CUERVO</v>
          </cell>
        </row>
        <row r="1270">
          <cell r="A1270" t="str">
            <v>INSTITUTO CASAS FISCALES DEL EJERCITO</v>
          </cell>
        </row>
        <row r="1271">
          <cell r="A1271" t="str">
            <v>INSTITUTO COLOMBIANO AGROPECUARIO</v>
          </cell>
        </row>
        <row r="1272">
          <cell r="A1272" t="str">
            <v>INSTITUTO COLOMBIANO DE ANTROPOLOGÍA E HISTORIA</v>
          </cell>
        </row>
        <row r="1273">
          <cell r="A1273" t="str">
            <v>INSTITUTO COLOMBIANO DE BIENESTAR FAMILIAR</v>
          </cell>
        </row>
        <row r="1274">
          <cell r="A1274" t="str">
            <v>INSTITUTO COLOMBIANO DE COMERCIO EXTERIOR</v>
          </cell>
        </row>
        <row r="1275">
          <cell r="A1275" t="str">
            <v>INSTITUTO COLOMBIANO DE CREDITO EDUCATIVO Y ESTUDIOS TE</v>
          </cell>
        </row>
        <row r="1276">
          <cell r="A1276" t="str">
            <v>INSTITUTO COLOMBIANO DE DESARROLLO RURAL - INCODER</v>
          </cell>
        </row>
        <row r="1277">
          <cell r="A1277" t="str">
            <v>INSTITUTO COLOMBIANO DE ENERGIA ELECTRICA</v>
          </cell>
        </row>
        <row r="1278">
          <cell r="A1278" t="str">
            <v>INSTITUTO COLOMBIANO DE LA JUVENTUD Y EL DEPORTE</v>
          </cell>
        </row>
        <row r="1279">
          <cell r="A1279" t="str">
            <v>INSTITUTO COLOMBIANO DE LA REFORMA AGRARIA - GESTION GENERAL</v>
          </cell>
        </row>
        <row r="1280">
          <cell r="A1280" t="str">
            <v>INSTITUTO COLOMBIANO DE LA REFORMA AGRARIA - INCORA EN LIQUIDACION</v>
          </cell>
        </row>
        <row r="1281">
          <cell r="A1281" t="str">
            <v>INSTITUTO COLOMBIANO DE LA REFORMA AGRARIA - SALUD</v>
          </cell>
        </row>
        <row r="1282">
          <cell r="A1282" t="str">
            <v>INSTITUTO COLOMBIANO PARA DESARROLLO CIENCIA Y TECNOLOG</v>
          </cell>
        </row>
        <row r="1283">
          <cell r="A1283" t="str">
            <v>INSTITUTO COLOMBIANO PARA EL FOMENTO DE LA EDUCACION SU</v>
          </cell>
        </row>
        <row r="1284">
          <cell r="A1284" t="str">
            <v>INSTITUTO DE CIENCIAS NUCLEARES Y ENERGIAS ALTERNATIVAS (INEA)</v>
          </cell>
        </row>
        <row r="1285">
          <cell r="A1285" t="str">
            <v>INSTITUTO DE DESARROLLO DE RECURSOS NATURALES Y RENOVAB</v>
          </cell>
        </row>
        <row r="1286">
          <cell r="A1286" t="str">
            <v>INSTITUTO DE EDUCACION TECNICA PROFESIONAL DE ROLDANILL</v>
          </cell>
        </row>
        <row r="1287">
          <cell r="A1287" t="str">
            <v>INSTITUTO DE HIDROLOGIA, METEOROLOGIA Y ESTUDIOS AMBIENTALES</v>
          </cell>
        </row>
        <row r="1288">
          <cell r="A1288" t="str">
            <v>INSTITUTO DE INVESTIGACIONES EN GEOMINAS, MINERIA QUIMI</v>
          </cell>
        </row>
        <row r="1289">
          <cell r="A1289" t="str">
            <v>INSTITUTO DE INVESTIGACIONES TECNOLOGICAS</v>
          </cell>
        </row>
        <row r="1290">
          <cell r="A1290" t="str">
            <v>INSTITUTO DE MEDICINA LEGAL E INVESTIGACIONES FORENSES</v>
          </cell>
        </row>
        <row r="1291">
          <cell r="A1291" t="str">
            <v>INSTITUTO DE MERCADEO AGROPECUARIO</v>
          </cell>
        </row>
        <row r="1292">
          <cell r="A1292" t="str">
            <v>INSTITUTO DE PLANIFICACION Y PROMOCION DE SOLUCIONES ENERGETICAS</v>
          </cell>
        </row>
        <row r="1293">
          <cell r="A1293" t="str">
            <v>INSTITUTO DE SEGUROS SOCIALES</v>
          </cell>
        </row>
        <row r="1294">
          <cell r="A1294" t="str">
            <v>INSTITUTO GEOGRAFICO AGUSTIN CODAZZI</v>
          </cell>
        </row>
        <row r="1295">
          <cell r="A1295" t="str">
            <v>INSTITUTO NACIONAL DE ADECUACION DE TIERRAS INAT- EN LIQUIDACION</v>
          </cell>
        </row>
        <row r="1296">
          <cell r="A1296" t="str">
            <v>INSTITUTO NACIONAL DE CANCEROLOGIA</v>
          </cell>
        </row>
        <row r="1297">
          <cell r="A1297" t="str">
            <v>INSTITUTO NACIONAL DE CONCESIONES</v>
          </cell>
        </row>
        <row r="1298">
          <cell r="A1298" t="str">
            <v>INSTITUTO NACIONAL DE PESCA Y ACUICULTURA -INPA EN LIQUIDACION</v>
          </cell>
        </row>
        <row r="1299">
          <cell r="A1299" t="str">
            <v>INSTITUTO NACIONAL DE RADIO Y TELEVISION</v>
          </cell>
        </row>
        <row r="1300">
          <cell r="A1300" t="str">
            <v>INSTITUTO NACIONAL DE SALUD</v>
          </cell>
        </row>
        <row r="1301">
          <cell r="A1301" t="str">
            <v>INSTITUTO NACIONAL DE VIAS</v>
          </cell>
        </row>
        <row r="1302">
          <cell r="A1302" t="str">
            <v>INSTITUTO NACIONAL PARA CIEGOS</v>
          </cell>
        </row>
        <row r="1303">
          <cell r="A1303" t="str">
            <v>INSTITUTO NACIONAL PARA LA PREVENCION Y PROBLEMAS DE DISCAPACIDAD</v>
          </cell>
        </row>
        <row r="1304">
          <cell r="A1304" t="str">
            <v>INSTITUTO NACIONAL PARA LA VIGILANCIA DE MEDICAMENTOS Y ALIMENTOS</v>
          </cell>
        </row>
        <row r="1305">
          <cell r="A1305" t="str">
            <v>INSTITUTO NACIONAL PARA SORDOS</v>
          </cell>
        </row>
        <row r="1306">
          <cell r="A1306" t="str">
            <v>INSTITUTO NACIONLA PENITENCIARIO Y CARCELARIO - INPEC</v>
          </cell>
        </row>
        <row r="1307">
          <cell r="A1307" t="str">
            <v>INSTITUTO NAL. FORMACION TECN. PROF. SAN JUAN DEL CESAR</v>
          </cell>
        </row>
        <row r="1308">
          <cell r="A1308" t="str">
            <v>INSTITUTO NAL. FORMACION TECNICA PROFESIONAL CIENAGA</v>
          </cell>
        </row>
        <row r="1309">
          <cell r="A1309" t="str">
            <v>INSTITUTO NAL. FORMACION TECNICA PROFESIONAL SAN ANDRES</v>
          </cell>
        </row>
        <row r="1310">
          <cell r="A1310" t="str">
            <v>INSTITUTO PARA EL DESARROLLO DE LA DEMOCRACIA LUIS CARLOS GALAN SARMIENTO</v>
          </cell>
        </row>
        <row r="1311">
          <cell r="A1311" t="str">
            <v>INSTITUTO SUPERIOR DE EDUCACION RURAL DE PAMPLONA</v>
          </cell>
        </row>
        <row r="1312">
          <cell r="A1312" t="str">
            <v>INSTITUTO TECNICO AGRICOLA DE BUGA</v>
          </cell>
        </row>
        <row r="1313">
          <cell r="A1313" t="str">
            <v>INSTITUTO TECNICO CENTRAL DE BOGOTA</v>
          </cell>
        </row>
        <row r="1314">
          <cell r="A1314" t="str">
            <v>INSTITUTO TECNOLOGICO DEL PUTUMAYO</v>
          </cell>
        </row>
        <row r="1315">
          <cell r="A1315" t="str">
            <v>INSTITUTO TECNOLOGICO PASCUAL BRAVO-MEDELLIN</v>
          </cell>
        </row>
        <row r="1316">
          <cell r="A1316" t="str">
            <v>INSTITUTO TEGNOLOGICO DE SOLEDAD ATLANTICO - ITSA</v>
          </cell>
        </row>
        <row r="1317">
          <cell r="A1317" t="str">
            <v>INSTRUCCION CRIMINAL</v>
          </cell>
        </row>
        <row r="1318">
          <cell r="A1318" t="str">
            <v>INSTRUCCION CRIMINAL-POLICIA JUDICIAL</v>
          </cell>
        </row>
        <row r="1319">
          <cell r="A1319" t="str">
            <v>LICITACIONES Y CONTRATOS - MINTRANS</v>
          </cell>
        </row>
        <row r="1320">
          <cell r="A1320" t="str">
            <v>MINISTERIO DE AGRÍCULTURA Y DESARROLLO RURAL</v>
          </cell>
        </row>
        <row r="1321">
          <cell r="A1321" t="str">
            <v>MINISTERIO DE AMBIENTE, VIVIENDA Y DESARROLLO TERRITORIAL</v>
          </cell>
        </row>
        <row r="1322">
          <cell r="A1322" t="str">
            <v>MINISTERIO DE COMERCIO, INDUSTRIA Y TURISMO</v>
          </cell>
        </row>
        <row r="1323">
          <cell r="A1323" t="str">
            <v>MINISTERIO DE COMUNICACIONES</v>
          </cell>
        </row>
        <row r="1324">
          <cell r="A1324" t="str">
            <v>MINISTERIO DE DEFENSA NACIONAL</v>
          </cell>
        </row>
        <row r="1325">
          <cell r="A1325" t="str">
            <v>MINISTERIO DE EDUCACIÓN NACIONAL</v>
          </cell>
        </row>
        <row r="1326">
          <cell r="A1326" t="str">
            <v>MINISTERIO DE HACIENDA Y CRÉDITO PÚBLICO</v>
          </cell>
        </row>
        <row r="1327">
          <cell r="A1327" t="str">
            <v>MINISTERIO DE LA CULTURA</v>
          </cell>
        </row>
        <row r="1328">
          <cell r="A1328" t="str">
            <v>MINISTERIO DE LA PROTECCIÓN SOCIAL</v>
          </cell>
        </row>
        <row r="1329">
          <cell r="A1329" t="str">
            <v>MINISTERIO DE MINAS Y ENERGÍA</v>
          </cell>
        </row>
        <row r="1330">
          <cell r="A1330" t="str">
            <v>MINISTERIO DE RELACIONES EXTERIORES</v>
          </cell>
        </row>
        <row r="1331">
          <cell r="A1331" t="str">
            <v>MINISTERIO DE TRANSPORTE</v>
          </cell>
        </row>
        <row r="1332">
          <cell r="A1332" t="str">
            <v>MINISTERIO DEL INTERIOR Y DE JUSTICIA</v>
          </cell>
        </row>
        <row r="1333">
          <cell r="A1333" t="str">
            <v>OBRAS HIDRAULICAS Y TRANSPORTE FLUVIAL - MINTRANS</v>
          </cell>
        </row>
        <row r="1334">
          <cell r="A1334" t="str">
            <v>OPERACION ADMINISTRATIVA DE LA FUERZA AEREA COLOMBIANA</v>
          </cell>
        </row>
        <row r="1335">
          <cell r="A1335" t="str">
            <v>OPERACION ADMINISTRATIVA DEL COMANDO GENERAL</v>
          </cell>
        </row>
        <row r="1336">
          <cell r="A1336" t="str">
            <v>OPERACION ADMINISTRATIVA DIRECCION SUPERIOR MINDEFENSA</v>
          </cell>
        </row>
        <row r="1337">
          <cell r="A1337" t="str">
            <v>OPERACION ADMINISTRATIVA UNIVERSIDAD NUEVA GRANADA</v>
          </cell>
        </row>
        <row r="1338">
          <cell r="A1338" t="str">
            <v>ORGANIZACION CAMPESINA</v>
          </cell>
        </row>
        <row r="1339">
          <cell r="A1339" t="str">
            <v>PARTICIPACION IMPUESTO A LAS VENTAS</v>
          </cell>
        </row>
        <row r="1340">
          <cell r="A1340" t="str">
            <v>PENSIONES CAJANAL</v>
          </cell>
        </row>
        <row r="1341">
          <cell r="A1341" t="str">
            <v>PENSIONES CAPRECOM</v>
          </cell>
        </row>
        <row r="1342">
          <cell r="A1342" t="str">
            <v>PENSIONES CAPRESUB</v>
          </cell>
        </row>
        <row r="1343">
          <cell r="A1343" t="str">
            <v>PENSIONES FONPRENOR</v>
          </cell>
        </row>
        <row r="1344">
          <cell r="A1344" t="str">
            <v>PLANTELES EDUCATIVOS - APORTES</v>
          </cell>
        </row>
        <row r="1345">
          <cell r="A1345" t="str">
            <v>PLANTELES NACIONALES</v>
          </cell>
        </row>
        <row r="1346">
          <cell r="A1346" t="str">
            <v>POLICIA NACIONAL</v>
          </cell>
        </row>
        <row r="1347">
          <cell r="A1347" t="str">
            <v>POLICIA NACIONAL SALUD</v>
          </cell>
        </row>
        <row r="1348">
          <cell r="A1348" t="str">
            <v>PROCESAMIENTO DE INFORMACION</v>
          </cell>
        </row>
        <row r="1349">
          <cell r="A1349" t="str">
            <v>PROMOTORA DE VACACIONES Y RECREACION SOCIAL</v>
          </cell>
        </row>
        <row r="1350">
          <cell r="A1350" t="str">
            <v>RED DE SOLIDARIDAD</v>
          </cell>
        </row>
        <row r="1351">
          <cell r="A1351" t="str">
            <v>REGISTRADURIA NACIONAL DEL ESTADO CIVIL-ELECCIONES</v>
          </cell>
        </row>
        <row r="1352">
          <cell r="A1352" t="str">
            <v>REGISTRADURIA NACIONAL DEL ESTADO CIVIL-IDENTIFICACION</v>
          </cell>
        </row>
        <row r="1353">
          <cell r="A1353" t="str">
            <v>RELACIONES INDUSTRIALES - MINTRANS</v>
          </cell>
        </row>
        <row r="1354">
          <cell r="A1354" t="str">
            <v>RESIDENCIAS FEMENINAS DEL MINISTERIO DE EDUCACION</v>
          </cell>
        </row>
        <row r="1355">
          <cell r="A1355" t="str">
            <v>SALUD CAJANAL</v>
          </cell>
        </row>
        <row r="1356">
          <cell r="A1356" t="str">
            <v>SALUD CAPRECOM</v>
          </cell>
        </row>
        <row r="1357">
          <cell r="A1357" t="str">
            <v>SALUD CAPRESUB</v>
          </cell>
        </row>
        <row r="1358">
          <cell r="A1358" t="str">
            <v>SANATORIO DE AGUA DE DIOS</v>
          </cell>
        </row>
        <row r="1359">
          <cell r="A1359" t="str">
            <v>SANATORIO DE CONTRATACION</v>
          </cell>
        </row>
        <row r="1360">
          <cell r="A1360" t="str">
            <v>SANIDAD Y ASISTENCIA SOCIAL</v>
          </cell>
        </row>
        <row r="1361">
          <cell r="A1361" t="str">
            <v>SENADO DE LA REPUBLICA</v>
          </cell>
        </row>
        <row r="1362">
          <cell r="A1362" t="str">
            <v>SERVICIO DE AERONAVEGACION A TERRITORIOS NACIONALES</v>
          </cell>
        </row>
        <row r="1363">
          <cell r="A1363" t="str">
            <v>SERVICIO DE LA DEUDA EXTERNA</v>
          </cell>
        </row>
        <row r="1364">
          <cell r="A1364" t="str">
            <v>SERVICIO DE LA DEUDA INTERNA</v>
          </cell>
        </row>
        <row r="1365">
          <cell r="A1365" t="str">
            <v>SERVICIO DE NAVEGACION ARMADA REPUBLICA DE COLOMBIA</v>
          </cell>
        </row>
        <row r="1366">
          <cell r="A1366" t="str">
            <v>SERVICIO EXTERIOR Y CUOTAS INTERNACIONALES</v>
          </cell>
        </row>
        <row r="1367">
          <cell r="A1367" t="str">
            <v>SERVICIO NACIONAL DE APRENDIZAJE</v>
          </cell>
        </row>
        <row r="1368">
          <cell r="A1368" t="str">
            <v>SERVICIOS ADMINISTRATIVOS</v>
          </cell>
        </row>
        <row r="1369">
          <cell r="A1369" t="str">
            <v>SERVICIOS POLICIALES</v>
          </cell>
        </row>
        <row r="1370">
          <cell r="A1370" t="str">
            <v>SERVICIOS SECCIONALES DE SALUD</v>
          </cell>
        </row>
        <row r="1371">
          <cell r="A1371" t="str">
            <v>SOCIEDAD CARBONES DE COLOMBIA</v>
          </cell>
        </row>
        <row r="1372">
          <cell r="A1372" t="str">
            <v>SOCIEDAD FINANCIERA DE DESARROLLO TERRITORIAL S.A. - FINDETER</v>
          </cell>
        </row>
        <row r="1373">
          <cell r="A1373" t="str">
            <v>SUPERINTENDENCIA BANCARIA</v>
          </cell>
        </row>
        <row r="1374">
          <cell r="A1374" t="str">
            <v>SUPERINTENDENCIA DE INDUSTRIA Y COMERCIO</v>
          </cell>
        </row>
        <row r="1375">
          <cell r="A1375" t="str">
            <v>SUPERINTENDENCIA DE LA ECONOMIA SOLIDARIA</v>
          </cell>
        </row>
        <row r="1376">
          <cell r="A1376" t="str">
            <v>SUPERINTENDENCIA DE NOTARIADO Y REGISTRO</v>
          </cell>
        </row>
        <row r="1377">
          <cell r="A1377" t="str">
            <v>SUPERINTENDENCIA DE PUERTOS Y TRANSPORTE, SUPERTRANSPORTE</v>
          </cell>
        </row>
        <row r="1378">
          <cell r="A1378" t="str">
            <v>SUPERINTENDENCIA DE PUERTOS Y TRANSPORTE, SUPERTRANSPORTE</v>
          </cell>
        </row>
        <row r="1379">
          <cell r="A1379" t="str">
            <v>SUPERINTENDENCIA DE SERVICIOS PUBLICOS DOMICILIARIOS</v>
          </cell>
        </row>
        <row r="1380">
          <cell r="A1380" t="str">
            <v>SUPERINTENDENCIA DE SUBSIDIO FAMILIAR</v>
          </cell>
        </row>
        <row r="1381">
          <cell r="A1381" t="str">
            <v>SUPERINTENDENCIA DE VIGILANCIA Y SEGURIDAD PRIVADA</v>
          </cell>
        </row>
        <row r="1382">
          <cell r="A1382" t="str">
            <v>SUPERINTENDENCIA NACIONAL DE SALUD</v>
          </cell>
        </row>
        <row r="1383">
          <cell r="A1383" t="str">
            <v>SUPERINTENDENCIA NACIONAL DE VALORES</v>
          </cell>
        </row>
        <row r="1384">
          <cell r="A1384" t="str">
            <v>TESORERIA GENERAL DE LA REPUBLICA</v>
          </cell>
        </row>
        <row r="1385">
          <cell r="A1385" t="str">
            <v>TRIBUNAL NACIONAL Y JUECES REGIONALES</v>
          </cell>
        </row>
        <row r="1386">
          <cell r="A1386" t="str">
            <v>UINIDAD DE PLANEACION MINERO-ENERGETICA</v>
          </cell>
        </row>
        <row r="1387">
          <cell r="A1387" t="str">
            <v>UINIDAD DE PLANEACION MINERO-ENERGETICA</v>
          </cell>
        </row>
        <row r="1388">
          <cell r="A1388" t="str">
            <v>UNIDAD ADMINISTRATIVA DE SISTEMA ESPECIAL DE PARQUES NACIONALES NATURALES</v>
          </cell>
        </row>
        <row r="1389">
          <cell r="A1389" t="str">
            <v>UNIDAD ADMINISTRATIVA ESPECIAL - CONTADURIA GENERAL DE LA NACION</v>
          </cell>
        </row>
        <row r="1390">
          <cell r="A1390" t="str">
            <v>UNIDAD ADMINISTRATIVA ESPECIAL COMISION DE REGULACION DE TELECOMUNICACIONES</v>
          </cell>
        </row>
        <row r="1391">
          <cell r="A1391" t="str">
            <v>UNIDAD ADMINISTRATIVA ESPECIAL DE DESARROLLO TERRITORIAL</v>
          </cell>
        </row>
        <row r="1392">
          <cell r="A1392" t="str">
            <v>UNIDAD ADMINISTRATIVA ESPECIAL DEL SISTEMA DE PARQUES NACIONALES NATURALES</v>
          </cell>
        </row>
        <row r="1393">
          <cell r="A1393" t="str">
            <v>UNIDAD ADMINISTRATIVA ESPECIAL LIQUIDADORA DE ASUNTOS DEL INSTITUTO DE CREDITO TERRITORIAL</v>
          </cell>
        </row>
        <row r="1394">
          <cell r="A1394" t="str">
            <v>UNIDAD ADMINSTRATIVA ESPECIAL - COMISION REGULADORA DE AGUA POTABLE Y SANEAMIENTO BASICO</v>
          </cell>
        </row>
        <row r="1395">
          <cell r="A1395" t="str">
            <v>UNIDAD ADMINSTRATIVA ESPECIAL - DIRECCION DE IMPUESTOS Y ADUANAS NACIONALES</v>
          </cell>
        </row>
        <row r="1396">
          <cell r="A1396" t="str">
            <v>UNIDAD ADMINSTRATIVA ESPECIAL DE AERONAUTICA CIVIL</v>
          </cell>
        </row>
        <row r="1397">
          <cell r="A1397" t="str">
            <v>UNIDAD PARA LA ATENCION DE ASUNTOS INDIGENAS</v>
          </cell>
        </row>
        <row r="1398">
          <cell r="A1398" t="str">
            <v>UNIDAD UNIVERSITARIA DEL SUR DE BOGOTA</v>
          </cell>
        </row>
        <row r="1399">
          <cell r="A1399" t="str">
            <v>UNIVERSIDAD DE CALDAS</v>
          </cell>
        </row>
        <row r="1400">
          <cell r="A1400" t="str">
            <v>UNIVERSIDAD DE CORDOBA</v>
          </cell>
        </row>
        <row r="1401">
          <cell r="A1401" t="str">
            <v>UNIVERSIDAD DE LA AMAZONIA</v>
          </cell>
        </row>
        <row r="1402">
          <cell r="A1402" t="str">
            <v>UNIVERSIDAD DE LOS LLANOS</v>
          </cell>
        </row>
        <row r="1403">
          <cell r="A1403" t="str">
            <v>UNIVERSIDAD DEL CAUCA</v>
          </cell>
        </row>
        <row r="1404">
          <cell r="A1404" t="str">
            <v>UNIVERSIDAD DEL PACIFICO</v>
          </cell>
        </row>
        <row r="1405">
          <cell r="A1405" t="str">
            <v>UNIVERSIDAD MILITAR NUEVA GRANADA</v>
          </cell>
        </row>
        <row r="1406">
          <cell r="A1406" t="str">
            <v>UNIVERSIDAD NACIONAL DE COLOMBIA</v>
          </cell>
        </row>
        <row r="1407">
          <cell r="A1407" t="str">
            <v>UNIVERSIDAD NACIONAL Y A DISTANCIA - UNAD</v>
          </cell>
        </row>
        <row r="1408">
          <cell r="A1408" t="str">
            <v>UNIVERSIDAD PEDAGOGICA NACIONAL DE BOGOTA</v>
          </cell>
        </row>
        <row r="1409">
          <cell r="A1409" t="str">
            <v>UNIVERSIDAD PEDAGOGICA Y TECNOLOGICA DE COLOMBIA TUNJA</v>
          </cell>
        </row>
        <row r="1410">
          <cell r="A1410" t="str">
            <v>UNIVERSIDAD POPULAR DEL CESAR</v>
          </cell>
        </row>
        <row r="1411">
          <cell r="A1411" t="str">
            <v>UNIVERSIDAD SURCOLOMBIANA DE NEIVA</v>
          </cell>
        </row>
        <row r="1412">
          <cell r="A1412" t="str">
            <v>UNIVERSIDAD TECNOLOGICA DE PEREIRA</v>
          </cell>
        </row>
        <row r="1413">
          <cell r="A1413" t="str">
            <v>UNIVERSIDAD TECNOLOGICA DEL CHOCO - DIEGO LUIS CORDOBA</v>
          </cell>
        </row>
        <row r="1414">
          <cell r="A1414" t="str">
            <v>ZONAS Y ADMINISTRACION DE AEROPUERTOS</v>
          </cell>
        </row>
      </sheetData>
      <sheetData sheetId="28" refreshError="1"/>
      <sheetData sheetId="29" refreshError="1"/>
      <sheetData sheetId="30" refreshError="1"/>
      <sheetData sheetId="31" refreshError="1"/>
      <sheetData sheetId="32" refreshError="1">
        <row r="2">
          <cell r="G2" t="str">
            <v>CM-Cabecera</v>
          </cell>
          <cell r="S2" t="str">
            <v>Si</v>
          </cell>
          <cell r="T2" t="str">
            <v>Plan de Desarrollo</v>
          </cell>
          <cell r="U2" t="str">
            <v>Obra Física</v>
          </cell>
          <cell r="X2" t="str">
            <v>Edificaciones</v>
          </cell>
          <cell r="AA2" t="str">
            <v>Método de la Linea Recta</v>
          </cell>
          <cell r="AE2" t="str">
            <v>Alta</v>
          </cell>
          <cell r="AG2" t="str">
            <v>Bien o Servicio</v>
          </cell>
          <cell r="AH2" t="str">
            <v>Beneficios Ambientales</v>
          </cell>
        </row>
        <row r="3">
          <cell r="G3" t="str">
            <v>CD-Corregimiento</v>
          </cell>
          <cell r="S3" t="str">
            <v>No</v>
          </cell>
          <cell r="T3" t="str">
            <v>Plan de Ordenamiento Territorial,POT</v>
          </cell>
          <cell r="U3" t="str">
            <v>Adquisición de Bienes y Servicios</v>
          </cell>
          <cell r="X3" t="str">
            <v>Embalses, represas y canales-Obras Civiles</v>
          </cell>
          <cell r="AA3" t="str">
            <v>Suma de los Dígitos de los Años</v>
          </cell>
          <cell r="AE3" t="str">
            <v>Media</v>
          </cell>
          <cell r="AG3" t="str">
            <v>Desperdicios</v>
          </cell>
          <cell r="AH3" t="str">
            <v>Otros Beneficios</v>
          </cell>
        </row>
        <row r="4">
          <cell r="G4" t="str">
            <v>C-Corregimiento</v>
          </cell>
          <cell r="T4" t="str">
            <v>Régimen Tributario, Tasas</v>
          </cell>
          <cell r="U4" t="str">
            <v>Costos Complementarios</v>
          </cell>
          <cell r="X4" t="str">
            <v>Embalses, represas y canales-Obras Control</v>
          </cell>
          <cell r="AA4" t="str">
            <v>Número de Unidades de Producción u Horas de Trabajo</v>
          </cell>
          <cell r="AE4" t="str">
            <v>Baja</v>
          </cell>
          <cell r="AG4" t="str">
            <v>Otros</v>
          </cell>
        </row>
        <row r="5">
          <cell r="G5" t="str">
            <v>IP-Inspección de Policía</v>
          </cell>
          <cell r="T5" t="str">
            <v>Tasas Retributivas Ambientales</v>
          </cell>
          <cell r="U5" t="str">
            <v>Apoyo Institucional</v>
          </cell>
          <cell r="X5" t="str">
            <v>Equipo y accesorios de generación, transmisión, distribución, producción, conducción, tratamiento, etc</v>
          </cell>
        </row>
        <row r="6">
          <cell r="G6" t="str">
            <v>IPM-Inspección de Policía Municipal</v>
          </cell>
          <cell r="T6" t="str">
            <v>Tasas dentro del Régimen Tributario</v>
          </cell>
          <cell r="U6" t="str">
            <v>Control Ambiental</v>
          </cell>
          <cell r="X6" t="str">
            <v>Torres, postes y accesorios</v>
          </cell>
        </row>
        <row r="7">
          <cell r="G7" t="str">
            <v>IPD-Inspección de Policía Departamental</v>
          </cell>
          <cell r="T7" t="str">
            <v>Legislación Laboral (salarios, prestaciones, contrataciones, etc)</v>
          </cell>
          <cell r="U7" t="str">
            <v>Ingeniería y Administración</v>
          </cell>
          <cell r="X7" t="str">
            <v>Redes, líneas y cables aéreos y sus accesorios</v>
          </cell>
        </row>
        <row r="8">
          <cell r="G8" t="str">
            <v>CAS-Caserío</v>
          </cell>
          <cell r="T8" t="str">
            <v>Leyes, Decretos, Ordenanzas, Acuerdos, Resoluciones</v>
          </cell>
          <cell r="U8" t="str">
            <v>Imprevistos</v>
          </cell>
          <cell r="X8" t="str">
            <v>Redes, líneas y cables subterraneos y sus accesorios</v>
          </cell>
        </row>
        <row r="9">
          <cell r="T9" t="str">
            <v>Licencias (Exploración, construcción, demolición, etc)</v>
          </cell>
          <cell r="U9" t="str">
            <v>Otros</v>
          </cell>
          <cell r="X9" t="str">
            <v>Plantas y ductos</v>
          </cell>
        </row>
        <row r="10">
          <cell r="T10" t="str">
            <v>Contratos de áreas aporte</v>
          </cell>
          <cell r="X10" t="str">
            <v>Maquinaria y equipo</v>
          </cell>
        </row>
        <row r="11">
          <cell r="B11" t="str">
            <v>Internacional</v>
          </cell>
          <cell r="T11" t="str">
            <v>Contratos de Concesión</v>
          </cell>
          <cell r="X11" t="str">
            <v>Barcos, trenes, aviones y maquinaria</v>
          </cell>
        </row>
        <row r="12">
          <cell r="B12" t="str">
            <v>Costa Atlántica</v>
          </cell>
          <cell r="T12" t="str">
            <v>Otras Normas</v>
          </cell>
          <cell r="X12" t="str">
            <v>Equipo médico y científico</v>
          </cell>
        </row>
        <row r="13">
          <cell r="B13" t="str">
            <v>Occidente</v>
          </cell>
          <cell r="X13" t="str">
            <v>Muebles, enseres y equipo de Oficina</v>
          </cell>
        </row>
        <row r="14">
          <cell r="B14" t="str">
            <v>Centro Oriente</v>
          </cell>
          <cell r="X14" t="str">
            <v>Equipo de comunicación y accesorios</v>
          </cell>
        </row>
        <row r="15">
          <cell r="B15" t="str">
            <v>Orinoquía</v>
          </cell>
          <cell r="X15" t="str">
            <v>Equipo de transporte, tracción y elevación</v>
          </cell>
        </row>
        <row r="16">
          <cell r="B16" t="str">
            <v>Amazonía</v>
          </cell>
          <cell r="X16" t="str">
            <v>Equipo de comedor, cocina, despensa y hotelería</v>
          </cell>
        </row>
        <row r="17">
          <cell r="B17" t="str">
            <v>Bogotá</v>
          </cell>
          <cell r="X17" t="str">
            <v>Equipo de Computación y Accesorios</v>
          </cell>
        </row>
        <row r="18">
          <cell r="D18" t="str">
            <v>Boyacá</v>
          </cell>
        </row>
        <row r="19">
          <cell r="D19" t="str">
            <v>Cundinamarca</v>
          </cell>
        </row>
        <row r="20">
          <cell r="D20" t="str">
            <v>Huila</v>
          </cell>
        </row>
        <row r="21">
          <cell r="D21" t="str">
            <v>Norte de Santander</v>
          </cell>
        </row>
        <row r="22">
          <cell r="D22" t="str">
            <v>Santander</v>
          </cell>
        </row>
        <row r="23">
          <cell r="D23" t="str">
            <v>Tolima</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2">
          <cell r="B2" t="str">
            <v>Construcción de Infraestructura propia del sector</v>
          </cell>
        </row>
        <row r="3">
          <cell r="B3" t="str">
            <v>Adquisición de Infraestructura propia del sector</v>
          </cell>
        </row>
        <row r="4">
          <cell r="B4" t="str">
            <v>Mejoramiento y Mantenimiento de Infraestructura Propia del Sector</v>
          </cell>
        </row>
        <row r="5">
          <cell r="B5" t="str">
            <v>Construcción de Infraestructura Administrativa</v>
          </cell>
        </row>
        <row r="6">
          <cell r="B6" t="str">
            <v>Adquisición de Infraestructura Administrativa</v>
          </cell>
        </row>
        <row r="7">
          <cell r="B7" t="str">
            <v>Mejoramiento y Mantenimiento de Infraestructura administrativa</v>
          </cell>
        </row>
        <row r="8">
          <cell r="B8" t="str">
            <v>Adquisición y/o producción de equipos, materiales, Suministros y servicios propios del sector</v>
          </cell>
        </row>
        <row r="9">
          <cell r="B9" t="str">
            <v>Mantenimiento de equipos, materiales, suministros y servicios propios del sector</v>
          </cell>
        </row>
        <row r="10">
          <cell r="B10" t="str">
            <v>Adquisición y/o producción de equipos, materiales, suministros y servicios administrativos</v>
          </cell>
        </row>
        <row r="11">
          <cell r="B11" t="str">
            <v>Mantenimiento de equipos, materiales, suministros y servicios Administrativos</v>
          </cell>
        </row>
        <row r="12">
          <cell r="B12" t="str">
            <v>Divulgación, Asistencia técnica y capacitación del Recurso Humano</v>
          </cell>
        </row>
        <row r="13">
          <cell r="B13" t="str">
            <v>Protección y Bienestar social del Recurso Humano</v>
          </cell>
        </row>
        <row r="14">
          <cell r="B14" t="str">
            <v>Investigación básica, aplicada y Estudios</v>
          </cell>
        </row>
        <row r="15">
          <cell r="B15" t="str">
            <v>Estudios de Preinversión</v>
          </cell>
        </row>
        <row r="16">
          <cell r="B16" t="str">
            <v>Levantamiento de información para procesamiento</v>
          </cell>
        </row>
        <row r="17">
          <cell r="B17" t="str">
            <v>Actualización de información para procesamiento</v>
          </cell>
        </row>
        <row r="18">
          <cell r="B18" t="str">
            <v>Asistencia técnica, divulgación y capacitación a funcionarios del Estado para apoyo a la administración del Estado</v>
          </cell>
        </row>
        <row r="19">
          <cell r="B19" t="str">
            <v>Administración, Atención, Control y Organización Institucional para apoyo a la Gestión del Estado</v>
          </cell>
        </row>
        <row r="20">
          <cell r="B20" t="str">
            <v>Atención, control y organización institucional para el apoyo a la gestión del estado</v>
          </cell>
        </row>
        <row r="21">
          <cell r="B21" t="str">
            <v>Coordinación, administración, promoción y/o seguimiento de cooperación técnica y/o financiera para apoyo a la administración del estado</v>
          </cell>
        </row>
        <row r="22">
          <cell r="B22" t="str">
            <v>Creditos</v>
          </cell>
        </row>
        <row r="23">
          <cell r="B23" t="str">
            <v>Subsidios Directos</v>
          </cell>
        </row>
        <row r="24">
          <cell r="B24" t="str">
            <v>Transferencias</v>
          </cell>
        </row>
        <row r="25">
          <cell r="B25" t="str">
            <v>Inversiones y aportes financieros</v>
          </cell>
        </row>
        <row r="26">
          <cell r="B26" t="str">
            <v>Capitalizacion</v>
          </cell>
        </row>
      </sheetData>
      <sheetData sheetId="18">
        <row r="2">
          <cell r="B2" t="str">
            <v>I.   Brindar seguridad democrática</v>
          </cell>
        </row>
        <row r="3">
          <cell r="B3" t="str">
            <v xml:space="preserve">      1.  Control del territorio y defensa de la soberanía nacional</v>
          </cell>
        </row>
        <row r="4">
          <cell r="B4" t="str">
            <v xml:space="preserve">            a. Fortalecimiento de la Fuerza Pública y de la capacidad disuasiva</v>
          </cell>
        </row>
        <row r="5">
          <cell r="B5" t="str">
            <v xml:space="preserve">            b. Promoción de la cooperación ciudadana</v>
          </cell>
        </row>
        <row r="6">
          <cell r="B6" t="str">
            <v xml:space="preserve">            c. Protección a la infraestructura económica </v>
          </cell>
        </row>
        <row r="7">
          <cell r="B7" t="str">
            <v xml:space="preserve">            d. Seguridad urbana </v>
          </cell>
        </row>
        <row r="8">
          <cell r="B8" t="str">
            <v xml:space="preserve">            e. Implementación del Programa de seguridad vial</v>
          </cell>
        </row>
        <row r="9">
          <cell r="B9" t="str">
            <v xml:space="preserve">            f. Comunicaciones para la paz</v>
          </cell>
        </row>
        <row r="10">
          <cell r="B10" t="str">
            <v xml:space="preserve">            z. Otros programas</v>
          </cell>
        </row>
        <row r="11">
          <cell r="B11" t="str">
            <v xml:space="preserve">      2.  Combate al problema de las drogas ilícitas y al crimen organizado</v>
          </cell>
        </row>
        <row r="12">
          <cell r="B12" t="str">
            <v xml:space="preserve">            a. Desarticulación del proceso de producción, fabricación, comercialización y consumo de drogas</v>
          </cell>
        </row>
        <row r="13">
          <cell r="B13" t="str">
            <v xml:space="preserve">            b. Lucha contra la extorsión y el secuestro</v>
          </cell>
        </row>
        <row r="14">
          <cell r="B14" t="str">
            <v xml:space="preserve">            z. Otros programas</v>
          </cell>
        </row>
        <row r="15">
          <cell r="B15" t="str">
            <v xml:space="preserve">      3.  Fortalecimiento del servicio de justicia</v>
          </cell>
        </row>
        <row r="16">
          <cell r="B16" t="str">
            <v xml:space="preserve">            a. Racionalización del Servicio de Justicia</v>
          </cell>
        </row>
        <row r="17">
          <cell r="B17" t="str">
            <v xml:space="preserve">            b. Fortalecimiento de la investigación criminal</v>
          </cell>
        </row>
        <row r="18">
          <cell r="B18" t="str">
            <v xml:space="preserve">            c. Revisión de la política criminal , penitenciaria y carcelaria</v>
          </cell>
        </row>
        <row r="19">
          <cell r="B19" t="str">
            <v xml:space="preserve">            d. Organización del Sistema administrativo de justicia</v>
          </cell>
        </row>
        <row r="20">
          <cell r="B20" t="str">
            <v xml:space="preserve">            e. Defensa Judicial del Estado Colombiano</v>
          </cell>
        </row>
        <row r="21">
          <cell r="B21" t="str">
            <v xml:space="preserve">            f. Racionalización y simplificación del ordenamiento jurídico</v>
          </cell>
        </row>
        <row r="22">
          <cell r="B22" t="str">
            <v xml:space="preserve">            g. Fortalecimiento de la Superintendencia de Notariado y Registro</v>
          </cell>
        </row>
        <row r="23">
          <cell r="B23" t="str">
            <v xml:space="preserve">            z. Otros programas</v>
          </cell>
        </row>
        <row r="24">
          <cell r="B24" t="str">
            <v xml:space="preserve">      4.  Desarrollo en zonas deprimidas y de conflicto</v>
          </cell>
        </row>
        <row r="25">
          <cell r="B25" t="str">
            <v xml:space="preserve">            a. Proyectos productivos y de generación de ingresos</v>
          </cell>
        </row>
        <row r="26">
          <cell r="B26" t="str">
            <v xml:space="preserve">            b. Desarrollo de infraestructura física y social </v>
          </cell>
        </row>
        <row r="27">
          <cell r="B27" t="str">
            <v xml:space="preserve">            d. Fortalecimiento institucional y comunitario</v>
          </cell>
        </row>
        <row r="28">
          <cell r="B28" t="str">
            <v xml:space="preserve">            c. Programas de desarrollo y paz</v>
          </cell>
        </row>
        <row r="29">
          <cell r="B29" t="str">
            <v xml:space="preserve">            z. Otros programas</v>
          </cell>
        </row>
        <row r="30">
          <cell r="B30" t="str">
            <v xml:space="preserve">      5.  Protección y promoción de los derechos humanos y del Derecho Internacional Humanitario</v>
          </cell>
        </row>
        <row r="31">
          <cell r="B31" t="str">
            <v xml:space="preserve">            a. Prevención de violaciones a los  derechos humanos y al DIH</v>
          </cell>
        </row>
        <row r="32">
          <cell r="B32" t="str">
            <v xml:space="preserve">            b. Atención y prevención del desplazamiento forzado</v>
          </cell>
        </row>
        <row r="33">
          <cell r="B33" t="str">
            <v xml:space="preserve">            c. Medidas particulares de impulso al Derecho Internacional Humanitario</v>
          </cell>
        </row>
        <row r="34">
          <cell r="B34" t="str">
            <v xml:space="preserve">            d. Impulso a la administración de justicia en derechos humanos</v>
          </cell>
        </row>
        <row r="35">
          <cell r="B35" t="str">
            <v xml:space="preserve">            e. Fortalecimiento institucional  </v>
          </cell>
        </row>
        <row r="36">
          <cell r="B36" t="str">
            <v xml:space="preserve">            z. Otros programas</v>
          </cell>
        </row>
        <row r="37">
          <cell r="B37" t="str">
            <v xml:space="preserve">      6.  Fortalecimiento de la convivencia y los valores</v>
          </cell>
        </row>
        <row r="38">
          <cell r="B38" t="str">
            <v xml:space="preserve">      7.  La dimensión internacional</v>
          </cell>
        </row>
        <row r="39">
          <cell r="B39" t="str">
            <v xml:space="preserve">           a. Colombia en el ámbito internacional: la responsabilidad compartida</v>
          </cell>
        </row>
        <row r="40">
          <cell r="B40" t="str">
            <v xml:space="preserve">           b. Relaciones bilaterales</v>
          </cell>
        </row>
        <row r="41">
          <cell r="B41" t="str">
            <v xml:space="preserve">           c. Relaciones multilaterales</v>
          </cell>
        </row>
        <row r="42">
          <cell r="B42" t="str">
            <v xml:space="preserve">           d.  Comunidades colombianas en el exterior</v>
          </cell>
        </row>
        <row r="43">
          <cell r="B43" t="str">
            <v xml:space="preserve">           e. Cooperación internacional</v>
          </cell>
        </row>
        <row r="44">
          <cell r="B44" t="str">
            <v xml:space="preserve">            z. Otros programas</v>
          </cell>
        </row>
        <row r="45">
          <cell r="B45" t="str">
            <v xml:space="preserve">      90.  Fortalecimiento institucional</v>
          </cell>
        </row>
        <row r="46">
          <cell r="B46" t="str">
            <v xml:space="preserve">           a. Adecuación de infraestructura</v>
          </cell>
        </row>
        <row r="47">
          <cell r="B47" t="str">
            <v xml:space="preserve">           b. Capacitación y asistencia técnica</v>
          </cell>
        </row>
        <row r="48">
          <cell r="B48" t="str">
            <v xml:space="preserve">           c. Sistemas de información</v>
          </cell>
        </row>
        <row r="49">
          <cell r="B49" t="str">
            <v xml:space="preserve">           d. Otros</v>
          </cell>
        </row>
        <row r="50">
          <cell r="B50" t="str">
            <v xml:space="preserve">      99.  Otros Brindar seguridad democrática</v>
          </cell>
        </row>
        <row r="51">
          <cell r="B51" t="str">
            <v xml:space="preserve">           z. Otros programas</v>
          </cell>
        </row>
        <row r="52">
          <cell r="B52" t="str">
            <v>II.  Impulsar el crecimiento económico sostenible y la generación de empleo</v>
          </cell>
        </row>
        <row r="53">
          <cell r="B53" t="str">
            <v xml:space="preserve">      1. Impulso a la vivienda y a la construcción</v>
          </cell>
        </row>
        <row r="54">
          <cell r="B54" t="str">
            <v xml:space="preserve">            a. Ajustes al programa de Subsidio Familiar de Vivienda</v>
          </cell>
        </row>
        <row r="55">
          <cell r="B55" t="str">
            <v xml:space="preserve">            b. Incentivos a la demanda de créditos en UVR</v>
          </cell>
        </row>
        <row r="56">
          <cell r="B56" t="str">
            <v xml:space="preserve">            c. Ajustes al sistema de financiamiento de vivienda</v>
          </cell>
        </row>
        <row r="57">
          <cell r="B57" t="str">
            <v xml:space="preserve">           z. Otros programas</v>
          </cell>
        </row>
        <row r="58">
          <cell r="B58" t="str">
            <v xml:space="preserve">      2. Impulso a la exploración y explotación de hidrocarburos y minería </v>
          </cell>
        </row>
        <row r="59">
          <cell r="B59" t="str">
            <v xml:space="preserve">            a. Mejoramiento de las condiciones de la actividad petrolera</v>
          </cell>
        </row>
        <row r="60">
          <cell r="B60" t="str">
            <v xml:space="preserve">            b. Consolidación de la industria de hidrocarburos</v>
          </cell>
        </row>
        <row r="61">
          <cell r="B61" t="str">
            <v xml:space="preserve">            c. Subsidios a combustibles</v>
          </cell>
        </row>
        <row r="62">
          <cell r="B62" t="str">
            <v xml:space="preserve">            d. Regulación de energéticos</v>
          </cell>
        </row>
        <row r="63">
          <cell r="B63" t="str">
            <v xml:space="preserve">            e. Desarrollo del sector minero</v>
          </cell>
        </row>
        <row r="64">
          <cell r="B64" t="str">
            <v xml:space="preserve">           z. Otros programas</v>
          </cell>
        </row>
        <row r="65">
          <cell r="B65" t="str">
            <v xml:space="preserve">      3. Infraestructura estratégica en transporte </v>
          </cell>
        </row>
        <row r="66">
          <cell r="B66" t="str">
            <v xml:space="preserve">            a. Mantenimiento y conservación de carreteras</v>
          </cell>
        </row>
        <row r="67">
          <cell r="B67" t="str">
            <v xml:space="preserve">            b. Impulso al transporte urbano y masivo</v>
          </cell>
        </row>
        <row r="68">
          <cell r="B68" t="str">
            <v xml:space="preserve">            c. Desarrollo de otras modalidades de transporte </v>
          </cell>
        </row>
        <row r="69">
          <cell r="B69" t="str">
            <v xml:space="preserve">            d. Mecanismos de participación privada</v>
          </cell>
        </row>
        <row r="70">
          <cell r="B70" t="str">
            <v xml:space="preserve">           z. Otros programas</v>
          </cell>
        </row>
        <row r="71">
          <cell r="B71" t="str">
            <v xml:space="preserve">      4. Servicios públicos domiciliarios </v>
          </cell>
        </row>
        <row r="72">
          <cell r="B72" t="str">
            <v xml:space="preserve">            a. Optimización en la prestación de los servicios públicos</v>
          </cell>
        </row>
        <row r="73">
          <cell r="B73" t="str">
            <v xml:space="preserve">            b. Reestructuración  de empresas de servicios públicos</v>
          </cell>
        </row>
        <row r="74">
          <cell r="B74" t="str">
            <v xml:space="preserve">            c. Esquema de tarifas y subsidios</v>
          </cell>
        </row>
        <row r="75">
          <cell r="B75" t="str">
            <v xml:space="preserve">            z. Otros programas</v>
          </cell>
        </row>
        <row r="76">
          <cell r="B76" t="str">
            <v xml:space="preserve">      5. Ciencia, tecnología e innovación </v>
          </cell>
        </row>
        <row r="77">
          <cell r="B77" t="str">
            <v xml:space="preserve">            a. Promoción de la investigación</v>
          </cell>
        </row>
        <row r="78">
          <cell r="B78" t="str">
            <v xml:space="preserve">            b. Fortalecimiento de la capacidad institucional</v>
          </cell>
        </row>
        <row r="79">
          <cell r="B79" t="str">
            <v xml:space="preserve">            c. Estímulo a la innovación y al desarrollo tecnológico</v>
          </cell>
        </row>
        <row r="80">
          <cell r="B80" t="str">
            <v xml:space="preserve">            d. Capacitación en investigación y desarrollo en áreas estratégicas </v>
          </cell>
        </row>
        <row r="81">
          <cell r="B81" t="str">
            <v xml:space="preserve">            e. Fortalecimiento de la capacidad regional de ciencia y tecnología </v>
          </cell>
        </row>
        <row r="82">
          <cell r="B82" t="str">
            <v xml:space="preserve">            f.  Apropiación social de la ciencia y la tecnología</v>
          </cell>
        </row>
        <row r="83">
          <cell r="B83" t="str">
            <v xml:space="preserve">            g.  Internacionalización</v>
          </cell>
        </row>
        <row r="84">
          <cell r="B84" t="str">
            <v xml:space="preserve">            z. Otros programas</v>
          </cell>
        </row>
        <row r="85">
          <cell r="B85" t="str">
            <v xml:space="preserve">      6. Competitividad y desarrollo </v>
          </cell>
        </row>
        <row r="86">
          <cell r="B86" t="str">
            <v xml:space="preserve">            a. Eliminación de trámites y coordinación de iniciativas </v>
          </cell>
        </row>
        <row r="87">
          <cell r="B87" t="str">
            <v xml:space="preserve">            b. Papel de coordinación del Estado</v>
          </cell>
        </row>
        <row r="88">
          <cell r="B88" t="str">
            <v xml:space="preserve">            c. Propiedad intelectual</v>
          </cell>
        </row>
        <row r="89">
          <cell r="B89" t="str">
            <v xml:space="preserve">            d. Agenda de Conectividad</v>
          </cell>
        </row>
        <row r="90">
          <cell r="B90" t="str">
            <v xml:space="preserve">            e. Biotecnología</v>
          </cell>
        </row>
        <row r="91">
          <cell r="B91" t="str">
            <v xml:space="preserve">            f. Turismo</v>
          </cell>
        </row>
        <row r="92">
          <cell r="B92" t="str">
            <v xml:space="preserve">            g. Eficiencia de los mercados</v>
          </cell>
        </row>
        <row r="93">
          <cell r="B93" t="str">
            <v xml:space="preserve">            h. Acceso a tecnologías de la información y las comunicaciones</v>
          </cell>
        </row>
        <row r="94">
          <cell r="B94" t="str">
            <v xml:space="preserve">            z. Otros programas</v>
          </cell>
        </row>
        <row r="95">
          <cell r="B95" t="str">
            <v xml:space="preserve">      7. Política de relaciones exteriores y cooperación internacional</v>
          </cell>
        </row>
        <row r="96">
          <cell r="B96" t="str">
            <v xml:space="preserve">           a. Integración comercial </v>
          </cell>
        </row>
        <row r="97">
          <cell r="B97" t="str">
            <v xml:space="preserve">           b. Ley de Preferencias Arancelarias Andinas y de Erradicación de Drogas</v>
          </cell>
        </row>
        <row r="98">
          <cell r="B98" t="str">
            <v xml:space="preserve">           c. Inversión extranjera</v>
          </cell>
        </row>
        <row r="99">
          <cell r="B99" t="str">
            <v xml:space="preserve">           d.  Promoción de las exportaciones agrícolas</v>
          </cell>
        </row>
        <row r="100">
          <cell r="B100" t="str">
            <v xml:space="preserve">           e.  Regionalización de la oferta exportable y desarrollo de una cultura exportadora</v>
          </cell>
        </row>
        <row r="101">
          <cell r="B101" t="str">
            <v xml:space="preserve">            z. Otros programas</v>
          </cell>
        </row>
        <row r="102">
          <cell r="B102" t="str">
            <v xml:space="preserve">      8. Sostenibilidad Ambiental </v>
          </cell>
        </row>
        <row r="103">
          <cell r="B103" t="str">
            <v xml:space="preserve">           a. Conservación y uso sostenible de bienes y servicios ambientales </v>
          </cell>
        </row>
        <row r="104">
          <cell r="B104" t="str">
            <v xml:space="preserve">           b. Manejo integral del agua</v>
          </cell>
        </row>
        <row r="105">
          <cell r="B105" t="str">
            <v xml:space="preserve">           c. Generación de ingresos y "empleo verde" </v>
          </cell>
        </row>
        <row r="106">
          <cell r="B106" t="str">
            <v xml:space="preserve">           d. Sostenibilidad ambiental de la producción nacional</v>
          </cell>
        </row>
        <row r="107">
          <cell r="B107" t="str">
            <v xml:space="preserve">           e. Planificación y administración eficiente del medio ambiente</v>
          </cell>
        </row>
        <row r="108">
          <cell r="B108" t="str">
            <v xml:space="preserve">            z. Otros programas</v>
          </cell>
        </row>
        <row r="109">
          <cell r="B109" t="str">
            <v xml:space="preserve">      9. Generación de empleo </v>
          </cell>
        </row>
        <row r="110">
          <cell r="B110" t="str">
            <v xml:space="preserve">           a. Reforma a la empleabilidad</v>
          </cell>
        </row>
        <row r="111">
          <cell r="B111" t="str">
            <v xml:space="preserve">           b. Programa de apoyo directo al empleo</v>
          </cell>
        </row>
        <row r="112">
          <cell r="B112" t="str">
            <v xml:space="preserve">           c. Sistema de protección al cesante</v>
          </cell>
        </row>
        <row r="113">
          <cell r="B113" t="str">
            <v xml:space="preserve">           d. Fortalecimiento de la capacitación</v>
          </cell>
        </row>
        <row r="114">
          <cell r="B114" t="str">
            <v xml:space="preserve">            z. Otros programas</v>
          </cell>
        </row>
        <row r="115">
          <cell r="B115" t="str">
            <v xml:space="preserve">      99. Otros Impulsar el crecimiento económico sostenible y la generación de empleo</v>
          </cell>
        </row>
        <row r="116">
          <cell r="B116" t="str">
            <v xml:space="preserve">      90.  Fortalecimiento institucional</v>
          </cell>
        </row>
        <row r="117">
          <cell r="B117" t="str">
            <v xml:space="preserve">           a. Adecuación de infraestructura</v>
          </cell>
        </row>
        <row r="118">
          <cell r="B118" t="str">
            <v xml:space="preserve">           b. Capacitación y asistencia técnica</v>
          </cell>
        </row>
        <row r="119">
          <cell r="B119" t="str">
            <v xml:space="preserve">           c. Sistemas de información</v>
          </cell>
        </row>
        <row r="120">
          <cell r="B120" t="str">
            <v xml:space="preserve">           d. Otros</v>
          </cell>
        </row>
        <row r="121">
          <cell r="B121" t="str">
            <v xml:space="preserve">III. Construir equidad social </v>
          </cell>
        </row>
        <row r="122">
          <cell r="B122" t="str">
            <v xml:space="preserve">      1. Revolución educativa</v>
          </cell>
        </row>
        <row r="123">
          <cell r="B123" t="str">
            <v xml:space="preserve">           a. Ampliar la cobertura en educación preescolar, básica, media y superior</v>
          </cell>
        </row>
        <row r="124">
          <cell r="B124" t="str">
            <v xml:space="preserve">           b. Mejorar la calidad de la educación  preescolar, básica, media y superior</v>
          </cell>
        </row>
        <row r="125">
          <cell r="B125" t="str">
            <v xml:space="preserve">           c. Mejorar la eficiencia del sector educativo</v>
          </cell>
        </row>
        <row r="126">
          <cell r="B126" t="str">
            <v xml:space="preserve">            z. Otros programas</v>
          </cell>
        </row>
        <row r="127">
          <cell r="B127" t="str">
            <v xml:space="preserve">      2. Ampliación y mejoramiento de la protección y la seguridad social </v>
          </cell>
        </row>
        <row r="128">
          <cell r="B128" t="str">
            <v xml:space="preserve">           a. Fortalecer el aseguramiento</v>
          </cell>
        </row>
        <row r="129">
          <cell r="B129" t="str">
            <v xml:space="preserve">           b. Garantizar sontenibilidad financiera del SGSSS</v>
          </cell>
        </row>
        <row r="130">
          <cell r="B130" t="str">
            <v xml:space="preserve">           c. Mejorar el acceso y la prestación de servicios de salud en el SGSSS</v>
          </cell>
        </row>
        <row r="131">
          <cell r="B131" t="str">
            <v xml:space="preserve">           d. Acciones prioritarias en salud pública</v>
          </cell>
        </row>
        <row r="132">
          <cell r="B132" t="str">
            <v xml:space="preserve">           e. Protección a la familia, la infancia y la juventud</v>
          </cell>
        </row>
        <row r="133">
          <cell r="B133" t="str">
            <v xml:space="preserve">           f. Programas especiales</v>
          </cell>
        </row>
        <row r="134">
          <cell r="B134" t="str">
            <v xml:space="preserve">           g. Programas de apoyo a la mujer</v>
          </cell>
        </row>
        <row r="135">
          <cell r="B135" t="str">
            <v xml:space="preserve">           h. Articulación de los programas de asistencia y protección social</v>
          </cell>
        </row>
        <row r="136">
          <cell r="B136" t="str">
            <v xml:space="preserve">            z. Otros programas</v>
          </cell>
        </row>
        <row r="137">
          <cell r="B137" t="str">
            <v xml:space="preserve">      3. Impulso a la economía solidaria</v>
          </cell>
        </row>
        <row r="138">
          <cell r="B138" t="str">
            <v xml:space="preserve">           a. Marco institucional y reglas de juego claras</v>
          </cell>
        </row>
        <row r="139">
          <cell r="B139" t="str">
            <v xml:space="preserve">           b. Promoción del desarrollo socioeconómico de las organizaciones de la economía solidaria</v>
          </cell>
        </row>
        <row r="140">
          <cell r="B140" t="str">
            <v xml:space="preserve">           c. Estímulo a la creación de nuevas organizaciones de economía solidaria</v>
          </cell>
        </row>
        <row r="141">
          <cell r="B141" t="str">
            <v xml:space="preserve">            z. Otros programas</v>
          </cell>
        </row>
        <row r="142">
          <cell r="B142" t="str">
            <v xml:space="preserve">      4. Manejo social del campo</v>
          </cell>
        </row>
        <row r="143">
          <cell r="B143" t="str">
            <v xml:space="preserve">           a. Acceso a infraestructura rural y vivienda</v>
          </cell>
        </row>
        <row r="144">
          <cell r="B144" t="str">
            <v xml:space="preserve">           b. Seguridad Alimentaria</v>
          </cell>
        </row>
        <row r="145">
          <cell r="B145" t="str">
            <v xml:space="preserve">           c. Alianzas productivas</v>
          </cell>
        </row>
        <row r="146">
          <cell r="B146" t="str">
            <v xml:space="preserve">           d. Desarrollo científico y tecnológico para el campo</v>
          </cell>
        </row>
        <row r="147">
          <cell r="B147" t="str">
            <v xml:space="preserve">           e. Acceso a factores productivos y financieros</v>
          </cell>
        </row>
        <row r="148">
          <cell r="B148" t="str">
            <v xml:space="preserve">            z. Otros programas</v>
          </cell>
        </row>
        <row r="149">
          <cell r="B149" t="str">
            <v xml:space="preserve">       5. Capitalismo social en servicios públicos</v>
          </cell>
        </row>
        <row r="150">
          <cell r="B150" t="str">
            <v xml:space="preserve">           a. Esquemas asociativos y Mipymes para la prestación de servicios locales</v>
          </cell>
        </row>
        <row r="151">
          <cell r="B151" t="str">
            <v xml:space="preserve">           b. Promoción de la participación ciudadana</v>
          </cell>
        </row>
        <row r="152">
          <cell r="B152" t="str">
            <v xml:space="preserve">            z. Otros programas</v>
          </cell>
        </row>
        <row r="153">
          <cell r="B153" t="str">
            <v xml:space="preserve">      6. Desarrollo de las micro, pequeñas y medianas empresas (Mipymes)</v>
          </cell>
        </row>
        <row r="154">
          <cell r="B154" t="str">
            <v xml:space="preserve">           a. Acceso al financiamiento</v>
          </cell>
        </row>
        <row r="155">
          <cell r="B155" t="str">
            <v xml:space="preserve">           b. Instrumentos de apoyo no financieros</v>
          </cell>
        </row>
        <row r="156">
          <cell r="B156" t="str">
            <v xml:space="preserve">            z. Otros programas</v>
          </cell>
        </row>
        <row r="157">
          <cell r="B157" t="str">
            <v xml:space="preserve">      7. Calidad de vida urbana</v>
          </cell>
        </row>
        <row r="158">
          <cell r="B158" t="str">
            <v xml:space="preserve">           a. Política habitacional</v>
          </cell>
        </row>
        <row r="159">
          <cell r="B159" t="str">
            <v xml:space="preserve">           b. Información para la gestión urbana</v>
          </cell>
        </row>
        <row r="160">
          <cell r="B160" t="str">
            <v xml:space="preserve">           c. Ordenamiento territorial y evaluación ambiental estratégica</v>
          </cell>
        </row>
        <row r="161">
          <cell r="B161" t="str">
            <v xml:space="preserve">           d. Asentamiento humano y entorno urbano</v>
          </cell>
        </row>
        <row r="162">
          <cell r="B162" t="str">
            <v xml:space="preserve">           e.  Estímulo a la innovación y al desarrollo tecnológico</v>
          </cell>
        </row>
        <row r="163">
          <cell r="B163" t="str">
            <v xml:space="preserve">           f.  Atención a población desplazada por la violencia a causa del conflicto interno</v>
          </cell>
        </row>
        <row r="164">
          <cell r="B164" t="str">
            <v xml:space="preserve">            z. Otros programas</v>
          </cell>
        </row>
        <row r="165">
          <cell r="B165" t="str">
            <v xml:space="preserve">      8. Prevención y mitigación de riesgos naturales</v>
          </cell>
        </row>
        <row r="166">
          <cell r="B166" t="str">
            <v xml:space="preserve">           a. Profundización del conocimiento en riesgos naturales y su divulgación</v>
          </cell>
        </row>
        <row r="167">
          <cell r="B167" t="str">
            <v xml:space="preserve">           b. Inclusión de la prevención y mitigación de riesgos en la planificación y la inversión territorial y sectorial</v>
          </cell>
        </row>
        <row r="168">
          <cell r="B168" t="str">
            <v xml:space="preserve">           c. Reducción de la vulnerabilidad financiera del Gobierno ante desastres</v>
          </cell>
        </row>
        <row r="169">
          <cell r="B169" t="str">
            <v xml:space="preserve">            z. Otros programas</v>
          </cell>
        </row>
        <row r="170">
          <cell r="B170" t="str">
            <v xml:space="preserve">      9. Fortalecimiento de grupos étnicos</v>
          </cell>
        </row>
        <row r="171">
          <cell r="B171" t="str">
            <v xml:space="preserve">           a. Indígenas</v>
          </cell>
        </row>
        <row r="172">
          <cell r="B172" t="str">
            <v xml:space="preserve">           b. Afrocolombianos</v>
          </cell>
        </row>
        <row r="173">
          <cell r="B173" t="str">
            <v xml:space="preserve">           c. Raizales de San Andrés, Providencia y Santa Catalina</v>
          </cell>
        </row>
        <row r="174">
          <cell r="B174" t="str">
            <v xml:space="preserve">           d.  Room (Gitano)</v>
          </cell>
        </row>
        <row r="175">
          <cell r="B175" t="str">
            <v xml:space="preserve">            z. Otros programas</v>
          </cell>
        </row>
        <row r="176">
          <cell r="B176" t="str">
            <v xml:space="preserve">      10. Mujeres constructoras de paz y desarrollo</v>
          </cell>
        </row>
        <row r="177">
          <cell r="B177" t="str">
            <v xml:space="preserve">      99. Otros Construir equidad social </v>
          </cell>
        </row>
        <row r="178">
          <cell r="B178" t="str">
            <v xml:space="preserve">           z. Programas varios</v>
          </cell>
        </row>
        <row r="179">
          <cell r="B179" t="str">
            <v xml:space="preserve">      11. Apoyo, promoción y fomento al deporte, la recreación física y la educación física.</v>
          </cell>
        </row>
        <row r="180">
          <cell r="B180" t="str">
            <v xml:space="preserve">           z. Programas varios</v>
          </cell>
        </row>
        <row r="181">
          <cell r="B181" t="str">
            <v xml:space="preserve">      90.  Fortalecimiento institucional</v>
          </cell>
        </row>
        <row r="182">
          <cell r="B182" t="str">
            <v xml:space="preserve">           a. Adecuación de infraestructura</v>
          </cell>
        </row>
        <row r="183">
          <cell r="B183" t="str">
            <v xml:space="preserve">           b. Capacitación y asistencia técnica</v>
          </cell>
        </row>
        <row r="184">
          <cell r="B184" t="str">
            <v xml:space="preserve">           c. Sistemas de información</v>
          </cell>
        </row>
        <row r="185">
          <cell r="B185" t="str">
            <v xml:space="preserve">           d. Otros</v>
          </cell>
        </row>
        <row r="186">
          <cell r="B186" t="str">
            <v>IV.   La Renovación de la Administración Pública</v>
          </cell>
        </row>
        <row r="187">
          <cell r="B187" t="str">
            <v xml:space="preserve">      1. Fortalecimiento de la participación ciudadana</v>
          </cell>
        </row>
        <row r="188">
          <cell r="B188" t="str">
            <v xml:space="preserve">           z. Programas varios</v>
          </cell>
        </row>
        <row r="189">
          <cell r="B189" t="str">
            <v xml:space="preserve">      2. Una nueva cultura de gestión de lo público</v>
          </cell>
        </row>
        <row r="190">
          <cell r="B190" t="str">
            <v xml:space="preserve">           z. Programas varios</v>
          </cell>
        </row>
        <row r="191">
          <cell r="B191" t="str">
            <v xml:space="preserve">      3. Avance en la descentralización y el desarrollo  territorial</v>
          </cell>
        </row>
        <row r="192">
          <cell r="B192" t="str">
            <v xml:space="preserve">           z. Programas varios</v>
          </cell>
        </row>
        <row r="193">
          <cell r="B193" t="str">
            <v xml:space="preserve">      90.  Fortalecimiento institucional</v>
          </cell>
        </row>
        <row r="194">
          <cell r="B194" t="str">
            <v xml:space="preserve">           a. Adecuación de infraestructura</v>
          </cell>
        </row>
        <row r="195">
          <cell r="B195" t="str">
            <v xml:space="preserve">           b. Capacitación y asistencia técnica</v>
          </cell>
        </row>
        <row r="196">
          <cell r="B196" t="str">
            <v xml:space="preserve">           c. Sistemas de información</v>
          </cell>
        </row>
        <row r="197">
          <cell r="B197" t="str">
            <v xml:space="preserve">           d. Otros</v>
          </cell>
        </row>
        <row r="198">
          <cell r="B198" t="str">
            <v>99. Otras estrategias renovacion</v>
          </cell>
        </row>
        <row r="199">
          <cell r="B199" t="str">
            <v>V.   Entorno macroeconómico</v>
          </cell>
        </row>
        <row r="200">
          <cell r="B200" t="str">
            <v>1. Crecimiento económico 2002-2006</v>
          </cell>
        </row>
        <row r="201">
          <cell r="B201" t="str">
            <v xml:space="preserve">           z. Programas varios</v>
          </cell>
        </row>
        <row r="202">
          <cell r="B202" t="str">
            <v>2. Proyecciones del PIB por ramas de actividad económica 2002-2006</v>
          </cell>
        </row>
        <row r="203">
          <cell r="B203" t="str">
            <v xml:space="preserve">           z. Programas varios</v>
          </cell>
        </row>
        <row r="204">
          <cell r="B204" t="str">
            <v>3. Proyecciones de demanda 2002-2006</v>
          </cell>
        </row>
        <row r="205">
          <cell r="B205" t="str">
            <v xml:space="preserve">           z. Programas varios</v>
          </cell>
        </row>
        <row r="206">
          <cell r="B206" t="str">
            <v>4. Proyecciones de la Cuenta Corriente 2002-2006</v>
          </cell>
        </row>
        <row r="207">
          <cell r="B207" t="str">
            <v xml:space="preserve">           z. Programas varios</v>
          </cell>
        </row>
        <row r="208">
          <cell r="B208" t="str">
            <v>5. Proyecciones fiscales y sostenibilidad de la deuda</v>
          </cell>
        </row>
        <row r="209">
          <cell r="B209" t="str">
            <v xml:space="preserve">           z. Programas varios</v>
          </cell>
        </row>
        <row r="210">
          <cell r="B210" t="str">
            <v>6. Proyecciones de ahorro e inversión</v>
          </cell>
        </row>
        <row r="211">
          <cell r="B211" t="str">
            <v xml:space="preserve">           z. Programas varios</v>
          </cell>
        </row>
        <row r="212">
          <cell r="B212" t="str">
            <v>XC. Otros objetivos</v>
          </cell>
        </row>
        <row r="213">
          <cell r="B213" t="str">
            <v xml:space="preserve">         99. Otras estrategias</v>
          </cell>
        </row>
        <row r="214">
          <cell r="B214" t="str">
            <v xml:space="preserve">               z. Otros programas/políticas</v>
          </cell>
        </row>
      </sheetData>
      <sheetData sheetId="19"/>
      <sheetData sheetId="20">
        <row r="2">
          <cell r="B2" t="str">
            <v>INTERSUBSECTORIAL  DEFENSA Y SEGURIDAD</v>
          </cell>
        </row>
        <row r="3">
          <cell r="B3" t="str">
            <v>Defensa y Seguridad Interna</v>
          </cell>
        </row>
        <row r="4">
          <cell r="B4" t="str">
            <v>Defensa y Seguridad Externa</v>
          </cell>
        </row>
        <row r="5">
          <cell r="B5" t="str">
            <v>Defensa Civil</v>
          </cell>
        </row>
        <row r="6">
          <cell r="B6" t="str">
            <v>INTERSUBSECTORIAL INDUSTRIA Y COMERCIO</v>
          </cell>
        </row>
        <row r="7">
          <cell r="B7" t="str">
            <v>Microempresa e Industria artesanal</v>
          </cell>
        </row>
        <row r="8">
          <cell r="B8" t="str">
            <v>Pequeña y mediana industria</v>
          </cell>
        </row>
        <row r="9">
          <cell r="B9" t="str">
            <v>Gran Industria</v>
          </cell>
        </row>
        <row r="10">
          <cell r="B10" t="str">
            <v>Comercio Interno</v>
          </cell>
        </row>
        <row r="11">
          <cell r="B11" t="str">
            <v>Comercio Externo</v>
          </cell>
        </row>
        <row r="12">
          <cell r="B12" t="str">
            <v>Turismo</v>
          </cell>
        </row>
        <row r="13">
          <cell r="B13" t="str">
            <v>Mineria</v>
          </cell>
        </row>
        <row r="14">
          <cell r="B14" t="str">
            <v>INTERSUBSECTORIAL SALUD</v>
          </cell>
        </row>
        <row r="15">
          <cell r="B15" t="str">
            <v>Prevención en Salud</v>
          </cell>
        </row>
        <row r="16">
          <cell r="B16" t="str">
            <v>Servicios Generales de Salud</v>
          </cell>
        </row>
        <row r="17">
          <cell r="B17" t="str">
            <v>Servicios Especializados de Salud</v>
          </cell>
        </row>
        <row r="18">
          <cell r="B18" t="str">
            <v>Servicios Integrales de Salud</v>
          </cell>
        </row>
        <row r="19">
          <cell r="B19" t="str">
            <v>INTERSUBSECTORIAL COMUNICACIONES</v>
          </cell>
        </row>
        <row r="20">
          <cell r="B20" t="str">
            <v>Correo</v>
          </cell>
        </row>
        <row r="21">
          <cell r="B21" t="str">
            <v>Telefonia</v>
          </cell>
        </row>
        <row r="22">
          <cell r="B22" t="str">
            <v>Telegrama y Telex</v>
          </cell>
        </row>
        <row r="23">
          <cell r="B23" t="str">
            <v>Radio</v>
          </cell>
        </row>
        <row r="24">
          <cell r="B24" t="str">
            <v>Television</v>
          </cell>
        </row>
        <row r="25">
          <cell r="B25" t="str">
            <v>Servicios de Valor Agregado en Comunicaciones</v>
          </cell>
        </row>
        <row r="26">
          <cell r="B26" t="str">
            <v>INTERSUBSECTORIAL ENERGIA</v>
          </cell>
        </row>
        <row r="27">
          <cell r="B27" t="str">
            <v>Generación Eléctrica</v>
          </cell>
        </row>
        <row r="28">
          <cell r="B28" t="str">
            <v>Transmisión Eléctrica</v>
          </cell>
        </row>
        <row r="29">
          <cell r="B29" t="str">
            <v>Subtransmisión Eléctrica</v>
          </cell>
        </row>
        <row r="30">
          <cell r="B30" t="str">
            <v>Distribución Eléctrica</v>
          </cell>
        </row>
        <row r="31">
          <cell r="B31" t="str">
            <v>Generación de Energía no Convencional</v>
          </cell>
        </row>
        <row r="32">
          <cell r="B32" t="str">
            <v>Recursos Naturales Energéticos no Renovables</v>
          </cell>
        </row>
        <row r="33">
          <cell r="B33" t="str">
            <v>INTERSUBSECTORIAL TRANSPORTE</v>
          </cell>
        </row>
        <row r="34">
          <cell r="B34" t="str">
            <v>Red Troncal Nacional</v>
          </cell>
        </row>
        <row r="35">
          <cell r="B35" t="str">
            <v>Red Secundaria</v>
          </cell>
        </row>
        <row r="36">
          <cell r="B36" t="str">
            <v>Caminos Vecinales</v>
          </cell>
        </row>
        <row r="37">
          <cell r="B37" t="str">
            <v>Red Urbana</v>
          </cell>
        </row>
        <row r="38">
          <cell r="B38" t="str">
            <v>Transporte Férreo</v>
          </cell>
        </row>
        <row r="39">
          <cell r="B39" t="str">
            <v>Transporte Fluvial</v>
          </cell>
        </row>
        <row r="40">
          <cell r="B40" t="str">
            <v>Transporte Marítimo</v>
          </cell>
        </row>
        <row r="41">
          <cell r="B41" t="str">
            <v>Transporte Aéreo</v>
          </cell>
        </row>
        <row r="42">
          <cell r="B42" t="str">
            <v>INTERSUBSECTORIAL EDUCACION</v>
          </cell>
        </row>
        <row r="43">
          <cell r="B43" t="str">
            <v>Educación Preescolar</v>
          </cell>
        </row>
        <row r="44">
          <cell r="B44" t="str">
            <v>Educación Primaria</v>
          </cell>
        </row>
        <row r="45">
          <cell r="B45" t="str">
            <v>Educación Secundaria</v>
          </cell>
        </row>
        <row r="46">
          <cell r="B46" t="str">
            <v>Capacitación Técnica no Profesional</v>
          </cell>
        </row>
        <row r="47">
          <cell r="B47" t="str">
            <v>Educación Superior</v>
          </cell>
        </row>
        <row r="48">
          <cell r="B48" t="str">
            <v>Educación de Adultos</v>
          </cell>
        </row>
        <row r="49">
          <cell r="B49" t="str">
            <v>Educación Especial</v>
          </cell>
        </row>
        <row r="50">
          <cell r="B50" t="str">
            <v>Recreación, Educación Física y Deporte</v>
          </cell>
        </row>
        <row r="51">
          <cell r="B51" t="str">
            <v>INTERSUBSECTORIAL JUSTICIA</v>
          </cell>
        </row>
        <row r="52">
          <cell r="B52" t="str">
            <v>Rehabilitación de Menores</v>
          </cell>
        </row>
        <row r="53">
          <cell r="B53" t="str">
            <v>Sistema Penitenciario y Carcelario</v>
          </cell>
        </row>
        <row r="54">
          <cell r="B54" t="str">
            <v>Administración de Justicia</v>
          </cell>
        </row>
        <row r="55">
          <cell r="B55" t="str">
            <v>Prevención de la Delincuencia</v>
          </cell>
        </row>
        <row r="56">
          <cell r="B56" t="str">
            <v>Intersubsectorial Medio Ambiente</v>
          </cell>
        </row>
        <row r="57">
          <cell r="B57" t="str">
            <v>Conservación</v>
          </cell>
        </row>
        <row r="58">
          <cell r="B58" t="str">
            <v>Manejo</v>
          </cell>
        </row>
        <row r="59">
          <cell r="B59" t="str">
            <v>Mitigación</v>
          </cell>
        </row>
        <row r="60">
          <cell r="B60" t="str">
            <v>INTERSUBSECTORIAL GOBIERNO</v>
          </cell>
        </row>
        <row r="61">
          <cell r="B61" t="str">
            <v>Atención de Emergencias y Desastres</v>
          </cell>
        </row>
        <row r="62">
          <cell r="B62" t="str">
            <v>Relaciones Exteriores</v>
          </cell>
        </row>
        <row r="63">
          <cell r="B63" t="str">
            <v>INTERSUBSECTORIAL AGROPECUARIO</v>
          </cell>
        </row>
        <row r="64">
          <cell r="B64" t="str">
            <v>Producción y Aprovechamiento Agrícola</v>
          </cell>
        </row>
        <row r="65">
          <cell r="B65" t="str">
            <v>Producción y Aprovechamiento Pecuario</v>
          </cell>
        </row>
        <row r="66">
          <cell r="B66" t="str">
            <v>Producción y Aprovechamiento Forestal</v>
          </cell>
        </row>
        <row r="67">
          <cell r="B67" t="str">
            <v>Pesca y Acuicultura</v>
          </cell>
        </row>
        <row r="68">
          <cell r="B68" t="str">
            <v>Agroindustria</v>
          </cell>
        </row>
        <row r="69">
          <cell r="B69" t="str">
            <v>Comercialización</v>
          </cell>
        </row>
        <row r="70">
          <cell r="B70" t="str">
            <v>Tenencia de la Tierra</v>
          </cell>
        </row>
        <row r="71">
          <cell r="B71" t="str">
            <v>INTERSUBSECTORIAL SANEAMIENTO BASICO</v>
          </cell>
        </row>
        <row r="72">
          <cell r="B72" t="str">
            <v>Acueducto y Alcantarillado</v>
          </cell>
        </row>
        <row r="73">
          <cell r="B73" t="str">
            <v>Manejo y Control de Residuos Sólidos y Líquidos</v>
          </cell>
        </row>
        <row r="74">
          <cell r="B74" t="str">
            <v>INTERSUBSECTORIAL TRABAJO Y SEGURIDAD SOCIAL</v>
          </cell>
        </row>
        <row r="75">
          <cell r="B75" t="str">
            <v>Reglamentación de Trabajo</v>
          </cell>
        </row>
        <row r="76">
          <cell r="B76" t="str">
            <v>Bienestar Social a Trabajadores</v>
          </cell>
        </row>
        <row r="77">
          <cell r="B77" t="str">
            <v>Seguridad Ocupacional</v>
          </cell>
        </row>
        <row r="78">
          <cell r="B78" t="str">
            <v>INTERSUBSECTORIAL VIVIENDA</v>
          </cell>
        </row>
        <row r="79">
          <cell r="B79" t="str">
            <v>Soluciones de Vivienda Rural</v>
          </cell>
        </row>
        <row r="80">
          <cell r="B80" t="str">
            <v>Soluciones de vivienda Urbana</v>
          </cell>
        </row>
        <row r="81">
          <cell r="B81" t="str">
            <v>INTERSUBSECTORIAL DESARROLLO COMUNITARIO</v>
          </cell>
        </row>
        <row r="82">
          <cell r="B82" t="str">
            <v>Asistencia Directa a la Comunidad</v>
          </cell>
        </row>
        <row r="83">
          <cell r="B83" t="str">
            <v>Participación Comunitaria</v>
          </cell>
        </row>
        <row r="84">
          <cell r="B84" t="str">
            <v>Formas Asociativas y Cooperativas</v>
          </cell>
        </row>
        <row r="85">
          <cell r="B85" t="str">
            <v>INTERSUBSECTORIAL ARTE Y CULTURA</v>
          </cell>
        </row>
        <row r="86">
          <cell r="B86" t="str">
            <v xml:space="preserve">Arte </v>
          </cell>
        </row>
        <row r="87">
          <cell r="B87" t="str">
            <v>Cultura</v>
          </cell>
        </row>
      </sheetData>
      <sheetData sheetId="21"/>
      <sheetData sheetId="22">
        <row r="2">
          <cell r="B2" t="str">
            <v>Internacional</v>
          </cell>
          <cell r="L2" t="str">
            <v>Ministerios</v>
          </cell>
          <cell r="M2" t="str">
            <v>Todos</v>
          </cell>
        </row>
        <row r="3">
          <cell r="B3" t="str">
            <v>Nacional</v>
          </cell>
          <cell r="L3" t="str">
            <v>Departamentos Administrativos</v>
          </cell>
          <cell r="M3" t="str">
            <v>Ministerio de Agrícultura y Desarrollo Rural</v>
          </cell>
        </row>
        <row r="4">
          <cell r="B4" t="str">
            <v>Costa Atlántica</v>
          </cell>
          <cell r="L4" t="str">
            <v>Entidades de Control</v>
          </cell>
          <cell r="M4" t="str">
            <v>Ministerio de Ambiente, Vivienda y Desarrollo Territorial</v>
          </cell>
        </row>
        <row r="5">
          <cell r="B5" t="str">
            <v>Occidente</v>
          </cell>
          <cell r="L5" t="str">
            <v>Departamentos</v>
          </cell>
          <cell r="M5" t="str">
            <v>Ministerio de Comercio, Industria y Turismo</v>
          </cell>
        </row>
        <row r="6">
          <cell r="B6" t="str">
            <v>Centro Oriente</v>
          </cell>
          <cell r="L6" t="str">
            <v>Distritos</v>
          </cell>
          <cell r="M6" t="str">
            <v>Ministerio de Comunicaciones</v>
          </cell>
        </row>
        <row r="7">
          <cell r="B7" t="str">
            <v>Orinoquía</v>
          </cell>
          <cell r="L7" t="str">
            <v>Áreas Metropolitanas</v>
          </cell>
          <cell r="M7" t="str">
            <v>Ministerio de Defensa Nacional</v>
          </cell>
        </row>
        <row r="8">
          <cell r="B8" t="str">
            <v>Amazonía</v>
          </cell>
          <cell r="L8" t="str">
            <v>Municipios</v>
          </cell>
          <cell r="M8" t="str">
            <v>Ministerio de Educación Nacional</v>
          </cell>
        </row>
        <row r="9">
          <cell r="B9" t="str">
            <v>Bogotá</v>
          </cell>
          <cell r="L9" t="str">
            <v>Entidades Descentralizadas</v>
          </cell>
          <cell r="M9" t="str">
            <v>Ministerio de Hacienda y Crédito Público</v>
          </cell>
        </row>
        <row r="10">
          <cell r="L10" t="str">
            <v>Entidades Internacionales</v>
          </cell>
          <cell r="M10" t="str">
            <v>Ministerio de La Cultura</v>
          </cell>
        </row>
        <row r="11">
          <cell r="L11" t="str">
            <v>Otras</v>
          </cell>
          <cell r="M11" t="str">
            <v>Ministerio de La Protección Social</v>
          </cell>
        </row>
        <row r="12">
          <cell r="M12" t="str">
            <v>Ministerio de Minas y Energía</v>
          </cell>
        </row>
        <row r="13">
          <cell r="M13" t="str">
            <v>Ministerio de Relaciones Exteriores</v>
          </cell>
        </row>
        <row r="14">
          <cell r="M14" t="str">
            <v>Ministerio de Transporte</v>
          </cell>
        </row>
        <row r="15">
          <cell r="M15" t="str">
            <v>Ministerio del Interior y de Justicia</v>
          </cell>
        </row>
        <row r="18">
          <cell r="D18" t="str">
            <v>Boyacá</v>
          </cell>
        </row>
        <row r="19">
          <cell r="D19" t="str">
            <v>Cundinamarca</v>
          </cell>
        </row>
        <row r="20">
          <cell r="D20" t="str">
            <v>Huila</v>
          </cell>
        </row>
        <row r="21">
          <cell r="D21" t="str">
            <v>Norte de Santander</v>
          </cell>
        </row>
        <row r="22">
          <cell r="D22" t="str">
            <v>Santander</v>
          </cell>
        </row>
        <row r="23">
          <cell r="D23" t="str">
            <v>Tolima</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sheetName val="PPTO 076-2007 B"/>
      <sheetName val="CRONOGRAMA"/>
      <sheetName val="Gráfico1"/>
    </sheetNames>
    <sheetDataSet>
      <sheetData sheetId="0">
        <row r="5">
          <cell r="J5">
            <v>0.185</v>
          </cell>
        </row>
        <row r="7">
          <cell r="J7">
            <v>0.05</v>
          </cell>
        </row>
        <row r="8">
          <cell r="J8">
            <v>0.08</v>
          </cell>
        </row>
      </sheetData>
      <sheetData sheetId="1" refreshError="1"/>
      <sheetData sheetId="2"/>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ANALISIS"/>
      <sheetName val="PPTO 076-2007 A"/>
      <sheetName val="CRONOGRAMA"/>
      <sheetName val="PPTO 076-2007 B"/>
      <sheetName val="Gráfico1"/>
      <sheetName val="ALCANTARILLA"/>
    </sheetNames>
    <sheetDataSet>
      <sheetData sheetId="0"/>
      <sheetData sheetId="1"/>
      <sheetData sheetId="2"/>
      <sheetData sheetId="3"/>
      <sheetData sheetId="4"/>
      <sheetData sheetId="5" refreshError="1"/>
      <sheetData sheetId="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AIU"/>
      <sheetName val="memorias"/>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Emboquillar"/>
      <sheetName val="Acometidacobrerígido"/>
      <sheetName val="Acometidatoma"/>
      <sheetName val="Acometidahasta1&quot;"/>
      <sheetName val="Item"/>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 sheetId="9" refreshError="1"/>
      <sheetData sheetId="10" refreshError="1"/>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MANTENIMIENTO RUTA 1001_MARZO "/>
      <sheetName val="\I\MANTENIMIENTO RUTA 1001_MARZ"/>
      <sheetName val="\F\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s>
    <sheetDataSet>
      <sheetData sheetId="0" refreshError="1">
        <row r="26">
          <cell r="E26">
            <v>36739</v>
          </cell>
        </row>
        <row r="27">
          <cell r="E27">
            <v>18</v>
          </cell>
        </row>
        <row r="33">
          <cell r="B33">
            <v>0.3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 val="AC2-AG96"/>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SEMANALES"/>
      <sheetName val="Prog.Inver (2)"/>
      <sheetName val="ESTADO RED"/>
      <sheetName val="CARRETERAS"/>
      <sheetName val="GENERALIDADES "/>
      <sheetName val="Res-Accide-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s>
    <sheetDataSet>
      <sheetData sheetId="0"/>
      <sheetData sheetId="1"/>
      <sheetData sheetId="2"/>
      <sheetData sheetId="3"/>
      <sheetData sheetId="4">
        <row r="1">
          <cell r="T1" t="str">
            <v>Obligatorio</v>
          </cell>
        </row>
        <row r="2">
          <cell r="T2" t="str">
            <v>Opcional</v>
          </cell>
        </row>
      </sheetData>
      <sheetData sheetId="5"/>
      <sheetData sheetId="6">
        <row r="2">
          <cell r="B2" t="str">
            <v>Investigación básica</v>
          </cell>
        </row>
        <row r="3">
          <cell r="B3" t="str">
            <v>Investigación aplicada</v>
          </cell>
        </row>
        <row r="4">
          <cell r="B4" t="str">
            <v>Desarrollo experimental</v>
          </cell>
        </row>
        <row r="5">
          <cell r="B5" t="str">
            <v>Formación de doctorado</v>
          </cell>
        </row>
        <row r="6">
          <cell r="B6" t="str">
            <v>Formación de maestría</v>
          </cell>
        </row>
        <row r="7">
          <cell r="B7" t="str">
            <v>Formación de especialización</v>
          </cell>
        </row>
        <row r="8">
          <cell r="B8" t="str">
            <v>Formación permanente y organizada de científicos e ingenieros</v>
          </cell>
        </row>
        <row r="9">
          <cell r="B9" t="str">
            <v>Formación tecnológica y técnica</v>
          </cell>
        </row>
        <row r="10">
          <cell r="B10" t="str">
            <v>Actividades de ciencia y tecnología en bibliotecas</v>
          </cell>
        </row>
        <row r="11">
          <cell r="B11" t="str">
            <v>Actividades de ciencia y tecnología en museos</v>
          </cell>
        </row>
        <row r="12">
          <cell r="B12" t="str">
            <v>Publicaciones de ciencia y tecnología</v>
          </cell>
        </row>
        <row r="13">
          <cell r="B13" t="str">
            <v>Recolección sistemática de datos sobre fenómenos, parámetros y recursos naturales</v>
          </cell>
        </row>
        <row r="14">
          <cell r="B14" t="str">
            <v>Prospección, localización y determinación de recursos naturales (petroleros, mineros, hidrológicos, etc)</v>
          </cell>
        </row>
        <row r="15">
          <cell r="B15" t="str">
            <v>Recolección sistemática de datos sobre fenómenos sociales, económicos y humanos</v>
          </cell>
        </row>
        <row r="16">
          <cell r="B16" t="str">
            <v>Ensayos, normalización, metrología y control de calidad</v>
          </cell>
        </row>
        <row r="17">
          <cell r="B17" t="str">
            <v>Servicios de asesoría, consultoría y asistencia técnica</v>
          </cell>
        </row>
        <row r="18">
          <cell r="B18" t="str">
            <v>Actividades de registro, estudio y otorgamiento de patentes y licencias a cargo de organismos públicos</v>
          </cell>
        </row>
        <row r="19">
          <cell r="B19" t="str">
            <v>Desarrollo o adquisición de sistemas de información, software o tecnologías de comunicación</v>
          </cell>
        </row>
        <row r="20">
          <cell r="B20" t="str">
            <v>Innovación de productos</v>
          </cell>
        </row>
        <row r="21">
          <cell r="B21" t="str">
            <v>Innovación de procesos</v>
          </cell>
        </row>
        <row r="22">
          <cell r="B22" t="str">
            <v>Innovación organizacional.</v>
          </cell>
        </row>
        <row r="23">
          <cell r="B23" t="str">
            <v>Innovación en comercialización</v>
          </cell>
        </row>
        <row r="24">
          <cell r="B24" t="str">
            <v>Diseño de maquinaria nueva, ingeniería industrial y puesta en marcha de producción</v>
          </cell>
        </row>
        <row r="25">
          <cell r="B25" t="str">
            <v>Adquisición de maquinaria y equipos de desempeño tecnológico (incluso software integrado)</v>
          </cell>
        </row>
        <row r="26">
          <cell r="B26" t="str">
            <v>Adquisición de tecnología externa en forma de patentes, inventos no patentados, licencias, divulgaciones del know how, diseños, marcas de fabrica, patrones y servicios de computación</v>
          </cell>
        </row>
        <row r="27">
          <cell r="B27" t="str">
            <v>El proyecto no realizará ninguna actividad de ciencia y tecnología o innovación</v>
          </cell>
        </row>
      </sheetData>
      <sheetData sheetId="7">
        <row r="2">
          <cell r="B2" t="str">
            <v>Plazas laborales directas</v>
          </cell>
        </row>
        <row r="3">
          <cell r="B3" t="str">
            <v>Plazas laborales indirectas</v>
          </cell>
        </row>
        <row r="4">
          <cell r="B4" t="str">
            <v>Plazas laborales formales</v>
          </cell>
        </row>
        <row r="5">
          <cell r="B5" t="str">
            <v>Plazas laborales no formales</v>
          </cell>
        </row>
        <row r="6">
          <cell r="B6" t="str">
            <v>Plazas laborales de mano de obra calificada</v>
          </cell>
        </row>
        <row r="7">
          <cell r="B7" t="str">
            <v>Plazas laborales de mano de obra no calificada</v>
          </cell>
        </row>
        <row r="8">
          <cell r="B8" t="str">
            <v>Plazas laborales de mano de obra nacional</v>
          </cell>
        </row>
        <row r="9">
          <cell r="B9" t="str">
            <v>Plazas laborales de mano de obra extranjera</v>
          </cell>
        </row>
        <row r="10">
          <cell r="B10" t="str">
            <v>Generación de poder adquisitivo</v>
          </cell>
        </row>
        <row r="11">
          <cell r="B11" t="str">
            <v>Variación del costo de generación plaza de empleo</v>
          </cell>
        </row>
        <row r="12">
          <cell r="B12" t="str">
            <v>Variación en la generación de poder adquisitivo</v>
          </cell>
        </row>
        <row r="14">
          <cell r="B14" t="str">
            <v>Impacto laboral del sector</v>
          </cell>
        </row>
        <row r="15">
          <cell r="B15" t="str">
            <v>Gestión del impacto laboral del sector</v>
          </cell>
        </row>
      </sheetData>
      <sheetData sheetId="8"/>
      <sheetData sheetId="9">
        <row r="1">
          <cell r="A1" t="str">
            <v>ampere</v>
          </cell>
        </row>
        <row r="2">
          <cell r="A2" t="str">
            <v>ampere sobre metro</v>
          </cell>
        </row>
        <row r="3">
          <cell r="A3" t="str">
            <v>bytes sobre segundo</v>
          </cell>
        </row>
        <row r="4">
          <cell r="A4" t="str">
            <v>candela</v>
          </cell>
        </row>
        <row r="5">
          <cell r="A5" t="str">
            <v>candela sobre metro cuadrado</v>
          </cell>
        </row>
        <row r="6">
          <cell r="A6" t="str">
            <v>coulomb</v>
          </cell>
        </row>
        <row r="7">
          <cell r="A7" t="str">
            <v>día</v>
          </cell>
        </row>
        <row r="8">
          <cell r="A8" t="str">
            <v>esterradián</v>
          </cell>
        </row>
        <row r="9">
          <cell r="A9" t="str">
            <v>farad</v>
          </cell>
        </row>
        <row r="10">
          <cell r="A10" t="str">
            <v>grado</v>
          </cell>
        </row>
        <row r="11">
          <cell r="A11" t="str">
            <v>hectárea</v>
          </cell>
        </row>
        <row r="12">
          <cell r="A12" t="str">
            <v>henrio</v>
          </cell>
        </row>
        <row r="13">
          <cell r="A13" t="str">
            <v>hertz</v>
          </cell>
        </row>
        <row r="14">
          <cell r="A14" t="str">
            <v>hora</v>
          </cell>
        </row>
        <row r="15">
          <cell r="A15" t="str">
            <v>Joule</v>
          </cell>
        </row>
        <row r="16">
          <cell r="A16" t="str">
            <v>joule sobre Kelvin</v>
          </cell>
        </row>
        <row r="17">
          <cell r="A17" t="str">
            <v>joule sobre kilogramo Kelvin</v>
          </cell>
        </row>
        <row r="18">
          <cell r="A18" t="str">
            <v>kelvin</v>
          </cell>
        </row>
        <row r="19">
          <cell r="A19" t="str">
            <v>kilogramo</v>
          </cell>
        </row>
        <row r="20">
          <cell r="A20" t="str">
            <v>kilogramo entre metro cúbico</v>
          </cell>
        </row>
        <row r="21">
          <cell r="A21" t="str">
            <v>Kilometro</v>
          </cell>
        </row>
        <row r="22">
          <cell r="A22" t="str">
            <v>Kilometro sobre hora</v>
          </cell>
        </row>
        <row r="23">
          <cell r="A23" t="str">
            <v>Kilometro Cuadrado</v>
          </cell>
        </row>
        <row r="24">
          <cell r="A24" t="str">
            <v>Kilowatt</v>
          </cell>
        </row>
        <row r="25">
          <cell r="A25" t="str">
            <v>Kilowatthora</v>
          </cell>
        </row>
        <row r="26">
          <cell r="A26" t="str">
            <v>litro</v>
          </cell>
        </row>
        <row r="27">
          <cell r="A27" t="str">
            <v>lumen</v>
          </cell>
        </row>
        <row r="28">
          <cell r="A28" t="str">
            <v>lux</v>
          </cell>
        </row>
        <row r="29">
          <cell r="A29" t="str">
            <v>metro</v>
          </cell>
        </row>
        <row r="30">
          <cell r="A30" t="str">
            <v>metro a la menos uno </v>
          </cell>
        </row>
        <row r="31">
          <cell r="A31" t="str">
            <v>metro cuadrado</v>
          </cell>
        </row>
        <row r="32">
          <cell r="A32" t="str">
            <v>metro cuadrado sobre segundo</v>
          </cell>
        </row>
        <row r="33">
          <cell r="A33" t="str">
            <v>metro cúbico</v>
          </cell>
        </row>
        <row r="34">
          <cell r="A34" t="str">
            <v>metro sobre segundo</v>
          </cell>
        </row>
        <row r="35">
          <cell r="A35" t="str">
            <v>metro sobre segundo al cuadrado</v>
          </cell>
        </row>
        <row r="36">
          <cell r="A36" t="str">
            <v>minuto</v>
          </cell>
        </row>
        <row r="37">
          <cell r="A37" t="str">
            <v>ml</v>
          </cell>
        </row>
        <row r="38">
          <cell r="A38" t="str">
            <v>mol</v>
          </cell>
        </row>
        <row r="39">
          <cell r="A39" t="str">
            <v>Mw</v>
          </cell>
        </row>
        <row r="40">
          <cell r="A40" t="str">
            <v>newton</v>
          </cell>
        </row>
        <row r="41">
          <cell r="A41" t="str">
            <v>newton-segundo sobre metro cuadrado</v>
          </cell>
        </row>
        <row r="42">
          <cell r="A42" t="str">
            <v>número</v>
          </cell>
        </row>
        <row r="43">
          <cell r="A43" t="str">
            <v>ohm</v>
          </cell>
        </row>
        <row r="44">
          <cell r="A44" t="str">
            <v>Pacientes sobre día</v>
          </cell>
        </row>
        <row r="45">
          <cell r="A45" t="str">
            <v>pascal</v>
          </cell>
        </row>
        <row r="46">
          <cell r="A46" t="str">
            <v>radián</v>
          </cell>
        </row>
        <row r="47">
          <cell r="A47" t="str">
            <v>radián sobre segundo al cuadrado</v>
          </cell>
        </row>
        <row r="48">
          <cell r="A48" t="str">
            <v>radián sobre segundo </v>
          </cell>
        </row>
        <row r="49">
          <cell r="A49" t="str">
            <v>segundo</v>
          </cell>
        </row>
        <row r="50">
          <cell r="A50" t="str">
            <v>siemens</v>
          </cell>
        </row>
        <row r="51">
          <cell r="A51" t="str">
            <v>tesla </v>
          </cell>
        </row>
        <row r="52">
          <cell r="A52" t="str">
            <v>tonelada</v>
          </cell>
        </row>
        <row r="53">
          <cell r="A53" t="str">
            <v>volt</v>
          </cell>
        </row>
        <row r="54">
          <cell r="A54" t="str">
            <v>volt sobre metro</v>
          </cell>
        </row>
        <row r="55">
          <cell r="A55" t="str">
            <v>waner</v>
          </cell>
        </row>
        <row r="56">
          <cell r="A56" t="str">
            <v>watt</v>
          </cell>
        </row>
        <row r="57">
          <cell r="A57" t="str">
            <v>watt sobre estéreo-radián</v>
          </cell>
        </row>
        <row r="58">
          <cell r="A58" t="str">
            <v>watt sobre metro Kelvin</v>
          </cell>
        </row>
      </sheetData>
      <sheetData sheetId="10">
        <row r="2">
          <cell r="B2" t="str">
            <v>01000000 SECTOR DEFENSA Y SEGURIDAD</v>
          </cell>
        </row>
        <row r="3">
          <cell r="B3" t="str">
            <v>0100P001 CAPACIDAD DE VIGILANCIA COSTERA</v>
          </cell>
        </row>
        <row r="4">
          <cell r="B4" t="str">
            <v>0100P002 CUMPLIMIENTO DE LA PROGRAMACION DE UNIDADES</v>
          </cell>
        </row>
        <row r="5">
          <cell r="B5" t="str">
            <v>02000000 SECTOR INDUSTRIA COMERCIO EXTERIOR</v>
          </cell>
        </row>
        <row r="6">
          <cell r="B6" t="str">
            <v>0200P001 EXPORTACIONES REALIZADAS</v>
          </cell>
        </row>
        <row r="7">
          <cell r="B7" t="str">
            <v>03000000 SECTOR SALUD</v>
          </cell>
        </row>
        <row r="8">
          <cell r="B8" t="str">
            <v>0300P001 AFILIADOS AL REGIMEN CONTRIBUTIVO</v>
          </cell>
        </row>
        <row r="9">
          <cell r="B9" t="str">
            <v>0300P002 AFILIADOS AL REGIMEN SUBSIDIADO (SISBEN 1 Y 2)</v>
          </cell>
        </row>
        <row r="10">
          <cell r="B10" t="str">
            <v>0300P003 AFILIADOS AL REGIMEN SUBSIDIADO NO POBRES</v>
          </cell>
        </row>
        <row r="11">
          <cell r="B11" t="str">
            <v>0300P004 AFILIADOS EN EL REGIMEN SUBSIDIADO QUE PRESENTAN MULTIPLE AFILIACION</v>
          </cell>
        </row>
        <row r="12">
          <cell r="B12" t="str">
            <v>0300P005 SUBSIDIOS DESTINADOS A LA COBERTURA DE DEMANDA</v>
          </cell>
        </row>
        <row r="13">
          <cell r="B13" t="str">
            <v>0300P006 GASTO EN INVESTIGACION CIENTIFICA DENTRO DEL TOTAL DE GASTOS EN SALUD</v>
          </cell>
        </row>
        <row r="14">
          <cell r="B14" t="str">
            <v>0300P007 INVESTIGACIONES DESARROLLADAS</v>
          </cell>
        </row>
        <row r="15">
          <cell r="B15" t="str">
            <v>0300P008 AREA EN HOSPITALES REMODELADA</v>
          </cell>
        </row>
        <row r="16">
          <cell r="B16" t="str">
            <v>0300P009 AREA EN HOSPITALES CONSTRUIDA</v>
          </cell>
        </row>
        <row r="17">
          <cell r="B17" t="str">
            <v>0300P010 INVESTIGACIONES REALIZADAS</v>
          </cell>
        </row>
        <row r="18">
          <cell r="B18" t="str">
            <v>0300P011 ASESORIAS CONTRATADAS</v>
          </cell>
        </row>
        <row r="19">
          <cell r="B19" t="str">
            <v>0300P012 CAPACITACIONES REALIZADAS</v>
          </cell>
        </row>
        <row r="20">
          <cell r="B20" t="str">
            <v>0300P013 CHARLAS REALIZADAS</v>
          </cell>
        </row>
        <row r="21">
          <cell r="B21" t="str">
            <v>0300P014 COMERCIALES INSTITUCIONALES REALIZADOS</v>
          </cell>
        </row>
        <row r="22">
          <cell r="B22" t="str">
            <v>0300P015 EQUIPOS ADECUADOS</v>
          </cell>
        </row>
        <row r="23">
          <cell r="B23" t="str">
            <v>0300P016 PERSONAS CON ANTICUERPOS VIH ENCONTRADOS EN EXAMENES</v>
          </cell>
        </row>
        <row r="24">
          <cell r="B24" t="str">
            <v>0300P017 SEMINARIOS DE EDUCACION SOBRE EL VIH</v>
          </cell>
        </row>
        <row r="25">
          <cell r="B25" t="str">
            <v>0300P018 CASOS DE SIDA TRATADOS</v>
          </cell>
        </row>
        <row r="26">
          <cell r="B26" t="str">
            <v>0300P019 RESULTADOS POSITIVOS CIERTOS / FALSOS PARA EL VIH</v>
          </cell>
        </row>
        <row r="27">
          <cell r="B27" t="str">
            <v>0300P020 PLAN DE LA COMUNIDAD PARA CONTROLAR LA PROPAGACION DEL VIH</v>
          </cell>
        </row>
        <row r="28">
          <cell r="B28" t="str">
            <v>0300P021 ACTITUD DE LOS ENFERMOS DE VIH FRENTE A LAS ACTIVIDADES DE REHABILITACION SICOLOGICA</v>
          </cell>
        </row>
        <row r="29">
          <cell r="B29" t="str">
            <v>0300P022 GASTOS FUNCIONAMIENTO O INVERSION</v>
          </cell>
        </row>
        <row r="30">
          <cell r="B30" t="str">
            <v>0300P023 PACIENTES ADMITIDOS EN EL PROGRAMA CUIDADOS DE LA MADRE Y EL NIÑO</v>
          </cell>
        </row>
        <row r="31">
          <cell r="B31" t="str">
            <v>0300P024 PROMEDIO MENSUAL DE VISITAS CLINICAS</v>
          </cell>
        </row>
        <row r="32">
          <cell r="B32" t="str">
            <v>0300P025 MADRES PRENATALES O POS NATALES CONTACTADAS</v>
          </cell>
        </row>
        <row r="33">
          <cell r="B33" t="str">
            <v>0300P026 MUJERES EMBARAZADAS QUE RECIBEN CUIDADO EN EL PRIMER TRIMESTRE</v>
          </cell>
        </row>
        <row r="34">
          <cell r="B34" t="str">
            <v>0300P027 PACIENTES QUE RECIBEN SERVICIO DE PLANIFICACION FAMILIAR</v>
          </cell>
        </row>
        <row r="35">
          <cell r="B35" t="str">
            <v>0300P028 TIEMPO EN HORAS TERAPIA EN TALLERES DE VIOLACION</v>
          </cell>
        </row>
        <row r="36">
          <cell r="B36" t="str">
            <v>0300P029 PACIENTES QUE HAN RECIBIDO TALLERES DE MANEJO DEL ESTRES</v>
          </cell>
        </row>
        <row r="37">
          <cell r="B37" t="str">
            <v>0300P030 PROGRAMAS DE CAPACITACION PARA LA PREVENCION</v>
          </cell>
        </row>
        <row r="38">
          <cell r="B38" t="str">
            <v>0300P031 TALLERES SOBRE EL MALTRATO INFANTIL Y SESIONES DE TERAPIA.</v>
          </cell>
        </row>
        <row r="39">
          <cell r="B39" t="str">
            <v>0300P032 ADMISIONES DE PACIENTES</v>
          </cell>
        </row>
        <row r="40">
          <cell r="B40" t="str">
            <v>0300P033 PACIENTES ATENDIDOS PROMEDIO POR DIA</v>
          </cell>
        </row>
        <row r="41">
          <cell r="B41" t="str">
            <v>0300P035 POBLACION AFILIADA AL SISTEMA GENERAL DE SEGURIDAD EN SALUD</v>
          </cell>
        </row>
        <row r="42">
          <cell r="B42" t="str">
            <v>0300P036 POBLACION POBRE NO AFILIADA AL SISTEMA GENERAL DE SEGURIDAD SOCIAL EN SALUD</v>
          </cell>
        </row>
        <row r="43">
          <cell r="B43" t="str">
            <v>0300P037 VARIACION DEL MONTO DE LOS RECURSOS DESTINADOS A LA AFILIACION DEL REGIMEN SUBSIDIADO</v>
          </cell>
        </row>
        <row r="44">
          <cell r="B44" t="str">
            <v>0300P038 VARIACION DEL NRO DE INVESTIGACIONES DESARROLLADAS</v>
          </cell>
        </row>
        <row r="45">
          <cell r="B45" t="str">
            <v>0300P039 VARIACION DEL AREA DE COSNTRUCCION HOSPITALARIA EN LA ZONA RURAL DE INTERMEDIO Y ALTO RIESGO SISMICO</v>
          </cell>
        </row>
        <row r="46">
          <cell r="B46" t="str">
            <v>0300P040 VARIACION DEL AREA DE COSNTRUCCION HOSPITALARIA EN LA ZONA URBANA DE INTERMEDIO Y ALTO RIESGO SISMICO</v>
          </cell>
        </row>
        <row r="47">
          <cell r="B47" t="str">
            <v>0300P041 VARIACION EN EL NRO DE ASESORIAS CONTRATADAS PARA MEJORAR EL SERVICIO</v>
          </cell>
        </row>
        <row r="48">
          <cell r="B48" t="str">
            <v>0300P042 VARIACION EN EL NRO DE CAPACITACIONES MEDICAS REALIZADAS</v>
          </cell>
        </row>
        <row r="49">
          <cell r="B49" t="str">
            <v>0300P043 VARIACION EN EL NRO DE EQUIPOS MEDICOS E INFORMATICOS QUE SE HAN ADQUIRIDO</v>
          </cell>
        </row>
        <row r="50">
          <cell r="B50" t="str">
            <v>0300P044 METROS CUADRADOS CONSTRUIDOS NUEVOS</v>
          </cell>
        </row>
        <row r="51">
          <cell r="B51" t="str">
            <v>0300P045 METROS CUADRADOS ADECUADOS</v>
          </cell>
        </row>
        <row r="52">
          <cell r="B52" t="str">
            <v>0300P046 ADQUISICION EQUIPOS DE LABORATORIO</v>
          </cell>
        </row>
        <row r="53">
          <cell r="B53" t="str">
            <v>0300P047 ADQUISICION  EQUIPOS DE SISTEMATIZACION Y COMUNICACION</v>
          </cell>
        </row>
        <row r="54">
          <cell r="B54" t="str">
            <v>0300P048 CURSOS DE CAPACITACION ENTIDADES TERRITORIALES</v>
          </cell>
        </row>
        <row r="55">
          <cell r="B55" t="str">
            <v>0300P049 ASESORIAS DE ASISTENCIA TECNICA A LABORATORIOS DE SALUD PUBLICA</v>
          </cell>
        </row>
        <row r="56">
          <cell r="B56" t="str">
            <v>0300P050 EMISION CONCEPTO DE CALIDAD LOTE A LOTE DE VACUNAS Y SUEROS DE ORIGEN ANIMAL</v>
          </cell>
        </row>
        <row r="57">
          <cell r="B57" t="str">
            <v>0300P051 CAPACIDAD RESPUESTA REGISTROS</v>
          </cell>
        </row>
        <row r="58">
          <cell r="B58" t="str">
            <v>0300P053 VISITAS DE VIGILANCIA Y CONTROL DE CALIDAD DE LOS PRODUCTOS DE COMPETENCIA</v>
          </cell>
        </row>
        <row r="59">
          <cell r="B59" t="str">
            <v>0300P054 VISITAS DE BUENAS PRACTICAS DE MANUFACTURA</v>
          </cell>
        </row>
        <row r="60">
          <cell r="B60" t="str">
            <v>0300P055 ANALISIS DE CONTROL DE CALIDAD FISICO QUIMICOS Y MICROBIOLOGICOS REALIZADOS</v>
          </cell>
        </row>
        <row r="61">
          <cell r="B61" t="str">
            <v>0300P056 REUNIONES TECNICO-CIENTIFICAS DE LA COMISION REVISORA</v>
          </cell>
        </row>
        <row r="62">
          <cell r="B62" t="str">
            <v>0300P057 CONSULTAS Y CONCEPTOS TECNICOS CIENTIFICOS EVALUADOS Y RESUELTOS</v>
          </cell>
        </row>
        <row r="63">
          <cell r="B63" t="str">
            <v>04000000 SECTOR COMUNICACIONES</v>
          </cell>
        </row>
        <row r="64">
          <cell r="B64" t="str">
            <v>0400P001 LOCALIDADES CON SERVICIO DE TELEFONIA COMUNITARIA</v>
          </cell>
        </row>
        <row r="65">
          <cell r="B65" t="str">
            <v>0400P002 LINEAS TELEFONICAS POR REGION.</v>
          </cell>
        </row>
        <row r="66">
          <cell r="B66" t="str">
            <v>0400P003 LINEAS TELEFONICAS EN LA REGION CON MAYOR DENSIDAD TELEFONICA</v>
          </cell>
        </row>
        <row r="67">
          <cell r="B67" t="str">
            <v>0400P004 LINEAS TELEFONICAS EN LA REGION CON MENOR DENSIDAD TELEFONICA</v>
          </cell>
        </row>
        <row r="68">
          <cell r="B68" t="str">
            <v>0400P005 ATENCION EN INSTALACION DE LINEAS POR LOCALIDAD</v>
          </cell>
        </row>
        <row r="69">
          <cell r="B69" t="str">
            <v>0400P006 COMPUTADORES CONECTADOS A INTERNET</v>
          </cell>
        </row>
        <row r="70">
          <cell r="B70" t="str">
            <v>0400P007 ATENCION DE SOLICITUDES DE BUSQUEDA DE DOCUMENTOS EN FORMA INMEDIATA</v>
          </cell>
        </row>
        <row r="71">
          <cell r="B71" t="str">
            <v>0400P008 HARDWARE CON MANTENIMIENTO</v>
          </cell>
        </row>
        <row r="72">
          <cell r="B72" t="str">
            <v>0400P009 OPERADORES DE SERVICIOS DE TELECOMUNICACIONES CONTROLADOS</v>
          </cell>
        </row>
        <row r="73">
          <cell r="B73" t="str">
            <v>0400P010 FUNCIONARIOS CAPACITADOS POR AREA</v>
          </cell>
        </row>
        <row r="74">
          <cell r="B74" t="str">
            <v>0400P011 FUNCIONARIOS CAPACITADOS POR MES</v>
          </cell>
        </row>
        <row r="75">
          <cell r="B75" t="str">
            <v>0400P012 EQUIPOS EXISTENTES PARA EL SISTEMA DE GESTION DEL ESPECTRO</v>
          </cell>
        </row>
        <row r="76">
          <cell r="B76" t="str">
            <v>0400P013 EQUIPOS ADQUIRIDOS PARA EL SISTEMA DE GESTION DEL ESPECTRO</v>
          </cell>
        </row>
        <row r="77">
          <cell r="B77" t="str">
            <v>0400P014 ENVIOS DE CORREO SOCIAL</v>
          </cell>
        </row>
        <row r="78">
          <cell r="B78" t="str">
            <v>0400P015 PUNTOS DE TELEFONIA RURAL COMUNITARIA</v>
          </cell>
        </row>
        <row r="79">
          <cell r="B79" t="str">
            <v>0400P016 PUNTOS DE ACCESO COMUNITARIO INSTALADOS</v>
          </cell>
        </row>
        <row r="80">
          <cell r="B80" t="str">
            <v>0400P017 TELEFONOS PUBLICOS PARA SORDOS INSTALADOS</v>
          </cell>
        </row>
        <row r="81">
          <cell r="B81" t="str">
            <v>0400P018 MUNICIPIOS CUBIERTOS CON CAPACITACION A RADIO COMUNITARIA</v>
          </cell>
        </row>
        <row r="82">
          <cell r="B82" t="str">
            <v>0400P019 EQUIPOS REACONDICIONADOS POR EL PROGRAMA COMPUTADORES PARA EDUCAR</v>
          </cell>
        </row>
        <row r="83">
          <cell r="B83" t="str">
            <v>0400P020 TRANSMISORES EN FUNCIONAMIENTO DE LA RADIODIFUSORA NACIONAL DE COLOMBIA</v>
          </cell>
        </row>
        <row r="84">
          <cell r="B84" t="str">
            <v>05000000 SECTOR MINAS Y ENERGIA</v>
          </cell>
        </row>
        <row r="85">
          <cell r="B85" t="str">
            <v>0500P001 MINAS REPORTADAS EN EXPLOTACION</v>
          </cell>
        </row>
        <row r="86">
          <cell r="B86" t="str">
            <v>0500P002 POZOS EN PRODUCCION</v>
          </cell>
        </row>
        <row r="87">
          <cell r="B87" t="str">
            <v>0500P003 YACIMIENTOS DE GAS EN PRODUCCION</v>
          </cell>
        </row>
        <row r="88">
          <cell r="B88" t="str">
            <v>0500P004 GASEODUCTOS PARA DISTRIBUCION CONSTRUIDOS</v>
          </cell>
        </row>
        <row r="89">
          <cell r="B89" t="str">
            <v>0500P005 GASEODUCTOS PARA TRANSPORTE CONSTRUIDOS</v>
          </cell>
        </row>
        <row r="90">
          <cell r="B90" t="str">
            <v>0500P006 CAPACIDAD O POTENCIA TOTAL QUE PUEDEN GENERAR LAS ELECTRIFICADORAS DEL PAIS</v>
          </cell>
        </row>
        <row r="91">
          <cell r="B91" t="str">
            <v>0500P007 CAPACIDAD O POTENCIA TOTAL ANUAL REPORTADA</v>
          </cell>
        </row>
        <row r="92">
          <cell r="B92" t="str">
            <v>0500P008 CAPACIDAD O POTENCIA TOTAL ANUAL CONSUMIDA</v>
          </cell>
        </row>
        <row r="93">
          <cell r="B93" t="str">
            <v>0500P009 ACTUALIZACION DEL DOCUMENTO CADENA DEL GAS NATURAL</v>
          </cell>
        </row>
        <row r="94">
          <cell r="B94" t="str">
            <v>0500P010 ACTUALIZACION DEL DOCUMENTO DE PROYECCIONES DE DEMANDA DE ENERGIA</v>
          </cell>
        </row>
        <row r="95">
          <cell r="B95" t="str">
            <v>0500P011 ACTUALIZACION DEL DOCUMENTO PLAN DE EXPANSION ELECTRICA, PEN</v>
          </cell>
        </row>
        <row r="96">
          <cell r="B96" t="str">
            <v>0500P012 ACTUALIZACION DEL DOCUMENTO PLAN DE EXPANSION DE LA GENERACION Y TRANSMISION</v>
          </cell>
        </row>
        <row r="97">
          <cell r="B97" t="str">
            <v>0500P013 ACTUALIZACION DEL DOCUMENTO PLAN INDICATIVO DE EXPANSION DE COBERTURA DE ELECTRICIDAD</v>
          </cell>
        </row>
        <row r="98">
          <cell r="B98" t="str">
            <v>0500P014 ACTUALIZACION DEL DOCUMENTO DE CAPACITACION Y DIFUSION URE</v>
          </cell>
        </row>
        <row r="99">
          <cell r="B99" t="str">
            <v>0500P015 ACTUALIZACION DEL DOCUMENTO ESTIMACION DE LOS COSTOS DE GESTION AMBIENTAL E INDICADORES DE IMPACTO POTENCIAL DE LA EXPANSION ENERGETICA</v>
          </cell>
        </row>
        <row r="100">
          <cell r="B100" t="str">
            <v>0500P016 INFORMES PRESENTADOS</v>
          </cell>
        </row>
        <row r="101">
          <cell r="B101" t="str">
            <v>0500P017 GAS (VOLUMEN) EXPORTADO</v>
          </cell>
        </row>
        <row r="102">
          <cell r="B102" t="str">
            <v>0500P018 VARIACION DE LOS PRECIOS DE BOLSA</v>
          </cell>
        </row>
        <row r="103">
          <cell r="B103" t="str">
            <v>0500P019 VARIACION (PESOS) DE LAS EXPORTACIONES DE GAS</v>
          </cell>
        </row>
        <row r="104">
          <cell r="B104" t="str">
            <v>0500P020 SEGUIMIENTO AL PROGRAMA CONOCE</v>
          </cell>
        </row>
        <row r="105">
          <cell r="B105" t="str">
            <v>0500P021 CARGOS DE TRANSMISION</v>
          </cell>
        </row>
        <row r="106">
          <cell r="B106" t="str">
            <v>0500P022 INGRESOS A LA PAGINA WEB DE LA COMISION DE REGULACION DE ENERGIA Y GAS, CREG</v>
          </cell>
        </row>
        <row r="107">
          <cell r="B107" t="str">
            <v>0500P023 CONSULTAS PRESENTADAS A LA COMISION DE REGULACION DE ENERGIA Y GAS, CREG POR PARTE DE LOS USUARIOS</v>
          </cell>
        </row>
        <row r="108">
          <cell r="B108" t="str">
            <v>0500P024 NUEVAS EMPRESAS COMPETITIVAS DE GAS</v>
          </cell>
        </row>
        <row r="109">
          <cell r="B109" t="str">
            <v>0500P025 SOBRECOSTOS DE GENERADORES TERMOELECTRICOS</v>
          </cell>
        </row>
        <row r="110">
          <cell r="B110" t="str">
            <v>0500P026 LINEAS DE TRANSMISION DE ENERGIA CONSTRUIDAS</v>
          </cell>
        </row>
        <row r="111">
          <cell r="B111" t="str">
            <v>0500P027 LINEAS DE DISTRIBUCION DE ENERGIA CONSTRUIDAS</v>
          </cell>
        </row>
        <row r="112">
          <cell r="B112" t="str">
            <v>0500P028 ENERGIA ELECTRICA QUE ENTRA AL SISTEMA</v>
          </cell>
        </row>
        <row r="113">
          <cell r="B113" t="str">
            <v>0500P029 ENERGIA ELECTRICA QUE SALE AL SISTEMA</v>
          </cell>
        </row>
        <row r="114">
          <cell r="B114" t="str">
            <v>0500P030 ENERGIA ELECTRICA PRODUCIDA POR EL SISTEMA</v>
          </cell>
        </row>
        <row r="115">
          <cell r="B115" t="str">
            <v>0500P031 ENERGIA ELECTRICA VENDIDA POR EL SISTEMA</v>
          </cell>
        </row>
        <row r="116">
          <cell r="B116" t="str">
            <v>0500P032 SOLUCIONES FOTOVOLTAICAS INSTALADAS</v>
          </cell>
        </row>
        <row r="117">
          <cell r="B117" t="str">
            <v>0500P033 REDES DE DISTRIBUCION Y/O LINEAS DE INTERCONEXION VEREDAL CONSTRUIDAS EN LAS ZONAS NO INTERCONECTADAS,  ZNI</v>
          </cell>
        </row>
        <row r="118">
          <cell r="B118" t="str">
            <v>0500P034 CAPACIDAD O POTENCIA TOTAL ANUAL INSTALADA EN ZONAS NO INTERCONECTADAS, ZNI.</v>
          </cell>
        </row>
        <row r="119">
          <cell r="B119" t="str">
            <v>0500P035 EMPRESAS ESTRUCTURADAS Y AUTOSOSTENIBLES PARA LAS ZONAS NO INTERCONECTADAS,  ZNI</v>
          </cell>
        </row>
        <row r="120">
          <cell r="B120" t="str">
            <v>0500P036 CARGOS DE TRANSMISION</v>
          </cell>
        </row>
        <row r="121">
          <cell r="B121" t="str">
            <v>0500P037 GESTION INTEGRAL DE DEMANDA DE ENERGIA</v>
          </cell>
        </row>
        <row r="122">
          <cell r="B122" t="str">
            <v>0500P038 DOCUMENTO PARA LA MEDICION DE POTENCIAL USO RACIONAL DE ENERGIA, URE</v>
          </cell>
        </row>
        <row r="123">
          <cell r="B123" t="str">
            <v>0500P039 DOCUMENTOS DE ACTUALIZACION DEL PLAN NACIONAL DE DESARROLLO MINERO, PNDM PUBLICADOS</v>
          </cell>
        </row>
        <row r="124">
          <cell r="B124" t="str">
            <v>0500P040 ASESORIAS O TALLERES REALIZADOS</v>
          </cell>
        </row>
        <row r="125">
          <cell r="B125" t="str">
            <v>0500P041 EMPLEADOS CAPACITADOS</v>
          </cell>
        </row>
        <row r="126">
          <cell r="B126" t="str">
            <v>0500P042 CUBRIMIENTO CON KM2 EQUIVALENTES A ESCALA 1:100.000</v>
          </cell>
        </row>
        <row r="127">
          <cell r="B127" t="str">
            <v>0500P043 APLICACION DEL PROGRAMA DE LEGALIZACION DE MINERIA DE HECHO</v>
          </cell>
        </row>
        <row r="128">
          <cell r="B128" t="str">
            <v>0500P044 UNIDADES MINERAS ACTUALIZADAS TECNOLOGICAMENTE</v>
          </cell>
        </row>
        <row r="129">
          <cell r="B129" t="str">
            <v>0500P045 INFORMACION BASICA DEL SUBSUELO</v>
          </cell>
        </row>
        <row r="130">
          <cell r="B130" t="str">
            <v>0500P046 INVENTARIO DE RECURSOS DEL SUBSUELO</v>
          </cell>
        </row>
        <row r="131">
          <cell r="B131" t="str">
            <v>0500P047 INVENTARIO DE AMENAZAS GEOLOGICAS Y ANTROPICAS SOBRE EL TERRITORIO</v>
          </cell>
        </row>
        <row r="132">
          <cell r="B132" t="str">
            <v>0500P048 EXPLOTACION MINERA ILEGAL</v>
          </cell>
        </row>
        <row r="133">
          <cell r="B133" t="str">
            <v>0500P049 MINAS LEGALIZADAS</v>
          </cell>
        </row>
        <row r="134">
          <cell r="B134" t="str">
            <v>0500P050 MINAS LEGALES RECONVERTIDAS</v>
          </cell>
        </row>
        <row r="135">
          <cell r="B135" t="str">
            <v>0500P051 MINAS LEGALES INTEGRADAS</v>
          </cell>
        </row>
        <row r="136">
          <cell r="B136" t="str">
            <v>0500P052 RECUPERACION AMBIENTAL</v>
          </cell>
        </row>
        <row r="137">
          <cell r="B137" t="str">
            <v>06000000 SECTOR TRANSPORTE</v>
          </cell>
        </row>
        <row r="138">
          <cell r="B138" t="str">
            <v>0600P001 COSTO MANTENIMIENTO RUTINARIO POR KILOMETRO</v>
          </cell>
        </row>
        <row r="139">
          <cell r="B139" t="str">
            <v>0600P002 COSTO MANTENIMIENTO PERIODICO POR KILOMETRO</v>
          </cell>
        </row>
        <row r="140">
          <cell r="B140" t="str">
            <v>0600P003 COSTO REHABILITACION POR KILOMETRO</v>
          </cell>
        </row>
        <row r="141">
          <cell r="B141" t="str">
            <v>0600P004 COSTO PROMEDIO DE OBRAS DE DRENAJE</v>
          </cell>
        </row>
        <row r="142">
          <cell r="B142" t="str">
            <v>0600P005 COSTO ESTUDIO POR KILOMETRO</v>
          </cell>
        </row>
        <row r="143">
          <cell r="B143" t="str">
            <v>0600P006 VARIACION EN EL VOLUMEN DE DRAGADO</v>
          </cell>
        </row>
        <row r="144">
          <cell r="B144" t="str">
            <v>0600P007 COBERTURA DE INFORMACION METEOROLOGICA DE LA ESTACION</v>
          </cell>
        </row>
        <row r="145">
          <cell r="B145" t="str">
            <v>0600P008 COBERTURA DE INFORMACION ELECTRONICA DE LA ESTACION</v>
          </cell>
        </row>
        <row r="146">
          <cell r="B146" t="str">
            <v>0600P009 ESTACIONES DE CONTROL DE UNA ZONA O REGION</v>
          </cell>
        </row>
        <row r="147">
          <cell r="B147" t="str">
            <v>0600P010 RADIOAYUDAS INSTALADAS</v>
          </cell>
        </row>
        <row r="148">
          <cell r="B148" t="str">
            <v>0600P011 SISTEMAS DE RADAR INSTALADOS</v>
          </cell>
        </row>
        <row r="149">
          <cell r="B149" t="str">
            <v>0600P012 CONEXIONES AERONAUTICAS POR SERVICIO</v>
          </cell>
        </row>
        <row r="150">
          <cell r="B150" t="str">
            <v>0600P013 ADQUISICION DE EQUIPOS</v>
          </cell>
        </row>
        <row r="151">
          <cell r="B151" t="str">
            <v>0600P014 ADQUISICION DE EQUIPOS DE ENERGIA</v>
          </cell>
        </row>
        <row r="152">
          <cell r="B152" t="str">
            <v>0600P015 ESTACIONES METEOROLOGICAS INSTALADAS</v>
          </cell>
        </row>
        <row r="153">
          <cell r="B153" t="str">
            <v>0600P016 ADQUIISCION DE MAQUINAS PARA EXTINCION DE INCENDIOS</v>
          </cell>
        </row>
        <row r="154">
          <cell r="B154" t="str">
            <v>0600P017 MANTENIMIENTO Y CONSERVACION DE EQUIPOS DE COMPUTACION</v>
          </cell>
        </row>
        <row r="155">
          <cell r="B155" t="str">
            <v>0600P018 ADQUISICION DE SISTEMAS DE INFORMACION Y SERVICIOS INFORMATICOS</v>
          </cell>
        </row>
        <row r="156">
          <cell r="B156" t="str">
            <v>0600P019 ESTUDIOS DE IMPACTO AMBIENTAL POR CONTAMINACION SONORA</v>
          </cell>
        </row>
        <row r="157">
          <cell r="B157" t="str">
            <v>0600P020 EQUIPOS MEDICOS PARA SANIDAD AEROPORTUARIA</v>
          </cell>
        </row>
        <row r="158">
          <cell r="B158" t="str">
            <v>0600P021 CAPACITACION A ESTUDIANTES DEL CENTRO DE ESTUDIOS AERONAUTICOS, CEA</v>
          </cell>
        </row>
        <row r="159">
          <cell r="B159" t="str">
            <v>0600P022 EQUIPOS DE AYUDA PARA CAPACITACION</v>
          </cell>
        </row>
        <row r="160">
          <cell r="B160" t="str">
            <v>0600P023 MANTENIMIENTO DE LA RED FERREA</v>
          </cell>
        </row>
        <row r="161">
          <cell r="B161" t="str">
            <v>0600P024 REHABILITACION DE LA RED FERREA</v>
          </cell>
        </row>
        <row r="162">
          <cell r="B162" t="str">
            <v>0600P025 SEÑALIZACION DE LA RED FERREA</v>
          </cell>
        </row>
        <row r="163">
          <cell r="B163" t="str">
            <v>0600P026 RED FERREA CON SISTEMA DE CAMBIA VIA</v>
          </cell>
        </row>
        <row r="164">
          <cell r="B164" t="str">
            <v>0600P027 RED FERREA CONCESIONADA</v>
          </cell>
        </row>
        <row r="165">
          <cell r="B165" t="str">
            <v>0600P028 ADECUACION DE MUELLES</v>
          </cell>
        </row>
        <row r="166">
          <cell r="B166" t="str">
            <v>0600P029 ADECUACION DE MUELLES</v>
          </cell>
        </row>
        <row r="167">
          <cell r="B167" t="str">
            <v>0600P030 AREAS AMPLIADAS, RECONSTRUIDAS O MEJORADAS</v>
          </cell>
        </row>
        <row r="168">
          <cell r="B168" t="str">
            <v>0600P031 CANALES NAVEGABLES</v>
          </cell>
        </row>
        <row r="169">
          <cell r="B169" t="str">
            <v>0600P032 CANAL NAVEGABLE</v>
          </cell>
        </row>
        <row r="170">
          <cell r="B170" t="str">
            <v>0600P033 CAPACITACIONES EN LAS REGIONES</v>
          </cell>
        </row>
        <row r="171">
          <cell r="B171" t="str">
            <v>0600P034 INSPECCIONES FLUVIALES DOTADAS</v>
          </cell>
        </row>
        <row r="172">
          <cell r="B172" t="str">
            <v>0600P035 ATENCION A EMERGENCIAS FLUVIALES</v>
          </cell>
        </row>
        <row r="173">
          <cell r="B173" t="str">
            <v>0600P036 EMERGENCIAS FLUVIALES</v>
          </cell>
        </row>
        <row r="174">
          <cell r="B174" t="str">
            <v>0600P037 EQUIPOS DE COMPUTO CON SERVICIO DE MANTENIMIENTO PREVENTIVO Y CORRECTIVO</v>
          </cell>
        </row>
        <row r="175">
          <cell r="B175" t="str">
            <v>0600P038 EQUIPOS REPARADOS Y HABILITADOS PARA FUNCIONAR</v>
          </cell>
        </row>
        <row r="176">
          <cell r="B176" t="str">
            <v>0600P039 ESTUDIOS CONTRATADOS</v>
          </cell>
        </row>
        <row r="177">
          <cell r="B177" t="str">
            <v>0600P040 ESTUDIOS DE PREINVERSION</v>
          </cell>
        </row>
        <row r="178">
          <cell r="B178" t="str">
            <v>0600P041 ESTUDIOS DE PREINVERSION</v>
          </cell>
        </row>
        <row r="179">
          <cell r="B179" t="str">
            <v>0600P042 MANTENIMIENTO Y REPARACION DE EQUIPOS DE TRASBORDO</v>
          </cell>
        </row>
        <row r="180">
          <cell r="B180" t="str">
            <v>0600P043 MANTENIMIENTO Y REPARACION DE EQUIPOS DE TRASBORDO.</v>
          </cell>
        </row>
        <row r="181">
          <cell r="B181" t="str">
            <v>0600P044 VARIACION EN LA MOVILIZACION DE PASAJEROS</v>
          </cell>
        </row>
        <row r="182">
          <cell r="B182" t="str">
            <v>0600P045 PUBLICACIONES REALIZADAS (MANUALES, DOCUMENTOS, REVISTAS, ETC)</v>
          </cell>
        </row>
        <row r="183">
          <cell r="B183" t="str">
            <v>0600P046 SEGUIMIENTO A OBRAS DE DEFENSA Y PROTECCION</v>
          </cell>
        </row>
        <row r="184">
          <cell r="B184" t="str">
            <v>0600P047 OBRAS DE DEFENSA</v>
          </cell>
        </row>
        <row r="185">
          <cell r="B185" t="str">
            <v>0600P048 PASAJEROS MOVILIZADOS POR SISTEMA FERREO</v>
          </cell>
        </row>
        <row r="186">
          <cell r="B186" t="str">
            <v>0600P049 VARIACION EN LA PROFUNDIDAD DE LOS CANALES DE ACCESO</v>
          </cell>
        </row>
        <row r="187">
          <cell r="B187" t="str">
            <v>0600P050 PUBLICACIONES DE MANUALES ESTADISTICOS</v>
          </cell>
        </row>
        <row r="188">
          <cell r="B188" t="str">
            <v>0600P051 SEGUIMIENTO AL MANTENIMIENTO DE PUENTES</v>
          </cell>
        </row>
        <row r="189">
          <cell r="B189" t="str">
            <v>0600P052 PUENTES CONSTRUIDOS</v>
          </cell>
        </row>
        <row r="190">
          <cell r="B190" t="str">
            <v>0600P053 RED FERREA CON SISTEMA DE CAMBIA VIAS</v>
          </cell>
        </row>
        <row r="191">
          <cell r="B191" t="str">
            <v>0600P054 RED FERREA CONCESIONADA</v>
          </cell>
        </row>
        <row r="192">
          <cell r="B192" t="str">
            <v>0600P055 RED FERREA MANTENIDA</v>
          </cell>
        </row>
        <row r="193">
          <cell r="B193" t="str">
            <v>0600P056 RED FERREA REHABILITADA</v>
          </cell>
        </row>
        <row r="194">
          <cell r="B194" t="str">
            <v>0600P057 RED FERREA SEÑALIZADA</v>
          </cell>
        </row>
        <row r="195">
          <cell r="B195" t="str">
            <v>0600P058 SERVICIOS INFORMATICOS HABILITADOS</v>
          </cell>
        </row>
        <row r="196">
          <cell r="B196" t="str">
            <v>0600P059 TERMINALES INVENTARIADOS</v>
          </cell>
        </row>
        <row r="197">
          <cell r="B197" t="str">
            <v>0600P060 TRONCALES CONSTRUIDAS PARA EL TRANSPORTE MASIVO</v>
          </cell>
        </row>
        <row r="198">
          <cell r="B198" t="str">
            <v>0600P061 VIAS ATENDIDAS O MANTENIDAS</v>
          </cell>
        </row>
        <row r="199">
          <cell r="B199" t="str">
            <v>0600P062 ADQUISICION DE VEHICULOS</v>
          </cell>
        </row>
        <row r="200">
          <cell r="B200" t="str">
            <v>0600P063 ADQUISICION DE EQUIPOS DE COMUNICACION</v>
          </cell>
        </row>
        <row r="201">
          <cell r="B201" t="str">
            <v>0600P064 DISTRIBUCION DE ESPECIES VENALES</v>
          </cell>
        </row>
        <row r="202">
          <cell r="B202" t="str">
            <v>0600P065 AREA CONSTRUIDA</v>
          </cell>
        </row>
        <row r="203">
          <cell r="B203" t="str">
            <v>0600P066 COBERTURA DE CAPACITACION EN CONTRATACION</v>
          </cell>
        </row>
        <row r="204">
          <cell r="B204" t="str">
            <v>0600P067 COBERTURA DE CAPACITACION EN PROYECTOS</v>
          </cell>
        </row>
        <row r="205">
          <cell r="B205" t="str">
            <v>0600P068 COBERTURA DE CAPACITACION EN INFORMATICA</v>
          </cell>
        </row>
        <row r="206">
          <cell r="B206" t="str">
            <v>0600P069 COSTO DE CONSTRUCCION CASETAS DE PEAJE EN LA RED NACIONAL DE CARRETERAS</v>
          </cell>
        </row>
        <row r="207">
          <cell r="B207" t="str">
            <v>0600P070 COSTO DE CONSTRUCCION POR KILOMETROS EN LA RED SECUNDARIA DE CARRETERAS</v>
          </cell>
        </row>
        <row r="208">
          <cell r="B208" t="str">
            <v>0600P071 COSTO DE CONSTRUCCION POR KILOMETROS EN LA RED VIAL NACIONAL</v>
          </cell>
        </row>
        <row r="209">
          <cell r="B209" t="str">
            <v>0600P072 COSTO DE CONSTRUCCION POR METRO LINEAL DE PUENTE</v>
          </cell>
        </row>
        <row r="210">
          <cell r="B210" t="str">
            <v>0600P073 COSTO DE CONSTRUCCION E IMPLANTACION POR APLICACON DEL PROGRAMA DE SISTEMAS</v>
          </cell>
        </row>
        <row r="211">
          <cell r="B211" t="str">
            <v>0600P074 COSTO DE OPERACION DE LAS ESTACIONES PARA EL CONTROL DE CARGA DE PESAJE EN LA RED VIAL NACIONAL</v>
          </cell>
        </row>
        <row r="212">
          <cell r="B212" t="str">
            <v>0600P075 COSTO DE ESTUDIOS POR KILOMETRO</v>
          </cell>
        </row>
        <row r="213">
          <cell r="B213" t="str">
            <v>0600P076 COSTO DE LEVANTAMIENTO DE INFORMACION SOBRE PESAJE EN LA RED VIAL</v>
          </cell>
        </row>
        <row r="214">
          <cell r="B214" t="str">
            <v>0600P077 COSTO MANTENIMIENTO OPERATIVO DE VEHICULOS</v>
          </cell>
        </row>
        <row r="215">
          <cell r="B215" t="str">
            <v>0600P078 COSTO MANTENIMIENTO PERIODICO POR KILOMETRO DE LA RED VIAL NACIONAL</v>
          </cell>
        </row>
        <row r="216">
          <cell r="B216" t="str">
            <v>0600P079 COSTO MANTENIMIENTO PERIODICO POR KILOMETRO DE LA RED VIAL SECUNDARIA</v>
          </cell>
        </row>
        <row r="217">
          <cell r="B217" t="str">
            <v>0600P080 COSTO MANTENIMIENTO RUTINARIO POR KILOMETRO DE LA RED VIAL NACIONAL</v>
          </cell>
        </row>
        <row r="218">
          <cell r="B218" t="str">
            <v>0600P081 COSTO MANTENIMIENTO RUTINARIO POR KILOMETRO DE LA RED VIAL SECUNDARIA</v>
          </cell>
        </row>
        <row r="219">
          <cell r="B219" t="str">
            <v>0600P082 COSTO MEJORAMIENTO POR KILOMETRO DE LA RED VIAL NACIONAL</v>
          </cell>
        </row>
        <row r="220">
          <cell r="B220" t="str">
            <v>0600P083 COSTO MEJORAMIENTO  KILOMETRO RED VIAL NACIONAL</v>
          </cell>
        </row>
        <row r="221">
          <cell r="B221" t="str">
            <v>0600P084 COSTO MEJORAMIENTO POR KILOMETRO DE LA RED VIAL SECUNDARIA</v>
          </cell>
        </row>
        <row r="222">
          <cell r="B222" t="str">
            <v>0600P085 COSTOS OPERATIVOS EN EL MANTENIMIENTO DE PEAJES EN LA RED VIAL NACIONAL DE CARRETERAS</v>
          </cell>
        </row>
        <row r="223">
          <cell r="B223" t="str">
            <v>0600P086 COSTO DE LA REHABILITACION POR KILOMETRO DE LA RED VIAL NACIONAL</v>
          </cell>
        </row>
        <row r="224">
          <cell r="B224" t="str">
            <v>0600P087 COSTO DE LA REHABILITACION POR KILOMETRO DE LA RED VIAL SECUNDARIA</v>
          </cell>
        </row>
        <row r="225">
          <cell r="B225" t="str">
            <v>0600P088 TIEMPO EN COMISIONES DE SUPERVISON</v>
          </cell>
        </row>
        <row r="226">
          <cell r="B226" t="str">
            <v>0600P089 APROBACION DE LICENCIAS AMBIENTALES PARA PROYECTOS VIALES</v>
          </cell>
        </row>
        <row r="227">
          <cell r="B227" t="str">
            <v>0600P090 EMERGENCIAS ATENDIDAS</v>
          </cell>
        </row>
        <row r="228">
          <cell r="B228" t="str">
            <v>0600P091 PAGO DE ASESORIAS POR UNIDAD DE CONCESION VIAL</v>
          </cell>
        </row>
        <row r="229">
          <cell r="B229" t="str">
            <v>0600P092 PAGO DE OBRAS COMPLEMENTARIAS A CONCESIONES VIALES</v>
          </cell>
        </row>
        <row r="230">
          <cell r="B230" t="str">
            <v>0600P093 RECAUDO Y CONTROL DE LA VALORIZACION</v>
          </cell>
        </row>
        <row r="231">
          <cell r="B231" t="str">
            <v>0600P094 RECURSOS PARA PAGO DE GARANTIAS A CONCESIONES VIALES</v>
          </cell>
        </row>
        <row r="232">
          <cell r="B232" t="str">
            <v>0600P095 RED NACIONAL VIAL CON SEÑALIZACION DE SEGURIDAD</v>
          </cell>
        </row>
        <row r="233">
          <cell r="B233" t="str">
            <v>0600P096 REPARACIONES LOCATIVAS A INMUEBLES A CARGO DE LA ENTIDAD</v>
          </cell>
        </row>
        <row r="234">
          <cell r="B234" t="str">
            <v>0600P097 REUNIONES DE CONCERTACION CON LA COMUNIDAD</v>
          </cell>
        </row>
        <row r="235">
          <cell r="B235" t="str">
            <v>0600P098 SINIESTROS CANCELADOS PARA VEHICULOS QUE TRANSITAN EN LA RED NACIONAL DE CARRETERAS</v>
          </cell>
        </row>
        <row r="236">
          <cell r="B236" t="str">
            <v>0600P099 ACCIDENTALIDAD POR MODO DE TRANSPORTE FERREO</v>
          </cell>
        </row>
        <row r="237">
          <cell r="B237" t="str">
            <v>0600P100 VIAS EXISTENTES EN EL PAIS</v>
          </cell>
        </row>
        <row r="238">
          <cell r="B238" t="str">
            <v>0600P101 LONGITUD DE CARRETERA PAVIMENTADA</v>
          </cell>
        </row>
        <row r="239">
          <cell r="B239" t="str">
            <v>0600P102 CARRETERAS ENTREGADOS EN CONCESION</v>
          </cell>
        </row>
        <row r="240">
          <cell r="B240" t="str">
            <v>0600P103 LONGITUD DE VIA FERREA</v>
          </cell>
        </row>
        <row r="241">
          <cell r="B241" t="str">
            <v>0600P104 VIAS FERREAS ENTREGADOS EN CONCESION</v>
          </cell>
        </row>
        <row r="242">
          <cell r="B242" t="str">
            <v>0600P105 PISTAS AEREAS EXISTENTES EN EL PAIS</v>
          </cell>
        </row>
        <row r="243">
          <cell r="B243" t="str">
            <v>0600P106 COBERTURA A NIVEL NACIONAL CON RADIOAYUDAS</v>
          </cell>
        </row>
        <row r="244">
          <cell r="B244" t="str">
            <v>0600P107 LONGITUD DE RIO NAVEGABLE</v>
          </cell>
        </row>
        <row r="245">
          <cell r="B245" t="str">
            <v>0600P108 LONGITUD DE DUCTOS</v>
          </cell>
        </row>
        <row r="246">
          <cell r="B246" t="str">
            <v>0600P109 INFRAESTRUCTURA PORTUARIA EN OPERACION</v>
          </cell>
        </row>
        <row r="247">
          <cell r="B247" t="str">
            <v>0600P110 LONGITUD DE ATRACADEROS EN PUERTOS DEL PAIS</v>
          </cell>
        </row>
        <row r="248">
          <cell r="B248" t="str">
            <v>0600P111 VIAJEROS QUE UTILIZAN TERMINALES DE TRANSPORTE</v>
          </cell>
        </row>
        <row r="249">
          <cell r="B249" t="str">
            <v>0600P112 PISTAS MANTENIDAS</v>
          </cell>
        </row>
        <row r="250">
          <cell r="B250" t="str">
            <v>0600P113 CERRAMIENTOS EN PISTA AEREAS MANTENIDOS</v>
          </cell>
        </row>
        <row r="251">
          <cell r="B251" t="str">
            <v>0600P114 TERMINALES AEREOS MANTENIDOS</v>
          </cell>
        </row>
        <row r="252">
          <cell r="B252" t="str">
            <v>0600P115 PISTAS AEREAS CONSTRUIDAS</v>
          </cell>
        </row>
        <row r="253">
          <cell r="B253" t="str">
            <v>0600P116 CERRAMIENTOS EN PISTAS AEREAS CONSTRUIDOS</v>
          </cell>
        </row>
        <row r="254">
          <cell r="B254" t="str">
            <v>0600P117 TERMINALES AEREOS CONSTRUIDOS</v>
          </cell>
        </row>
        <row r="255">
          <cell r="B255" t="str">
            <v>0600P118 INSTALACIONES ADMINISTRATIVAS COSNTRUIDAS</v>
          </cell>
        </row>
        <row r="256">
          <cell r="B256" t="str">
            <v>0600P119 MANTENIMIENTO DE INSTALACIONES ADMINISTRATIVAS</v>
          </cell>
        </row>
        <row r="257">
          <cell r="B257" t="str">
            <v>0600P120 SISMORESISTENCIA EN INSTALACIONES</v>
          </cell>
        </row>
        <row r="258">
          <cell r="B258" t="str">
            <v>0600P121 EQUIPOS DE SEGURIDAD MANTENIDOS</v>
          </cell>
        </row>
        <row r="259">
          <cell r="B259" t="str">
            <v>0600P122 EQUIPOS DE SEGURIDAD ADQUIRIDOS</v>
          </cell>
        </row>
        <row r="260">
          <cell r="B260" t="str">
            <v>0600P123 ADQUISICIÓN DE EQUIPOS MEDICOS</v>
          </cell>
        </row>
        <row r="261">
          <cell r="B261" t="str">
            <v>0600P124 REPOSICIÓN DE EQUIPOS  RELACIONADOS CON TELECOMUNICACIONES</v>
          </cell>
        </row>
        <row r="262">
          <cell r="B262" t="str">
            <v>0600P125 EMPRESAS AEREAS QUE INCUMPLEN CON LA NORMATIVIDAD</v>
          </cell>
        </row>
        <row r="263">
          <cell r="B263" t="str">
            <v>0600P126 ACTUALIZACIÓN DE PROGRAMAS DE CAPACITACIÓN EN EL CEA</v>
          </cell>
        </row>
        <row r="264">
          <cell r="B264" t="str">
            <v>0600P127 TALLERES Y SEMINARIOS DE CAPACITACIÓN  EFECTUADOS POR EL CEA</v>
          </cell>
        </row>
        <row r="265">
          <cell r="B265" t="str">
            <v>0600P128 PROGRAMAS ACADEMICOS IMPLEMENTADOS O EN OPERACIÓN</v>
          </cell>
        </row>
        <row r="266">
          <cell r="B266" t="str">
            <v>0600P128 AEROPUERTOS CON SISTEMAS DE DESCONTAMINARON</v>
          </cell>
        </row>
        <row r="267">
          <cell r="B267" t="str">
            <v>0600P129 IMPLEMENTACIÓN SISTEMAS DE SEGURIDAD</v>
          </cell>
        </row>
        <row r="268">
          <cell r="B268" t="str">
            <v>0600P130 ASISTENCIA TECNICA CONTRATADA</v>
          </cell>
        </row>
        <row r="269">
          <cell r="B269" t="str">
            <v>0600P131 ADQUISICIÓN DE EQUIPOS DE LABORATORIO CEA</v>
          </cell>
        </row>
        <row r="270">
          <cell r="B270" t="str">
            <v>0600P132 ADQUISICIÓN DE EQUIPOS  DE SEGURIDAD AEROPORTUARIA</v>
          </cell>
        </row>
        <row r="271">
          <cell r="B271" t="str">
            <v>0600P133 ADQUISICIÓN DE EQUIPOS DE EXTINCIÓN DE INCENDIOS</v>
          </cell>
        </row>
        <row r="272">
          <cell r="B272" t="str">
            <v>0600P134 COBERTURA DE LOS SERVICIOS DE PROTECCIÓN DE INCENDIO</v>
          </cell>
        </row>
        <row r="273">
          <cell r="B273" t="str">
            <v>0600P135 COBERTURA DEL MANTENIMIENTO A PISTAS</v>
          </cell>
        </row>
        <row r="274">
          <cell r="B274" t="str">
            <v>0600P136 COBERTURA DE LOS SERVICIOS DE SEGURIDAD EN AEROPUERTOS</v>
          </cell>
        </row>
        <row r="275">
          <cell r="B275" t="str">
            <v>0600P137 COBERTURA DE VIGILANCIA EN AEROPUERTOS</v>
          </cell>
        </row>
        <row r="276">
          <cell r="B276" t="str">
            <v>0600P138 COBERTURA DE VIGILANCIA EN ESTACIONES</v>
          </cell>
        </row>
        <row r="277">
          <cell r="B277" t="str">
            <v>0600P139 FUNCIONARIOS CON ACCESO A INTERNET</v>
          </cell>
        </row>
        <row r="278">
          <cell r="B278" t="str">
            <v>07000000 SECTOR EDUCACION Y CULTURA</v>
          </cell>
        </row>
        <row r="279">
          <cell r="B279" t="str">
            <v>0700P001 SUBSIDIOS OTORGADOS MATRICULA OFICIAL PREESCOLAR</v>
          </cell>
        </row>
        <row r="280">
          <cell r="B280" t="str">
            <v>0700P002 SUBSIDIOS OTORGADOS MATRICULA OFICIAL PRIMARIA</v>
          </cell>
        </row>
        <row r="281">
          <cell r="B281" t="str">
            <v>0700P003 SUBSIDIOS OTORGADOS MATRICULA OFICIAL SECUNDARIA</v>
          </cell>
        </row>
        <row r="282">
          <cell r="B282" t="str">
            <v>0700P004 CREDITOS OTORGADOS PARA EDUCACION SUPERIOR ICETEX</v>
          </cell>
        </row>
        <row r="283">
          <cell r="B283" t="str">
            <v>0700P005 BENEFICIARIOS DE SUBSIDIOS EDUCATIVOS</v>
          </cell>
        </row>
        <row r="284">
          <cell r="B284" t="str">
            <v>0700P006 CASAS DE CULTURA DOTADAS</v>
          </cell>
        </row>
        <row r="285">
          <cell r="B285" t="str">
            <v>0700P007 CASAS DE CULTURA TERMINADAS</v>
          </cell>
        </row>
        <row r="286">
          <cell r="B286" t="str">
            <v>0700P008 CATALOGOS TECNICOS (COLECCIONES, EXPOSICIONES TEMPORALES Y MUSEOLOGIA) PUBLICADOS</v>
          </cell>
        </row>
        <row r="287">
          <cell r="B287" t="str">
            <v>0700P009 MUSEOS A LOS QUE SE HA PRESTADO APOYO PARA SU FORTALECIMIENTO POR PARTE DE ENTIDADES DEL ESTADO</v>
          </cell>
        </row>
        <row r="288">
          <cell r="B288" t="str">
            <v>0700P010 VISITANTES A MUSEOS</v>
          </cell>
        </row>
        <row r="289">
          <cell r="B289" t="str">
            <v>0700P011 PROGRAMAS DE FORMACION AUDIOVISUAL IMPLANTADOS (EN FUNCIONAMIENTO)</v>
          </cell>
        </row>
        <row r="290">
          <cell r="B290" t="str">
            <v>0700P012 NIÑOS BENEFICIADOS EN TALLERES DE FORMACION DE ARTES PARA LA INFANCIA</v>
          </cell>
        </row>
        <row r="291">
          <cell r="B291" t="str">
            <v>0700P013 PUBLICACIONES BAJO EL PROGRAMA "BECAS DE EXCELENCIA DEL INSTITUTO DISTRIOTAL DE CULTURA Y TURISMO, IDCT"</v>
          </cell>
        </row>
        <row r="292">
          <cell r="B292" t="str">
            <v>0700P014 PUBLICACIONES DIDACTICAS Y PEDAGOGICAS</v>
          </cell>
        </row>
        <row r="293">
          <cell r="B293" t="str">
            <v>0700P015 PROGRAMAS CULTURALES PRODUCIDOS</v>
          </cell>
        </row>
        <row r="294">
          <cell r="B294" t="str">
            <v>0700P016 PROGRAMAS CULTURALES EMITIDOS A TRAVES DE RADIO COMUNITARIA</v>
          </cell>
        </row>
        <row r="295">
          <cell r="B295" t="str">
            <v>0700P017 PRODUCCIONES AUDIOVISUALES Y CINEMATOGRAFICAS COLOMBIANAS EXHIBIDAS</v>
          </cell>
        </row>
        <row r="296">
          <cell r="B296" t="str">
            <v>0700P018 NRO DE DOCENTES CAPACITADOS/AÑO</v>
          </cell>
        </row>
        <row r="297">
          <cell r="B297" t="str">
            <v>0700P019 CUPOS GENERADOS POR EL PROYECTO DE "EDUCACION RURAL BASICA" DEL MINISTERIO DE EDUCACION</v>
          </cell>
        </row>
        <row r="298">
          <cell r="B298" t="str">
            <v>0700P020 PRUEBAS A LAS QUE SE LES DIVULGA RESULTADOS (SABER, ICFES, TIMSS Y LLECE)</v>
          </cell>
        </row>
        <row r="299">
          <cell r="B299" t="str">
            <v>0700P021 PROGRAMAS DE EDUCACION SUPERIOR EVALUADOS EN LOS PROCESOS DE CERTIFICACION DE REQUISITOS BASICOS</v>
          </cell>
        </row>
        <row r="300">
          <cell r="B300" t="str">
            <v>0700P022 NUEVOS CUPOS EDUCATIVOS OFRECIDOS POR EL SECTOR OFICIAL</v>
          </cell>
        </row>
        <row r="301">
          <cell r="B301" t="str">
            <v>0700P023 CREDITOS AVALADOS A TRAVES DEL ESQUEMA DEL FONDO NACIONAL DE GARANTIAS</v>
          </cell>
        </row>
        <row r="302">
          <cell r="B302" t="str">
            <v>0700P024 CREDITOS OTORGADOS A LOS ESTRATOS 1, 2 Y 3</v>
          </cell>
        </row>
        <row r="303">
          <cell r="B303" t="str">
            <v>0700P025 CREDITOS UNIVERSITARIOS APROBADOS PARA ESTUDIANTES MATRICULADOS</v>
          </cell>
        </row>
        <row r="304">
          <cell r="B304" t="str">
            <v>0700P026 MUNICIPIOS CON COBERTURA EN LA FORMACION BASICA (PRIMARIA, MEDIA Y SECUNDARIA)</v>
          </cell>
        </row>
        <row r="305">
          <cell r="B305" t="str">
            <v>0700P027 FONDOS MIXTOS DEL SISTEMA NACIONAL DE CULTURA EVALUADOS Y EN SEGUIMIENTO</v>
          </cell>
        </row>
        <row r="306">
          <cell r="B306" t="str">
            <v>0700P028 CENTROS CULTURALES DEL SISTEMA NACIONAL DE CULTURA EVALUADOS Y EN SEGUIMIENTO</v>
          </cell>
        </row>
        <row r="307">
          <cell r="B307" t="str">
            <v>0700P029 CONSEJOS DE ARCHIVISTICA EVALUADOS Y EN SEGUIMIENTO</v>
          </cell>
        </row>
        <row r="308">
          <cell r="B308" t="str">
            <v>0700P030 MONUMENTOS NACIONALES RESTAURADOS O MANTENIDOS</v>
          </cell>
        </row>
        <row r="309">
          <cell r="B309" t="str">
            <v>0700P031 PARQUES ARQUEOLOGICOS RESTAURADOS O MANTENIDOS</v>
          </cell>
        </row>
        <row r="310">
          <cell r="B310" t="str">
            <v>0700P032 CENTROS PILOTO DE FORMACION CULTURAL LEGALMENTE CREADOS</v>
          </cell>
        </row>
        <row r="311">
          <cell r="B311" t="str">
            <v>0700P033 CENTROS DE SERVICIOS ARCHIVISTICOS LEGALMENTE CREADOS Y ASESORADOS</v>
          </cell>
        </row>
        <row r="312">
          <cell r="B312" t="str">
            <v>0700P034 CENTROS PILOTOS DE FORMACION ARQUEOLOGICA LEGALMENTE CREADOS</v>
          </cell>
        </row>
        <row r="313">
          <cell r="B313" t="str">
            <v>0700P035 INVESTIGACIONES EN ARTE Y CULTURA PUBLICADAS</v>
          </cell>
        </row>
        <row r="314">
          <cell r="B314" t="str">
            <v>0700P036 INVESTIGACIONES EN ANTROPOLOGIA E HISTORIA PUBLICADAS</v>
          </cell>
        </row>
        <row r="315">
          <cell r="B315" t="str">
            <v>0700P037 OBRAS DE ARTE MUSICALES REGISTRADAS EN LA "DIRECION NACIONAL DE DERECHOS DE AUTOR"</v>
          </cell>
        </row>
        <row r="316">
          <cell r="B316" t="str">
            <v>0700P038 OBRAS DE ARTE ESCENICAS CULTURA REGISTRADAS EN LA "DIRECION NACIONAL DE DERECHOS DE AUTOR"</v>
          </cell>
        </row>
        <row r="317">
          <cell r="B317" t="str">
            <v>0700P039 OBRAS DE LITERATURA REGISTRADAS EN LA "DIRECION NACIONAL DE DERECHOS DE AUTOR"</v>
          </cell>
        </row>
        <row r="318">
          <cell r="B318" t="str">
            <v>0700P040 EXPOSICIONES DEL ARTE Y LA CULTURA REALIZADAS</v>
          </cell>
        </row>
        <row r="319">
          <cell r="B319" t="str">
            <v>0700P041 PROGRAMAS DE "DIALOGOS DE NACION" PRODUCIDOS Y EMITIDOS POR EL MINISTERIO DE EDUCACION</v>
          </cell>
        </row>
        <row r="320">
          <cell r="B320" t="str">
            <v>0700P042 ESTUDIOS Y PROYECTOS DE CONTRIBUCION A LA LUCHA ANTIPIRATERIA EN EJECUCION (INDUSTRIA CINEMATOGRAFICA, AUDIOVISUAL, RADIAL Y DEL LIBRO)</v>
          </cell>
        </row>
        <row r="321">
          <cell r="B321" t="str">
            <v>0700P043 EJEMPLARES DE LAS MEMORIAS DEL PRIMER SEMINARIO DE ECONOMIA Y CULTURA PUBLICADOS Y DISTRIBUIDOS</v>
          </cell>
        </row>
        <row r="322">
          <cell r="B322" t="str">
            <v>0700P044 EQUIPOS ADQUIRIDOS</v>
          </cell>
        </row>
        <row r="323">
          <cell r="B323" t="str">
            <v>0700P045 AREA ADECUADA</v>
          </cell>
        </row>
        <row r="324">
          <cell r="B324" t="str">
            <v>0700P046 AREA CONSTRUIDA Y DOTADA.</v>
          </cell>
        </row>
        <row r="325">
          <cell r="B325" t="str">
            <v>0700P047 AREA ADQUIRIDA</v>
          </cell>
        </row>
        <row r="326">
          <cell r="B326" t="str">
            <v>0700P048 AGRUPACIONES Y ORQUESTAS SINFONICAS INFANTILES A LAS QUE SE HA BRINDADO APOYO POR PARTE DE LAS ENTIDADES DEL ESTADO</v>
          </cell>
        </row>
        <row r="327">
          <cell r="B327" t="str">
            <v>0700P049 POBLACION ATENDIDA</v>
          </cell>
        </row>
        <row r="328">
          <cell r="B328" t="str">
            <v>0700P050 CAPACITACIONES OFRECIDAS Y REALIZADAS</v>
          </cell>
        </row>
        <row r="329">
          <cell r="B329" t="str">
            <v>0700P051 CENTROS REGIONALES EDUCATIVOS CONSTRUIDOS Y DOTADOS</v>
          </cell>
        </row>
        <row r="330">
          <cell r="B330" t="str">
            <v>0700P052 EDICIONES PUBLICADAS</v>
          </cell>
        </row>
        <row r="331">
          <cell r="B331" t="str">
            <v>0700P053 EDIFICIOS PARA CAPACITACION (CONSTRUIDOS, ADECUADOS)</v>
          </cell>
        </row>
        <row r="332">
          <cell r="B332" t="str">
            <v>0700P054 EMPRESAS A LAS QUE SE HA BRINDADO ASESORIA EN SERVICIOS TECNOLOGICOS POR PARTE DE LA ENTIDADES DEL ESTADO</v>
          </cell>
        </row>
        <row r="333">
          <cell r="B333" t="str">
            <v>0700P055 ESTUDIOS DIFUNDIDOS O DIVULGADOS</v>
          </cell>
        </row>
        <row r="334">
          <cell r="B334" t="str">
            <v>0700P056 ESTUDIOS REALIZADOS</v>
          </cell>
        </row>
        <row r="335">
          <cell r="B335" t="str">
            <v>0700P057 FAMILIAS ATENDIDAS EN TORNO A EPISODIOS DE VIOLENCIA INTRAFAMILIAR</v>
          </cell>
        </row>
        <row r="336">
          <cell r="B336" t="str">
            <v>0700P058 FESTIVALES COMUNITARIOS REALIZADOS</v>
          </cell>
        </row>
        <row r="337">
          <cell r="B337" t="str">
            <v>0700P059 GRUPOS INTERDISCIPLINARIOS CONFORMADOS CON EL FIN DE FORTALECER LA INVESTIGACION EN LA UNIVERSIDAD</v>
          </cell>
        </row>
        <row r="338">
          <cell r="B338" t="str">
            <v>0700P060 OBRAS DE ARTE ADQUIRIDAS POR EL ESTADO Y RESTAURADAS</v>
          </cell>
        </row>
        <row r="339">
          <cell r="B339" t="str">
            <v>0700P061 PROGRAMAS DE APOYO AL DEPORTE</v>
          </cell>
        </row>
        <row r="340">
          <cell r="B340" t="str">
            <v>0700P062 PERSONAS EN CONDICIONES ESPECIALES ATENDIDAS (DISCAPACITADOS, MINORIAS ETNICAS, DESPLAZADOS, ETC.)</v>
          </cell>
        </row>
        <row r="341">
          <cell r="B341" t="str">
            <v>0700P063 TALLERES REALIZADOS</v>
          </cell>
        </row>
        <row r="342">
          <cell r="B342" t="str">
            <v>0700P064 PERSONAS CAPACITADAS</v>
          </cell>
        </row>
        <row r="343">
          <cell r="B343" t="str">
            <v>0700P065 UTILIZACION DE AREA EN ACTIVIDADES PEDAGÒGICAS EN CENTROS EDUCATIVOS</v>
          </cell>
        </row>
        <row r="344">
          <cell r="B344" t="str">
            <v>0700P066 GRADUADOS POR NIVEL DE ESCOLARIDAD</v>
          </cell>
        </row>
        <row r="345">
          <cell r="B345" t="str">
            <v>0700P067 COSTOS DE INVERSION POR CUPOS ESCOLARES</v>
          </cell>
        </row>
        <row r="346">
          <cell r="B346" t="str">
            <v>0700P068 CUPOS EDUCATIVOS OFRECIDOS</v>
          </cell>
        </row>
        <row r="347">
          <cell r="B347" t="str">
            <v>0700P069 GRADOS Y CERTIFICADOS OTORGADOS</v>
          </cell>
        </row>
        <row r="348">
          <cell r="B348" t="str">
            <v>0700P070 INTENSIDAD HORARIA POR CLASE TOMADAS POR LOS ESTUDIANTES</v>
          </cell>
        </row>
        <row r="349">
          <cell r="B349" t="str">
            <v>0700P071 ESTUDIANTES POR HORA DE CLASE</v>
          </cell>
        </row>
        <row r="350">
          <cell r="B350" t="str">
            <v>0700P072 PROMOCION DE ESTUDIANTES (GRADUADOS)</v>
          </cell>
        </row>
        <row r="351">
          <cell r="B351" t="str">
            <v>0700P073 AUSENTISMO EN CLASE</v>
          </cell>
        </row>
        <row r="352">
          <cell r="B352" t="str">
            <v>0700P074 RETIROS DE ESTUDIANTES</v>
          </cell>
        </row>
        <row r="353">
          <cell r="B353" t="str">
            <v>0700P075 DOCENTES POR FACULTAD</v>
          </cell>
        </row>
        <row r="354">
          <cell r="B354" t="str">
            <v>0700P076 VARIACION EN LOS GASTOS DE INVERSION</v>
          </cell>
        </row>
        <row r="355">
          <cell r="B355" t="str">
            <v>0700P077 DEMANDA DE CREDITOS SATISFECHA</v>
          </cell>
        </row>
        <row r="356">
          <cell r="B356" t="str">
            <v>0700P078 ESCUELAS NORMALES SUPERIORES ACREDITADAS POR CALIDAD</v>
          </cell>
        </row>
        <row r="357">
          <cell r="B357" t="str">
            <v>0700P079 ESTANDARES CURRICULARES POR AREAS FORMULADOS</v>
          </cell>
        </row>
        <row r="358">
          <cell r="B358" t="str">
            <v>0700P080 INSTITUCIONES EDUCATIVAS Y CULTURALES DOTADAS CON EQUIPO  ESPECIALIZADO Y MATERIAL TIFLOLOGICO</v>
          </cell>
        </row>
        <row r="359">
          <cell r="B359" t="str">
            <v>0700P081 INVESTIGACIONES (ASESORIAS, ENCUESTAS, VIDEOS, ETC) PUBLICADAS</v>
          </cell>
        </row>
        <row r="360">
          <cell r="B360" t="str">
            <v>0700P082 NUEVOS PROGRAMAS ACADEMICOS EDUCACION SUPERIOR DISEÑADOS O ACTUALIZADOS</v>
          </cell>
        </row>
        <row r="361">
          <cell r="B361" t="str">
            <v>0700P083 VISITANTES A PARQUES ARQUEOLOGICOS</v>
          </cell>
        </row>
        <row r="362">
          <cell r="B362" t="str">
            <v>08000000 SECTOR  INTERIOR Y JUSTICIA</v>
          </cell>
        </row>
        <row r="363">
          <cell r="B363" t="str">
            <v>0800P001 CUPOS DISPONIBLES (PLAZAS PARA REOS) EN LOS ESTABLECIMIENTOS DE RECLUSION DEL ORDEN NACIONAL</v>
          </cell>
        </row>
        <row r="364">
          <cell r="B364" t="str">
            <v>0800P002 SALIDAS EFECTIVAS RESPECTO AL TOT DE SALIDAS</v>
          </cell>
        </row>
        <row r="365">
          <cell r="B365" t="str">
            <v>0800P003 FOLIOS DE MATRICULA INMOBILIARIA SISTEMATIZADOS</v>
          </cell>
        </row>
        <row r="366">
          <cell r="B366" t="str">
            <v>0800P004 OFICINAS INTEGRADAS A LA RED INMOBILIARIA</v>
          </cell>
        </row>
        <row r="367">
          <cell r="B367" t="str">
            <v>0800P005 OFICINAS DE REGISTRO SISTEMATIZADAS ATENDIDAS TECNICAMENTE</v>
          </cell>
        </row>
        <row r="368">
          <cell r="B368" t="str">
            <v>0800P006 OFICINAS INTEGRADAS AL SISTEMA DE INFORMACION</v>
          </cell>
        </row>
        <row r="369">
          <cell r="B369" t="str">
            <v>0800P007 UNIDADES (OFICINAS) RENOVADAS</v>
          </cell>
        </row>
        <row r="370">
          <cell r="B370" t="str">
            <v>0800P008 CUBRIMIENTO DEL VOTO ELECTRONICO</v>
          </cell>
        </row>
        <row r="371">
          <cell r="B371" t="str">
            <v>0800P009 EQUIPOS ADQUIRIDOS Y EN FUNCIONAMIENTO</v>
          </cell>
        </row>
        <row r="372">
          <cell r="B372" t="str">
            <v>0800P010 MANTENIMIENTO Y MEJORAMIENTO DE SEDES</v>
          </cell>
        </row>
        <row r="373">
          <cell r="B373" t="str">
            <v>0800P011 REGISTRADURIAS INCLUIDAS EN EL SISTEMA EN LINEA</v>
          </cell>
        </row>
        <row r="374">
          <cell r="B374" t="str">
            <v>0800P012 ACTIVIDADES PROGRAMADAS POR LA ESCUELA JUDICIAL.</v>
          </cell>
        </row>
        <row r="375">
          <cell r="B375" t="str">
            <v>0800P013 AREA CONSTRUIDA DE DESPACHOS JUDICIALES</v>
          </cell>
        </row>
        <row r="376">
          <cell r="B376" t="str">
            <v>0800P014 IMPLEMENTACION DE CENTROS ESPECIALIZADOS EN MANEJO AMBIENTAL PRODUCTIVO</v>
          </cell>
        </row>
        <row r="377">
          <cell r="B377" t="str">
            <v>0800P015 EMPLEADOS ESCALAFONADOS</v>
          </cell>
        </row>
        <row r="378">
          <cell r="B378" t="str">
            <v>0800P016 ESTUDIOS DE MERCADO ELABORADOS</v>
          </cell>
        </row>
        <row r="379">
          <cell r="B379" t="str">
            <v>0800P017 ESTUDIOS SOBRE CARRERA JUDICIAL REALIZADOS</v>
          </cell>
        </row>
        <row r="380">
          <cell r="B380" t="str">
            <v>0800P018 FUNCIONARIOS ESCALAFONADOS</v>
          </cell>
        </row>
        <row r="381">
          <cell r="B381" t="str">
            <v>0800P019 ASPIRANTES QUE TERMINAN EL CURSO DEL CONSEJO SUPERIOR DE LA JUDICATURA EXIGIDO PARA OCUPAR CARGOS EN LA RAMA JUDICIAL</v>
          </cell>
        </row>
        <row r="382">
          <cell r="B382" t="str">
            <v>0800P020 INICIATIVAS LEGISLATIVAS PRESENTADAS</v>
          </cell>
        </row>
        <row r="383">
          <cell r="B383" t="str">
            <v>0800P021 MEJORAMIENTO DE LAS CONDICIONES DE LOS CENTROS PENITENCIARIOS</v>
          </cell>
        </row>
        <row r="384">
          <cell r="B384" t="str">
            <v>0800P022 MODELOS DE ATENCION Y TRATAMIENTO DROGADICCION (DISEÑADOS O DESARROLADOS) IMPLEMENTADOS</v>
          </cell>
        </row>
        <row r="385">
          <cell r="B385" t="str">
            <v>0800P023 MODELO DE ATENCION Y TRATAMIENTO DROGADICCION DISEÑADOS O DESARROLLADOS</v>
          </cell>
        </row>
        <row r="386">
          <cell r="B386" t="str">
            <v>0800P024 MODELOS EDUCATIVOS PARA EL SISTEMA PENITENCIARIO CARCELARIO</v>
          </cell>
        </row>
        <row r="387">
          <cell r="B387" t="str">
            <v>0800P025 PUBLICACIONES JUDICIALES</v>
          </cell>
        </row>
        <row r="388">
          <cell r="B388" t="str">
            <v>0800P026 PERFILES EDUCACIONALES Y LABORALES</v>
          </cell>
        </row>
        <row r="389">
          <cell r="B389" t="str">
            <v>0800P027 PUNTAJES PROMEDIO DE LAS PRUEBAS DE CONOCIMIENTOS PARA INGRESO A LA RAMA JUDICIAL</v>
          </cell>
        </row>
        <row r="390">
          <cell r="B390" t="str">
            <v>0800P028 PUNTAJES PROMEDIO DE LOS ASPIRANTES EN LOS MODULOS DEL CURSO REQUERIDO PARA OCUPAR CARGOS EN LA RAMA JUDICIAL</v>
          </cell>
        </row>
        <row r="391">
          <cell r="B391" t="str">
            <v>0800P029 SERVIDORES JUDICIALES ESCALAFONADOS</v>
          </cell>
        </row>
        <row r="392">
          <cell r="B392" t="str">
            <v>0800P030 SERVIDORES JUDICIALES EVALUADOS</v>
          </cell>
        </row>
        <row r="393">
          <cell r="B393" t="str">
            <v>0800P031 AREA AMPLIADA DE DESPACHOS JUDICIALES</v>
          </cell>
        </row>
        <row r="394">
          <cell r="B394" t="str">
            <v>0800P032 AREA DESPACHOS JUDICIALES A LA QUE SE HA REALIZADO MANTENIMIENTO</v>
          </cell>
        </row>
        <row r="395">
          <cell r="B395" t="str">
            <v>0800P033 EJECUCION DE ESTADISTICAS</v>
          </cell>
        </row>
        <row r="396">
          <cell r="B396" t="str">
            <v>0800P034 EJECUCION DE LEGISLATIVOS</v>
          </cell>
        </row>
        <row r="397">
          <cell r="B397" t="str">
            <v>0800P035 EJECUCION DE ARCHIVOS</v>
          </cell>
        </row>
        <row r="398">
          <cell r="B398" t="str">
            <v>0800P036 EJECUCION DE MODELOS</v>
          </cell>
        </row>
        <row r="399">
          <cell r="B399" t="str">
            <v>0800P037 DESPACHOS INTERVENIDOS</v>
          </cell>
        </row>
        <row r="400">
          <cell r="B400" t="str">
            <v>0800P038 EJECUCION PLANES DE SEGURIDAD</v>
          </cell>
        </row>
        <row r="401">
          <cell r="B401" t="str">
            <v>0800P039 LISTADO DE ELEGIBLES</v>
          </cell>
        </row>
        <row r="402">
          <cell r="B402" t="str">
            <v>0800P040 CUMPLIMIENTO INTENSIDAD ACADEMICA PROGRAMADA FUNCIONARIOS</v>
          </cell>
        </row>
        <row r="403">
          <cell r="B403" t="str">
            <v>0800P041 CUMPLIMIENTO INTENSIDAD ACADEMICA PROGRAMADA EMPLEADOS</v>
          </cell>
        </row>
        <row r="404">
          <cell r="B404" t="str">
            <v>0800P042 CAPACIDAD DE ATENCION A USUARIOS</v>
          </cell>
        </row>
        <row r="405">
          <cell r="B405" t="str">
            <v>0800P043 CAPACIDAD AREA DESPACHOS JUDICIALES INTERVENIDA</v>
          </cell>
        </row>
        <row r="406">
          <cell r="B406" t="str">
            <v>0800P044 EQUIDAD EN EL ACCESO</v>
          </cell>
        </row>
        <row r="407">
          <cell r="B407" t="str">
            <v>0800P045 TRANSMISION DIGITAL COLECTIVA</v>
          </cell>
        </row>
        <row r="408">
          <cell r="B408" t="str">
            <v>0800P046 CULTURA ORGANIZACIONAL</v>
          </cell>
        </row>
        <row r="409">
          <cell r="B409" t="str">
            <v>0800P047 UTILIZACION DE SOFTWARE DE GESTION JUDICIAL</v>
          </cell>
        </row>
        <row r="410">
          <cell r="B410" t="str">
            <v>0800P048 DESCONCENTRACION TAREAS ADMINISTRATIVAS EN DESPACHOS JUDICIALES</v>
          </cell>
        </row>
        <row r="411">
          <cell r="B411" t="str">
            <v>0800P049 DESPACHOS SISTEMATIZADOS NIVEL NACIONAL</v>
          </cell>
        </row>
        <row r="412">
          <cell r="B412" t="str">
            <v>0800P050 INFRAESTRUCTURA TECNOLOGICA INSTALADA A NIVEL NACIONAL</v>
          </cell>
        </row>
        <row r="413">
          <cell r="B413" t="str">
            <v>0800P051 SERVICIOS INFORMATICOS IMPLEMENTADOS</v>
          </cell>
        </row>
        <row r="414">
          <cell r="B414" t="str">
            <v>09000000 SECTOR MEDIO AMBIENTE</v>
          </cell>
        </row>
        <row r="415">
          <cell r="B415" t="str">
            <v>0900P001 OCUPACION DEL ESPACIO PUBLICO</v>
          </cell>
        </row>
        <row r="416">
          <cell r="B416" t="str">
            <v>0900P002 ASENTAMIENTOS HUMANOS EN ZONAS DE ALTO RIESGO.</v>
          </cell>
        </row>
        <row r="417">
          <cell r="B417" t="str">
            <v>0900P003 BOLETINES HIDROMETEOROLOGICA Y AMBIENTAL</v>
          </cell>
        </row>
        <row r="418">
          <cell r="B418" t="str">
            <v>0900P004 CAPACITADOS EN SISTEMAS NACIONALES Y/O REGIONALES DE AREAS PROTEGIDAS</v>
          </cell>
        </row>
        <row r="419">
          <cell r="B419" t="str">
            <v>0900P005 METODOLOGIAS IMPLEMENTADAS PARA LA VALORACION DE SERVICIOS AMBIENTALES</v>
          </cell>
        </row>
        <row r="420">
          <cell r="B420" t="str">
            <v>0900P006 DESARROLLO DE MODELOS INTERPRETATIVOS</v>
          </cell>
        </row>
        <row r="421">
          <cell r="B421" t="str">
            <v>0900P007 ÄREAS CON ESTRATEGIAS IMPLEMENTADAS DE PROTECCION Y CONTROL PARA EL SISTEMA DE PARQUES NACIONALES, SPNN</v>
          </cell>
        </row>
        <row r="422">
          <cell r="B422" t="str">
            <v>0900P008 ESTRATEGIA DE PROTECCION Y CONTROL DEL SPNN OPERANDO.</v>
          </cell>
        </row>
        <row r="423">
          <cell r="B423" t="str">
            <v>0900P009 CONVENIOS Y CONTRATOS SUSCRITOS Y/O EN DESARROLLO EN EL MARCO DEL FONDO NACIONAL AMBIENTAL, FONAM</v>
          </cell>
        </row>
        <row r="424">
          <cell r="B424" t="str">
            <v>0900P010 ACUERDOS CON COMUNIDADES PARA LA CONSERVACION DE ECOSISTEMAS ESTRATEGICOS (NACIONALES, REGIONALES Y LOCALES)</v>
          </cell>
        </row>
        <row r="425">
          <cell r="B425" t="str">
            <v>0900P011 DIAGNOSTICOS PARTICIPATIVOS DE CARACTERIZACION DE RECURSOS SOLIDOS REALIZADOS</v>
          </cell>
        </row>
        <row r="426">
          <cell r="B426" t="str">
            <v>0900P012 ESTACIONES AUTOMATICAS PROGRAMADAS</v>
          </cell>
        </row>
        <row r="427">
          <cell r="B427" t="str">
            <v>0900P013 CONVENIOS SUSCRITOS DE ASISTENCIA TECNICA</v>
          </cell>
        </row>
        <row r="428">
          <cell r="B428" t="str">
            <v>0900P014 ESTACIONES ATENDIDAS</v>
          </cell>
        </row>
        <row r="429">
          <cell r="B429" t="str">
            <v>0900P015 USUARIOS ATENDIDOS</v>
          </cell>
        </row>
        <row r="430">
          <cell r="B430" t="str">
            <v>0900P016 MANTENIMIENTO DE ESTACIONES DE RADIOSONDEO</v>
          </cell>
        </row>
        <row r="431">
          <cell r="B431" t="str">
            <v>0900P017 MEDICIONES ULTRAVIOLETA BETA, UV-B</v>
          </cell>
        </row>
        <row r="432">
          <cell r="B432" t="str">
            <v>0900P018 MEDICIONES ULTRAVIOLETA ALFA, UV-A</v>
          </cell>
        </row>
        <row r="433">
          <cell r="B433" t="str">
            <v>0900P019 MEDICIONES DE RADIACION GLOBAL</v>
          </cell>
        </row>
        <row r="434">
          <cell r="B434" t="str">
            <v>0900P020 MEDICIONES RADIACION ATMOSFERICA</v>
          </cell>
        </row>
        <row r="435">
          <cell r="B435" t="str">
            <v>0900P021 MEDICIONES RADIACION TERRESTRE</v>
          </cell>
        </row>
        <row r="436">
          <cell r="B436" t="str">
            <v>0900P022 MEDICIONES EMISION DE GASES CON EFECTO INVERNADERO</v>
          </cell>
        </row>
        <row r="437">
          <cell r="B437" t="str">
            <v>0900P023 MEDICIONES CONCENTRACION DE OZONO</v>
          </cell>
        </row>
        <row r="438">
          <cell r="B438" t="str">
            <v>0900P024 FUENTES Y SUMIDEROS DE AGUA IDENTIFICADOS</v>
          </cell>
        </row>
        <row r="439">
          <cell r="B439" t="str">
            <v>0900P025 ESTUDIOS DE CARACTERIZACION CULTURAL DE LAS ETNIAS REALIZADOS</v>
          </cell>
        </row>
        <row r="440">
          <cell r="B440" t="str">
            <v>0900P026 MAPAS DE ZONAS DE RIESGO SUSCEPTIBLE A INUNDACION</v>
          </cell>
        </row>
        <row r="441">
          <cell r="B441" t="str">
            <v>0900P027 MAPAS DE ZONAS DE RIESGO POR VOLUMENES DE PRECIPITACION</v>
          </cell>
        </row>
        <row r="442">
          <cell r="B442" t="str">
            <v>0900P028 MAPAS DE ZONAS DE RIESGO POR NIVELES Y CAUDALES</v>
          </cell>
        </row>
        <row r="443">
          <cell r="B443" t="str">
            <v>0900P029 LABORATORIOS DE AGUAS CONSTRUIDOS</v>
          </cell>
        </row>
        <row r="444">
          <cell r="B444" t="str">
            <v>0900P030 AREA DE PLANTACIONES DE PINO Y EUCALIPTO APROVECHADAS</v>
          </cell>
        </row>
        <row r="445">
          <cell r="B445" t="str">
            <v>0900P031 COMUNIDADES CAMPESINAS QUE EJERCEN ACTIVIDAD ECOTURISTICA</v>
          </cell>
        </row>
        <row r="446">
          <cell r="B446" t="str">
            <v>0900P032 ALEVINOS SEMBRADOS</v>
          </cell>
        </row>
        <row r="447">
          <cell r="B447" t="str">
            <v>0900P033 ALEVINOS LIBERADOS</v>
          </cell>
        </row>
        <row r="448">
          <cell r="B448" t="str">
            <v>0900P034 LONGITUD DE CAÑO DESTAPONADO</v>
          </cell>
        </row>
        <row r="449">
          <cell r="B449" t="str">
            <v>0900P035 LONGITUD DE CAÑO RECUPERADO</v>
          </cell>
        </row>
        <row r="450">
          <cell r="B450" t="str">
            <v>0900P036 ESPECIES CONSERVADAS Y MANTENIDAS EN ESTACIONES EXPERIMENTALES</v>
          </cell>
        </row>
        <row r="451">
          <cell r="B451" t="str">
            <v>0900P037 ARTICULOS DE CARACTER CIENTIFICO PUBLICADOS</v>
          </cell>
        </row>
        <row r="452">
          <cell r="B452" t="str">
            <v>0900P038 MONITOREO DE VIABILIDDA DE SEMILLAS</v>
          </cell>
        </row>
        <row r="453">
          <cell r="B453" t="str">
            <v>0900P039 PROYECTOS PRODUCTIVOS SOSTENIBLES</v>
          </cell>
        </row>
        <row r="454">
          <cell r="B454" t="str">
            <v>0900P040 FORMULACION DE PROYECTOS DE PROCESOS DE TECNOLOGIAS LIMPIAS</v>
          </cell>
        </row>
        <row r="455">
          <cell r="B455" t="str">
            <v>0900P041 CONSULTORIAS Y ESTUDIOS TECNICOS REALIZADAS EN EL TEMA DE AREAS PROTEGIDAS</v>
          </cell>
        </row>
        <row r="456">
          <cell r="B456" t="str">
            <v>0900P042 REGLAMENTACIONES Y ACUERDOS  EMITIDOS EN EL TEMA SOBRE EL FONDO NACIOANL AMBIENTAL, FONAM</v>
          </cell>
        </row>
        <row r="457">
          <cell r="B457" t="str">
            <v>0900P043 EVENTOS REALIZADOS POR LA UNIDAD ADMINISTRATIVA ESPACIAL DE PARQUES NACIONALES, UAESPNN SOBRE EL TEMA DE AREAS PROTEGIDAS</v>
          </cell>
        </row>
        <row r="458">
          <cell r="B458" t="str">
            <v>0900P044 AREA ADQUIRIDA Y CONSERVADA</v>
          </cell>
        </row>
        <row r="459">
          <cell r="B459" t="str">
            <v>0900P045 PROYECTOS PRODUCTIVOS SOSTENIBLE</v>
          </cell>
        </row>
        <row r="460">
          <cell r="B460" t="str">
            <v>0900P046 MUNICIPIOS CON PROGRAMA DE EDUCACION AMBIENTAL EN EL MANEJO INTEGRAL DE RESIDUOS SOLIDOS.</v>
          </cell>
        </row>
        <row r="461">
          <cell r="B461" t="str">
            <v>0900P047 DIAGNOSTICOS PARTICIPATIVOS REALIZADOS</v>
          </cell>
        </row>
        <row r="462">
          <cell r="B462" t="str">
            <v>0900P048 PROYECTOS DE PROCESOS DE TECNOLOGIAS LIMPIAS</v>
          </cell>
        </row>
        <row r="463">
          <cell r="B463" t="str">
            <v>0900P049 DEMANDA VS OFERTA DE AGUA</v>
          </cell>
        </row>
        <row r="464">
          <cell r="B464" t="str">
            <v>0900P050 CARGA DE DBO</v>
          </cell>
        </row>
        <row r="465">
          <cell r="B465" t="str">
            <v>0900P051 CARGA DE SST</v>
          </cell>
        </row>
        <row r="466">
          <cell r="B466" t="str">
            <v>0900P052 DISEÑOS DE PLANTAS TRATAMIENTO DE AGUA</v>
          </cell>
        </row>
        <row r="467">
          <cell r="B467" t="str">
            <v>0900P053 FUENTES IDENTIFICADAS DE EMISION DE GASES EFECTO INVERNADERO</v>
          </cell>
        </row>
        <row r="468">
          <cell r="B468" t="str">
            <v>0900P054 DENSIDAD DE POBLACION</v>
          </cell>
        </row>
        <row r="469">
          <cell r="B469" t="str">
            <v>0900P055 TASA DE FERTILIDAD</v>
          </cell>
        </row>
        <row r="470">
          <cell r="B470" t="str">
            <v>0900P056 CAMBIO DE USOS DE LA TIERRA</v>
          </cell>
        </row>
        <row r="471">
          <cell r="B471" t="str">
            <v>0900P057 SUPERFICIE EN USO</v>
          </cell>
        </row>
        <row r="472">
          <cell r="B472" t="str">
            <v>0900P058 INDICE DE DEGRADACION DEL SUELO</v>
          </cell>
        </row>
        <row r="473">
          <cell r="B473" t="str">
            <v>0900P059 POBLACION EXPUESTA A DESASTRES</v>
          </cell>
        </row>
        <row r="474">
          <cell r="B474" t="str">
            <v>0900P060 RESERVAS COMO PORCENTAJE DE RESERVAS PROBADAS ANUALMENTE</v>
          </cell>
        </row>
        <row r="475">
          <cell r="B475" t="str">
            <v>0900P061 VEHICULOS PER CAPITA</v>
          </cell>
        </row>
        <row r="476">
          <cell r="B476" t="str">
            <v>0900P062 DISTRIBUCION DEL PARQUE AUTOMOTOR</v>
          </cell>
        </row>
        <row r="477">
          <cell r="B477" t="str">
            <v>0900P063 RECICLADO DE RESIDUOS DOMESTICOS E INDUSTRIALES</v>
          </cell>
        </row>
        <row r="478">
          <cell r="B478" t="str">
            <v>0900P064 MUNICIPIOS CON SISTEMA DE DESCONTAMINACION</v>
          </cell>
        </row>
        <row r="479">
          <cell r="B479" t="str">
            <v>0900P065 CAPACIDAD DE TRATAMIENTO</v>
          </cell>
        </row>
        <row r="480">
          <cell r="B480" t="str">
            <v>10000000 SECTOR ADMINISTRACION DEL ESTADO</v>
          </cell>
        </row>
        <row r="481">
          <cell r="B481" t="str">
            <v>1000P001 PARTICIPACION ELECTORAL</v>
          </cell>
        </row>
        <row r="482">
          <cell r="B482" t="str">
            <v>1000P002 NUEVAS ALTERNATIVAS POLITICAS (PROGRAMAS, ACCIONES, LEYES, DECRETOS, ESTRATEGIAS, ETC)</v>
          </cell>
        </row>
        <row r="483">
          <cell r="B483" t="str">
            <v>1000P003 PEQUEÑAS Y MEDIANAS EMPRESAS, PYMES CON SISTEMA DE DECLARACION Y PAGO ELECTRONICO</v>
          </cell>
        </row>
        <row r="484">
          <cell r="B484" t="str">
            <v>1000P004 VARIACION MARGINAL DEL RECAUDO REAL</v>
          </cell>
        </row>
        <row r="485">
          <cell r="B485" t="str">
            <v>1000P005 TASA DE CRECIMIENTO REAL PROMEDIO DEL RECAUDO</v>
          </cell>
        </row>
        <row r="486">
          <cell r="B486" t="str">
            <v>1000P006 ELASTICIDAD DEL RECAUDO DE LOS IMPUESTOS FRENTE AL PIB DEPARTAMENTAL.</v>
          </cell>
        </row>
        <row r="487">
          <cell r="B487" t="str">
            <v>1000P007 PARTICIPACION PORCENTUAL DE CAD IMPUESTO EN LOS INGRESOS TRIBUTARIOS TERRITORIALES Y EN LOS INGRESOS CORRIENTES</v>
          </cell>
        </row>
        <row r="488">
          <cell r="B488" t="str">
            <v>1000P008 RENDIMIENTO DE RECAUDOS</v>
          </cell>
        </row>
        <row r="489">
          <cell r="B489" t="str">
            <v>1000P009 ESFUERZO FISCAL REAL</v>
          </cell>
        </row>
        <row r="490">
          <cell r="B490" t="str">
            <v>1000P101 BENEFICIARIOS DE LOS PROGRAMAS (AUXILIOS DE MANUTENCION, ASEO, ETC) DE LA RED DE SOLIDARIDAD SOCIAL, RSS</v>
          </cell>
        </row>
        <row r="491">
          <cell r="B491" t="str">
            <v>1000P102 FAMILIAS BENEFICIARIAS DEL PROGRAMA (AUXILIOS DE MANUTENCION, ASEO, ETC) DE LA RED DE SOLIDARIDAD SOCIAL, RSS</v>
          </cell>
        </row>
        <row r="492">
          <cell r="B492" t="str">
            <v>1000P103 CONTRATOS PARA LA ATENCION A LA COMUNIDAD</v>
          </cell>
        </row>
        <row r="493">
          <cell r="B493" t="str">
            <v>1000P104 BENEFICIARIOS DE LOS USUARIOS DE AYUDA HUMANITARIA</v>
          </cell>
        </row>
        <row r="494">
          <cell r="B494" t="str">
            <v>1000P105 EVENTOS DE DESPLAZAMIENTO MASIVO REGISTRADO</v>
          </cell>
        </row>
        <row r="495">
          <cell r="B495" t="str">
            <v>1000P106 ORGANIZACIONES NO GUBERNAMENTALES, ONGS CONTRATADAS PARA LA ATENCION HUMANITARIA DE EMERGENCIA</v>
          </cell>
        </row>
        <row r="496">
          <cell r="B496" t="str">
            <v>1000P107 UNIDADES DE ATENCION Y ORIENTACION (UAO) CONFORMADAS Y FORTALECIDAS</v>
          </cell>
        </row>
        <row r="497">
          <cell r="B497" t="str">
            <v>1000P108 ASISTENCIAS TECNICAS CONTRATADAS</v>
          </cell>
        </row>
        <row r="498">
          <cell r="B498" t="str">
            <v>1000P109 ALIANZAS FIRMADAS PARA AYUDAS A DESPLAZADOS</v>
          </cell>
        </row>
        <row r="499">
          <cell r="B499" t="str">
            <v>1000P110 FAMILIAS DESPLAZADAS RETORNADAS POR PROGRAMAS DE LA RSS</v>
          </cell>
        </row>
        <row r="500">
          <cell r="B500" t="str">
            <v>1000P111 PERSONAS BENEFICIADAS CON DISTRIBUCION DE ALIMENTOS</v>
          </cell>
        </row>
        <row r="501">
          <cell r="B501" t="str">
            <v>1000P112 COMUNIDADES BENEFICIARIAS DE PROGRAMAS DE FORTALECIMIENTO A CAPACIDAD LOCAL</v>
          </cell>
        </row>
        <row r="502">
          <cell r="B502" t="str">
            <v>1000P113 MUNICIPIOS CON IMPLANTACION DE SISTEMA DE MONITOREO Y SEGUIMIENTO A POYECTOS</v>
          </cell>
        </row>
        <row r="503">
          <cell r="B503" t="str">
            <v>1000P114 NRO DE LAS UNIDADES COMUNITARIAS DESPLAZADAS QUE SE HAN RETORNADO O REUBICADO</v>
          </cell>
        </row>
        <row r="504">
          <cell r="B504" t="str">
            <v>1000P115 PLANES DE DESARROLLO INTEGRALES Y PILOTO DESARROLLADOS POR LA ENTIDAD</v>
          </cell>
        </row>
        <row r="505">
          <cell r="B505" t="str">
            <v>1000P116 NRO DE ESTUDIOS DE CARACTERIZACION REALIZADOS</v>
          </cell>
        </row>
        <row r="506">
          <cell r="B506" t="str">
            <v>1000P117 CONFORMACION DE LA COMISION HUMANITARIA.</v>
          </cell>
        </row>
        <row r="507">
          <cell r="B507" t="str">
            <v>1000P118 ACUERDOS SUSCRITOS O ESTABLECIDOS PARA PREVENIR EL DESPLAZAMIENTO MASIVO</v>
          </cell>
        </row>
        <row r="508">
          <cell r="B508" t="str">
            <v>1000P119 CONFORMACION DE UNIDADES DE ATENCION Y ORIENTACION EN MUNICIPIOS RECEPTORES</v>
          </cell>
        </row>
        <row r="509">
          <cell r="B509" t="str">
            <v>1000P120 CONFORMACION DE REDES COMUNITARIAS, MECANISMOS DE COMUNICACION Y ALERTAS TEMPRANAS</v>
          </cell>
        </row>
        <row r="510">
          <cell r="B510" t="str">
            <v>1000P121 PPRESTACION DE SERVICIOS TEMPORALES</v>
          </cell>
        </row>
        <row r="511">
          <cell r="B511" t="str">
            <v>1000P122 NRO DE COMITES DE PREVENCION Y ALERTAS TEMPRANAS CONFORMADOS</v>
          </cell>
        </row>
        <row r="512">
          <cell r="B512" t="str">
            <v>1000P123 NRO DE PROGRAMAS Y PROYECTOS ECONOMICOS ASOCIATIVOS Y COMUNITARIOS PUESTOS EN MARCHA</v>
          </cell>
        </row>
        <row r="513">
          <cell r="B513" t="str">
            <v>1000P124 NRO DE MODELOS DE SEGURIDAD DESARROLLADOS E IMPLEMENTADOS</v>
          </cell>
        </row>
        <row r="514">
          <cell r="B514" t="str">
            <v>1000P125 NRO DE FAMILIAS QUE TUVIERON ACCESO A TIERRAS (RURAL)</v>
          </cell>
        </row>
        <row r="515">
          <cell r="B515" t="str">
            <v>1000P126 NRO DE FAMILIAS QUE TUVIERON ACCESO A PREDIOS (RURALES O URBANOS)</v>
          </cell>
        </row>
        <row r="516">
          <cell r="B516" t="str">
            <v>1000P127 NRO DE FAMILIAS QUE TUVIERON ACCESO A PLANES DE MEJORAMIENTO DE PREDIOS (RURALES O URBANOS)</v>
          </cell>
        </row>
        <row r="517">
          <cell r="B517" t="str">
            <v>1000P128 NRO DE PROYECTOS DE INFRAESTRUCTURA DESARROLLADOS</v>
          </cell>
        </row>
        <row r="518">
          <cell r="B518" t="str">
            <v>1000P129 CONSULTARIAS REALIZADAS PARA LA REVISION DE LA NORMATIVIDAD</v>
          </cell>
        </row>
        <row r="519">
          <cell r="B519" t="str">
            <v>1000P130 NRO DE ESTRATEGIAS PARA ORGANIZAR Y FORTALECER LA PARTICIPACION DEPARTAMENTAL Y MUNICIPAL IMPLEMENTADAS</v>
          </cell>
        </row>
        <row r="520">
          <cell r="B520" t="str">
            <v>1000P131 NRO DE NUEVOS LINEAMIENTOS Y PROCEDIMIENTOS ESTABLECIDOS (ADJUDICACION DE TIERRAS, SUBSIDIOS DE VIVIENDA, PROTECCION A LA PRODUCCION CAMPESINA, MECANISMOS DE COMERCIALIZACION, ETC)</v>
          </cell>
        </row>
        <row r="521">
          <cell r="B521" t="str">
            <v>1000P132 ESTRATEGIAS Y ACCIONES DESARROLLADAS PARA FORTALECER LOS DIFERENTES FONDOS DE AYUDA</v>
          </cell>
        </row>
        <row r="522">
          <cell r="B522" t="str">
            <v>1000P133 ESTRATEGIAS Y ACCIONES DESARROLLADAS PARA FORTALECER LOS DIFERENTES OBSERVATORIOS DE DESPLAZAMIENTO</v>
          </cell>
        </row>
        <row r="523">
          <cell r="B523" t="str">
            <v>1000P134 AUDITORIAS EXTERNAS CONTRATADAS</v>
          </cell>
        </row>
        <row r="524">
          <cell r="B524" t="str">
            <v>1000P135 NRO DE SISTEMAS DE INFORMACION Y ALERTAS TEMPRANAS IMPLANTADOS</v>
          </cell>
        </row>
        <row r="525">
          <cell r="B525" t="str">
            <v>1000P201 COBERTURA CON LA IMPLEMENTACION DEL SISTEMA DE GESTION</v>
          </cell>
        </row>
        <row r="526">
          <cell r="B526" t="str">
            <v>1000P202 COBERTURA CON LA IMPLEMENTACION DEL SISTEMA DATAWAREHOUSE</v>
          </cell>
        </row>
        <row r="527">
          <cell r="B527" t="str">
            <v>1000P203 PROGRAMACION DE EVENTOS DE DIVULGACION</v>
          </cell>
        </row>
        <row r="528">
          <cell r="B528" t="str">
            <v>1000P204 ESTUDIOS REALIZADOS</v>
          </cell>
        </row>
        <row r="529">
          <cell r="B529" t="str">
            <v>1000P205 PRODUCTOS ESPERADOS POR CONTRATOS SUSCRITOS</v>
          </cell>
        </row>
        <row r="530">
          <cell r="B530" t="str">
            <v>1000P301 SEMINARIOS O EVENTOS REALIZADOS</v>
          </cell>
        </row>
        <row r="531">
          <cell r="B531" t="str">
            <v>1000P302 INFORMES PRESENTADOS</v>
          </cell>
        </row>
        <row r="532">
          <cell r="B532" t="str">
            <v>1000P303 PROYECTOS Y/O PROGRAMAS SELECCIONADOS (PARA SER: IMPULSADOS, FINANCIADOS, EVALUADOS, ASESORADOS, ETC)</v>
          </cell>
        </row>
        <row r="533">
          <cell r="B533" t="str">
            <v>1000P304 ASISTENCIA TECNICA A ENTIDADES</v>
          </cell>
        </row>
        <row r="534">
          <cell r="B534" t="str">
            <v>1000P305 ACTUALIZACION DE DOCUMENTOS</v>
          </cell>
        </row>
        <row r="535">
          <cell r="B535" t="str">
            <v>1000P306 PROPUESTA DE LEY MARCO - NORMAS REGLAMENTARIAS PRESENTADAS A CONGRESO</v>
          </cell>
        </row>
        <row r="536">
          <cell r="B536" t="str">
            <v>1000P307 DIAGNOSTICO DE OFICINAS DE PLANEACION REALIZADOS</v>
          </cell>
        </row>
        <row r="537">
          <cell r="B537" t="str">
            <v>1000P308 SEMINARIOS PARA LA IMPLEMENTACION DEL SINAGEP</v>
          </cell>
        </row>
        <row r="538">
          <cell r="B538" t="str">
            <v>1000P309 INSTITUCIONES FORTALECIDAS PARA LA IMPLEMENTACION DEL SINAGEP</v>
          </cell>
        </row>
        <row r="539">
          <cell r="B539" t="str">
            <v>1000P310 DOCUMENTOS DE DISEÑO DE ESTRATEGIAS DE CAPACITACION.</v>
          </cell>
        </row>
        <row r="540">
          <cell r="B540" t="str">
            <v>1000P311 CONVENIOS CON INSTITUCIONES DE EDUCACION SUPERIOR.</v>
          </cell>
        </row>
        <row r="541">
          <cell r="B541" t="str">
            <v>1000P313 DISEÑOS DE SISTEMAS DE TRANSPORTE PUBLICO URBANO Y MASIVO PRESENTADOS AL DNP</v>
          </cell>
        </row>
        <row r="542">
          <cell r="B542" t="str">
            <v>1000P314 DOCUMENTOS E INVESTIGACIONES QUE PERMITAN LA GESTION TERRITORIAL DISEÑADOS</v>
          </cell>
        </row>
        <row r="543">
          <cell r="B543" t="str">
            <v>1000P315 PROYECTOS ESTRUCTURADOS DENTRO DEL MARCO DE LA POLITICA DE CONCESIONES EN TRANSPORTE</v>
          </cell>
        </row>
        <row r="544">
          <cell r="B544" t="str">
            <v>1000P316 ACTIVIDADES DE BIENESTAR REALIZADAS</v>
          </cell>
        </row>
        <row r="545">
          <cell r="B545" t="str">
            <v>1000P317 DOCUMENTOS A PUBLICAR</v>
          </cell>
        </row>
        <row r="546">
          <cell r="B546" t="str">
            <v>1000P318 MATERIALES Y SUMINISTROS ADQUIRIDOS</v>
          </cell>
        </row>
        <row r="547">
          <cell r="B547" t="str">
            <v>1000P319 CUPOS DE CAPACITACION OFRECIDOS</v>
          </cell>
        </row>
        <row r="548">
          <cell r="B548" t="str">
            <v>1000P320 PRODUCTOS O INFORMES RECIBIDOS A SATISFACCION</v>
          </cell>
        </row>
        <row r="549">
          <cell r="B549" t="str">
            <v>1000P321 REPOSICION DE EQUIPOS</v>
          </cell>
        </row>
        <row r="550">
          <cell r="B550" t="str">
            <v>1000P322 SERVICIO DE MANTENIMIENTO PREVENTIVO Y CORRECTIVO A EQUIPOS</v>
          </cell>
        </row>
        <row r="551">
          <cell r="B551" t="str">
            <v>1000P323 LIQUIDACION FINAL FONDOS REGIONALES DE INVERSION CORPES</v>
          </cell>
        </row>
        <row r="552">
          <cell r="B552" t="str">
            <v>1000P324 ADECUACIONES INSTITUCIONALES EJECUTADAS</v>
          </cell>
        </row>
        <row r="553">
          <cell r="B553" t="str">
            <v>1000P325 ADQUISICION DE SOFTWARE</v>
          </cell>
        </row>
        <row r="554">
          <cell r="B554" t="str">
            <v>1000P326 CONSULTARIAS CONTRATADAS</v>
          </cell>
        </row>
        <row r="555">
          <cell r="B555" t="str">
            <v>1000P327 ELABORACION DE TERMINOS DE REFERENCIA</v>
          </cell>
        </row>
        <row r="556">
          <cell r="B556" t="str">
            <v>1000P328 ESTUDIOS Y MANUALES REVISADOS</v>
          </cell>
        </row>
        <row r="557">
          <cell r="B557" t="str">
            <v>1000P329 ACTIVIDADES PREVIAS AL DESEMBOLSO (REQUISITOS DE OBLIGATORIO CUMPLIMIENTO: CARTAS DE COMPROMISO, POLIZAS, CONVENIOS, ETC)</v>
          </cell>
        </row>
        <row r="558">
          <cell r="B558" t="str">
            <v>1000P401 AREA ADECUADA EN INFRAESTRUCTURA</v>
          </cell>
        </row>
        <row r="559">
          <cell r="B559" t="str">
            <v>1000P402 AREA ADQUIRIDA PARA SEDES</v>
          </cell>
        </row>
        <row r="560">
          <cell r="B560" t="str">
            <v>1000P403 EQUIPOS ADECUADOS</v>
          </cell>
        </row>
        <row r="561">
          <cell r="B561" t="str">
            <v>1000P404 EQUIPOS OPERATIVOS ESPECIALIZADOS ADQUIRIDOS</v>
          </cell>
        </row>
        <row r="562">
          <cell r="B562" t="str">
            <v>1000P405 FUNCIONARIOS CON EQUIPOS DE COMUNICACION (RADIOS)</v>
          </cell>
        </row>
        <row r="563">
          <cell r="B563" t="str">
            <v>1000P406 TARJETAS DECADACTILARES SISTEMATIZADAS</v>
          </cell>
        </row>
        <row r="564">
          <cell r="B564" t="str">
            <v>1000P407 VEHICULOS ADQUIRIDOS</v>
          </cell>
        </row>
        <row r="565">
          <cell r="B565" t="str">
            <v>1000P501 AREA DE SEDES NACIONALES MEJORADAS</v>
          </cell>
        </row>
        <row r="566">
          <cell r="B566" t="str">
            <v>1000P502 AREA DOTADA SEDE NACIONAL</v>
          </cell>
        </row>
        <row r="567">
          <cell r="B567" t="str">
            <v>1000P503 SEDES EN EL EXTERIOR MEJORADAS</v>
          </cell>
        </row>
        <row r="568">
          <cell r="B568" t="str">
            <v>1000P504 SERVICIOS TECNOLOGICOS</v>
          </cell>
        </row>
        <row r="569">
          <cell r="B569" t="str">
            <v>11000000 SECTOR AGROPECUARIO</v>
          </cell>
        </row>
        <row r="570">
          <cell r="B570" t="str">
            <v>1100P001 EMPRESAS GENERADAS</v>
          </cell>
        </row>
        <row r="571">
          <cell r="B571" t="str">
            <v>1100P002 DISTRITOS DE RIEGO TERMINADOS</v>
          </cell>
        </row>
        <row r="572">
          <cell r="B572" t="str">
            <v>1100P003 HECTAREAS PROTEGIDAS DE INUNDACIONES</v>
          </cell>
        </row>
        <row r="573">
          <cell r="B573" t="str">
            <v>1100P004 FUENTES DE AGUA CANALIZADAS</v>
          </cell>
        </row>
        <row r="574">
          <cell r="B574" t="str">
            <v>1100P005 PROYECTOS REALIZADOS POR ALIANZAS</v>
          </cell>
        </row>
        <row r="575">
          <cell r="B575" t="str">
            <v>1100P006 EMPRESAS DE INNOVACION</v>
          </cell>
        </row>
        <row r="576">
          <cell r="B576" t="str">
            <v>1100P007 PERSONAS BENEFICIADAS CON LAS TRANSFERENCIAS TECNOLOGICAS</v>
          </cell>
        </row>
        <row r="577">
          <cell r="B577" t="str">
            <v>1100P008 AREA ADECUADA</v>
          </cell>
        </row>
        <row r="578">
          <cell r="B578" t="str">
            <v>1100P009 AREA AFECTADA POR PLAGAS  Y ENFERMEDADES EN CULTIVOS</v>
          </cell>
        </row>
        <row r="579">
          <cell r="B579" t="str">
            <v>1100P010 AREA BENEFICIADA CON SISTEMA DE RIEGO</v>
          </cell>
        </row>
        <row r="580">
          <cell r="B580" t="str">
            <v>1100P011 AREA CON PROTECCION</v>
          </cell>
        </row>
        <row r="581">
          <cell r="B581" t="str">
            <v>1100P012 AREA SIN PROTECCION</v>
          </cell>
        </row>
        <row r="582">
          <cell r="B582" t="str">
            <v>1100P013 CONEXIONES DOMICILIARIAS</v>
          </cell>
        </row>
        <row r="583">
          <cell r="B583" t="str">
            <v>1100P014 CREDITOS AVALADOS A TRAVES DEL ESQUEMA DEL INCENTIVO A LA CAPITALIZACION RURAL</v>
          </cell>
        </row>
        <row r="584">
          <cell r="B584" t="str">
            <v>1100P015 DISEÑOS DETALLADOS REALIZADOS</v>
          </cell>
        </row>
        <row r="585">
          <cell r="B585" t="str">
            <v>1100P016 DISTRITOS DE RIEGO CONSTRUIDOS</v>
          </cell>
        </row>
        <row r="586">
          <cell r="B586" t="str">
            <v>1100P017 DISTRITOS DE RIEGO REHABILITADOS Y/O COMPLEMENTADOS</v>
          </cell>
        </row>
        <row r="587">
          <cell r="B587" t="str">
            <v>1100P018 MATRIAL INVESTIGATIVO PUBLICADO</v>
          </cell>
        </row>
        <row r="588">
          <cell r="B588" t="str">
            <v>1100P019 ENTES TERRITORIALES APOYADOS</v>
          </cell>
        </row>
        <row r="589">
          <cell r="B589" t="str">
            <v>1100P020 EQUIPOS ADQUIRIDOS</v>
          </cell>
        </row>
        <row r="590">
          <cell r="B590" t="str">
            <v>1100P021 ESTUDIOS DE FACTIBILIDAD REALIZADOS</v>
          </cell>
        </row>
        <row r="591">
          <cell r="B591" t="str">
            <v>1100P022 ESTUDIOS Y DISEÑOS REALIZADOS</v>
          </cell>
        </row>
        <row r="592">
          <cell r="B592" t="str">
            <v>1100P023 CAPACITACION REALIZADA</v>
          </cell>
        </row>
        <row r="593">
          <cell r="B593" t="str">
            <v>1100P024 FAMILIAS BENEFICIADAS CON LA CONSTITUCION O AMPLIACION DE RESGUARDOS INDIGENAS</v>
          </cell>
        </row>
        <row r="594">
          <cell r="B594" t="str">
            <v>1100P025 FOCOS DE ENFERMEDADES DE CONTROL OFICIAL EN ANIMALES REGISTRADOS Y CONTROLADOS</v>
          </cell>
        </row>
        <row r="595">
          <cell r="B595" t="str">
            <v>1100P026 FUNCIONARIOS CAPACITADOS</v>
          </cell>
        </row>
        <row r="596">
          <cell r="B596" t="str">
            <v>1100P027 GRUPOS ASOCIATIVOS CONSTITUIDOS</v>
          </cell>
        </row>
        <row r="597">
          <cell r="B597" t="str">
            <v>1100P028 AREA ADQUIRIDA PARA RESGUARDOS INDIGENAS</v>
          </cell>
        </row>
        <row r="598">
          <cell r="B598" t="str">
            <v>1100P029 INVESTIGACIONES EN CULTIVOS REALIZADAS</v>
          </cell>
        </row>
        <row r="599">
          <cell r="B599" t="str">
            <v>1100P030 ALIANZAS CONSTITUIDAS</v>
          </cell>
        </row>
        <row r="600">
          <cell r="B600" t="str">
            <v>1100P031 NRO DE BENEFICIARIOS PRANES</v>
          </cell>
        </row>
        <row r="601">
          <cell r="B601" t="str">
            <v>1100P032 BENEFICIARIOS VIVIENDA RURAL</v>
          </cell>
        </row>
        <row r="602">
          <cell r="B602" t="str">
            <v>1100P033 DOCUMENTOS IMPRESOS Y/O MAGNETICOS CON INFORMACION SECTORIAL</v>
          </cell>
        </row>
        <row r="603">
          <cell r="B603" t="str">
            <v>1100P034 FAMILIAS BENEFICIADAS CON ADQUISICION TIERRAS</v>
          </cell>
        </row>
        <row r="604">
          <cell r="B604" t="str">
            <v>1100P035 NRO DE FOCOS DE FIEBRE AFTOSA EN EL PAIS (EXCLUYENDO, COSTA ATLANTICA, ANTIOQUIA Y ZONA NORTE DEL CHOCO)</v>
          </cell>
        </row>
        <row r="605">
          <cell r="B605" t="str">
            <v>1100P036 AREA ADQUIRIDA PARA TITULACION</v>
          </cell>
        </row>
        <row r="606">
          <cell r="B606" t="str">
            <v>1100P037 AREA LEGALIZADA PARA TITULACION</v>
          </cell>
        </row>
        <row r="607">
          <cell r="B607" t="str">
            <v>1100P038 AREAS LEGALIZADAS A COMUNIDADES NEGRAS</v>
          </cell>
        </row>
        <row r="608">
          <cell r="B608" t="str">
            <v>1100P039 AREAS RECUPERADAS CON PRODUCTOS INCLUIDOS EN LAS CADENAS PRODUCTIVAS</v>
          </cell>
        </row>
        <row r="609">
          <cell r="B609" t="str">
            <v>1100P040 AREAS REFORESTADAS</v>
          </cell>
        </row>
        <row r="610">
          <cell r="B610" t="str">
            <v>1100P041 DESARROLLO DE CADENAS PRODUCTIVAS</v>
          </cell>
        </row>
        <row r="611">
          <cell r="B611" t="str">
            <v>1100P042 INVESTIGACIONES EJECUTADAS</v>
          </cell>
        </row>
        <row r="612">
          <cell r="B612" t="str">
            <v>1100P043 MICROEMPRESARIOS RURALES BENEFICIADOS</v>
          </cell>
        </row>
        <row r="613">
          <cell r="B613" t="str">
            <v>1100P044 PESCADORES BENEFICIADOS EN TALLERES DE CAPACITACION (EN PROCESAMIENTO Y MANIPULACION DE PRODUCTOS PESQUEROS)</v>
          </cell>
        </row>
        <row r="614">
          <cell r="B614" t="str">
            <v>1100P045 PESCADORES Y ACUICULTORES CAPACITADOS</v>
          </cell>
        </row>
        <row r="615">
          <cell r="B615" t="str">
            <v>1100P046 PRODUCTORES BENEFICIADOS CON PROYECTOS DE ORIGEN TERRITORIAL</v>
          </cell>
        </row>
        <row r="616">
          <cell r="B616" t="str">
            <v>1100P047 PUBLICACIONES Y ESTADISTICAS PESQUERAS</v>
          </cell>
        </row>
        <row r="617">
          <cell r="B617" t="str">
            <v>1100P048 PUNTOS ESTABLECIDOS RED DE SISTEMATIZACION INTERNA DE LA ENTIDAD</v>
          </cell>
        </row>
        <row r="618">
          <cell r="B618" t="str">
            <v>1100P049 RESGUARDOS INDIGENAS</v>
          </cell>
        </row>
        <row r="619">
          <cell r="B619" t="str">
            <v>1100P050 NRO DE RESGUARDOS INDIGENAS CONSTITUIDOS</v>
          </cell>
        </row>
        <row r="620">
          <cell r="B620" t="str">
            <v>1100P051 TITULOS COLECTIVOS OTORGADOS A COMUNIDADES NEGRAS</v>
          </cell>
        </row>
        <row r="621">
          <cell r="B621" t="str">
            <v>1100P052 TITULOS EXPEDIDOS</v>
          </cell>
        </row>
        <row r="622">
          <cell r="B622" t="str">
            <v>1100P053 TONELADAS PRODUCIDAS EN PRODUCTOS DE CADENAS</v>
          </cell>
        </row>
        <row r="623">
          <cell r="B623" t="str">
            <v>1100P054 TONELADAS COMERCIALIZADAS CON RECURSOS DE LOS INCENTIVOS A LA COMERCIALIZACION</v>
          </cell>
        </row>
        <row r="624">
          <cell r="B624" t="str">
            <v>1100P055 INVERSION EN MEJORAS DE RESGUARDOS INDIGENAS</v>
          </cell>
        </row>
        <row r="625">
          <cell r="B625" t="str">
            <v>1100P056 ORGANIZACIONES FORMALES Y/O GRUPOS APOYADOS</v>
          </cell>
        </row>
        <row r="626">
          <cell r="B626" t="str">
            <v>1100P057 PLAGAS  Y ENFERMEDADES EXOTICAS (EN ANIMALES Y VEGETALES) QUE INGRESARON Y SE ESTABLECIERON EN EL PAIS</v>
          </cell>
        </row>
        <row r="627">
          <cell r="B627" t="str">
            <v>1100P058 ERRADICACION DE PLAGAS Y ENFERMEDADES EXOTICAS EN ANIMALES Y VEGETALES DETECTADAS</v>
          </cell>
        </row>
        <row r="628">
          <cell r="B628" t="str">
            <v>1100P059 PROCESOS AGROPECUARIOS MEJORADOS</v>
          </cell>
        </row>
        <row r="629">
          <cell r="B629" t="str">
            <v>1100P060 PRODUCCION AGROPECUARIA COMERCIALIZADA</v>
          </cell>
        </row>
        <row r="630">
          <cell r="B630" t="str">
            <v>1100P061 PROYECTOS FORMULADOS</v>
          </cell>
        </row>
        <row r="631">
          <cell r="B631" t="str">
            <v>1100P062 PROYECTOS DE TRANSFERENCIA DE TECNOLOGIA FINANCIADOS A NIVEL  REGIONAL</v>
          </cell>
        </row>
        <row r="632">
          <cell r="B632" t="str">
            <v>1100P063 PROYECTOS REALIZADOS CON ORGANISMOS INTERNACIONALES Y PROGRAMAS SECTORIALES</v>
          </cell>
        </row>
        <row r="633">
          <cell r="B633" t="str">
            <v>1100P064 PROYECTOS REALIZADOS A TRAVES DE POLITICA SECTORIAL</v>
          </cell>
        </row>
        <row r="634">
          <cell r="B634" t="str">
            <v>1100P065 EJEMPLARES O AVISOS DE PRENSA PUBLICADOS</v>
          </cell>
        </row>
        <row r="635">
          <cell r="B635" t="str">
            <v>1100P066 SEMILLA CERTIFICADA</v>
          </cell>
        </row>
        <row r="636">
          <cell r="B636" t="str">
            <v>1100P067 VIVIENDAS BENEFICIADAS</v>
          </cell>
        </row>
        <row r="637">
          <cell r="B637" t="str">
            <v>1100P068 VOLUMEN DE PRODUCCION</v>
          </cell>
        </row>
        <row r="638">
          <cell r="B638" t="str">
            <v>1100P069 TONELADAS PRODUCIDAS PARA CONSUMO INTERNO INCLUIDOS EN CADENAS PRODUCTIVAS (PROGRAMA DE PROMOCION AL AGRO, PROAGRO)</v>
          </cell>
        </row>
        <row r="639">
          <cell r="B639" t="str">
            <v>1100P070 NRO DE FAMILIAS CAMPESINAS BENEFICIADAS CON LA ADQUISICION DE TIERRAS</v>
          </cell>
        </row>
        <row r="640">
          <cell r="B640" t="str">
            <v>1100P071 HECTAREAS ENTREGADAS A CAMPESINOS</v>
          </cell>
        </row>
        <row r="641">
          <cell r="B641" t="str">
            <v>1100P072 FAMILIAS INDIGENAS BENEFICIADAS CON LA CONSTITUCION Y AMPLIACION DE RESGUARDOS</v>
          </cell>
        </row>
        <row r="642">
          <cell r="B642" t="str">
            <v>1100P073 NRO DE EMPLEOS DIRECTOS GENERADOS CON PROGRAMAS DE REFORMA AGRARIA</v>
          </cell>
        </row>
        <row r="643">
          <cell r="B643" t="str">
            <v>1100P074 NRO DE ZONAS DE RESERVA CAMPESINA CONSTITUIDAS LEGALMENTE</v>
          </cell>
        </row>
        <row r="644">
          <cell r="B644" t="str">
            <v>1100P075 NRO DE EMPLEOS GENERADOS CON PRODUCTOS INCLUIDOS EN CADENAS PRODUCTIVAS</v>
          </cell>
        </row>
        <row r="645">
          <cell r="B645" t="str">
            <v>1100P076 NRO DE FAMILIAS BENEFICIADAS CON PROYECTOS DE MEJORAMEINTO DE INFRAESTRUCTURA</v>
          </cell>
        </row>
        <row r="646">
          <cell r="B646" t="str">
            <v>1100P077 NRO DE FAMILIAS BENEFICIADAS CON SUBSIDIOS DE VIVIENDA SOCIAL RURAL</v>
          </cell>
        </row>
        <row r="647">
          <cell r="B647" t="str">
            <v>1100P078 NRO DE PLANES DE ORDENAMIENTO Y MANEJO DE RECURSOS PESQUEROS FORMULADOS</v>
          </cell>
        </row>
        <row r="648">
          <cell r="B648" t="str">
            <v>1100P079 NRO DE HECTAREAS REFORESTADAS CON EL CERTIFICADO DE INCENTIVO FORESTAL, CIF</v>
          </cell>
        </row>
        <row r="649">
          <cell r="B649" t="str">
            <v>1100P080 VALOR ENTREGADO  A TRAVES DE LOS PROGRAMAS DE "INCENTIVO AL ALMACENAMIENTO Y COMPENSACION DEL PRECIO"</v>
          </cell>
        </row>
        <row r="650">
          <cell r="B650" t="str">
            <v>1100P081 NRO DE TONELADAS TRANSADAS CON LOS PROGRAMAS DE "INCENTIVO AL ALMACENAMIENTO Y COMPENSACION DEL PRECIO" ( ALGODON)</v>
          </cell>
        </row>
        <row r="651">
          <cell r="B651" t="str">
            <v>1100P082 NRO DE HECTAREAS ADECUADAS QUE SE INCORPORAN A LA PRODUCION EN PEQUEÑA IRRIGACION</v>
          </cell>
        </row>
        <row r="652">
          <cell r="B652" t="str">
            <v>1100P083 NRO DE EMPRESAS DE INNOVACION CREADAS EN EL SECTOR AGROPECUARIO</v>
          </cell>
        </row>
        <row r="653">
          <cell r="B653" t="str">
            <v>1100P084 NRO DE PERSONAS BENEFICIADAS CON LAS TRANSFERENCIAS TECNOLOGICAS QUE FUERON APROPIADAS POR LAS COMUNIDADES Y/O EL SECTOR PRIVADO</v>
          </cell>
        </row>
        <row r="654">
          <cell r="B654" t="str">
            <v>12000000 SECTOR SANEAMIENTO BASICO</v>
          </cell>
        </row>
        <row r="655">
          <cell r="B655" t="str">
            <v>1200P001 LONGITUD DE ALCANTARILLADO CONSTRUIDO</v>
          </cell>
        </row>
        <row r="656">
          <cell r="B656" t="str">
            <v>1200P002 COBERTURA CON EL SISTEMA DE ALCANTARILLADO</v>
          </cell>
        </row>
        <row r="657">
          <cell r="B657" t="str">
            <v>1200P003 COBERTURA CON SISTEMA DE ACUEDUCTO</v>
          </cell>
        </row>
        <row r="658">
          <cell r="B658" t="str">
            <v>1200P004 COBERTURA EN SERVICIO DE ASEO</v>
          </cell>
        </row>
        <row r="659">
          <cell r="B659" t="str">
            <v>1200P005 M3 DE AGUA TRATADA PARA SERVICIO DE ACUEDUCTO</v>
          </cell>
        </row>
        <row r="660">
          <cell r="B660" t="str">
            <v>1200P006 M3 DE AGUA TRATADA RECUPERADA (TRATAMIENTO DE AGUAS)</v>
          </cell>
        </row>
        <row r="661">
          <cell r="B661" t="str">
            <v>1200P007 PLANTAS DE TRATAMIENTO DE AGUAS NEGRAS POR CADA CIEN MIL HABITANTES</v>
          </cell>
        </row>
        <row r="662">
          <cell r="B662" t="str">
            <v>1200P008 LICITACIONES ABIERTAS OPERACION CON INVERSION</v>
          </cell>
        </row>
        <row r="663">
          <cell r="B663" t="str">
            <v>1200P009 LICITACIONES ABIERTAS CONSTRUCTOR-OPERADOR</v>
          </cell>
        </row>
        <row r="664">
          <cell r="B664" t="str">
            <v>1200P010 PERSONAS CAPACITADAS EN GESTION AMBIENTAL Y EMPRESARIAL</v>
          </cell>
        </row>
        <row r="665">
          <cell r="B665" t="str">
            <v>1200P011 TRABAJADORES DEL SECTOR CERTIFICADOS EN FORMACION BASADAS EN COMPETENCIAS LABORALES</v>
          </cell>
        </row>
        <row r="666">
          <cell r="B666" t="str">
            <v>1200P012 CONSTRUCCION SISTEMA DE ALCANTARILLADO</v>
          </cell>
        </row>
        <row r="667">
          <cell r="B667" t="str">
            <v>1200P013 ACOMETIDAS DE ACUEDUCTO INSTALADAS Y FUNCIONANDO</v>
          </cell>
        </row>
        <row r="668">
          <cell r="B668" t="str">
            <v>1200P014 SERVICIO DE RECOLECCION DE BASURA</v>
          </cell>
        </row>
        <row r="669">
          <cell r="B669" t="str">
            <v>1200P015 VIVIENDAS CON SERVICIOS BASICOS DE ACUEDUTO, ALCANTARILLADO Y SERVICIO DE RECOLECCION DE BASURAS</v>
          </cell>
        </row>
        <row r="670">
          <cell r="B670" t="str">
            <v>13000000 SECTOR TRABAJO Y SEGURIDAD SOCIAL</v>
          </cell>
        </row>
        <row r="671">
          <cell r="B671" t="str">
            <v>1300P001 NIÑOS ATENDIDOS CON EL PROGRAMA HOGARES COMUNITARIOS DE BIENESTAR INFANTIL</v>
          </cell>
        </row>
        <row r="672">
          <cell r="B672" t="str">
            <v>1300P002 NIÑOS ATENDIDOS EN PROGRAMAS DE DESAYUNOS, ALMUERZOS Y REFRIGERIOS ESCOLARES</v>
          </cell>
        </row>
        <row r="673">
          <cell r="B673" t="str">
            <v>1300P003 NIÑOS, JOVENES Y MUJERES GESTANTES Y LACTANTES CON COMPLEMENTO NUTRICIONAL Y OTROS BENEFICIOS</v>
          </cell>
        </row>
        <row r="674">
          <cell r="B674" t="str">
            <v>1300P004 FAMILIAS ATENDIDAS EN TORNO A EPISODIOS DE VIOLENCIA INTRA FAMILIAR</v>
          </cell>
        </row>
        <row r="675">
          <cell r="B675" t="str">
            <v>1300P005 ALUMNOS ATENDIDOS POR EL FONDO DE INDUSTRIA DE LA CONSTRUCCION, FIC</v>
          </cell>
        </row>
        <row r="676">
          <cell r="B676" t="str">
            <v>1300P006 ALUMNOS ATENDIDOS SEGUN EL SISTEMA DE INFORMACION PARA LA GESTION ACADEMICA - CENTROS AGROPECUARIOS Y MINEROS</v>
          </cell>
        </row>
        <row r="677">
          <cell r="B677" t="str">
            <v>1300P007 ALUMNOS ATENDIDOS SEGUN EL SISTEMA DE INFORMACION PARA LA GESTION ACADEMICA - CENTROS DE FORMACION PROFESIONAL COMERCIALES Y DE SERVICIOS DEL SENA</v>
          </cell>
        </row>
        <row r="678">
          <cell r="B678" t="str">
            <v>1300P008 ALUMNOS ATENDIDOS SEGUN EL SISTEMA DE INFORMACION PARA LA GESTION ACADEMICA - CENTROS INDUSTRIALES Y DE LA CONSTRUCCION DEL SENA</v>
          </cell>
        </row>
        <row r="679">
          <cell r="B679" t="str">
            <v>1300P009 ALUMNOS ATENDIDOS SEGUN EL SISTEMA DE INFORMACION PARA LA GESTION ACADEMICA - CENTROS MULTISECTORIALES DEL SENA</v>
          </cell>
        </row>
        <row r="680">
          <cell r="B680" t="str">
            <v>1300P010 DISEÑOS CURRICULARES ACTUALIZADOS POR COMPETENCIAS LABORALES</v>
          </cell>
        </row>
        <row r="681">
          <cell r="B681" t="str">
            <v>1300P011 DISEÑOS CURRICULARES ELABORADOS POR COMPETENCIAS LABORALES</v>
          </cell>
        </row>
        <row r="682">
          <cell r="B682" t="str">
            <v>1300P012 EMPRESAS ATENDIDAS POR EL PROGRAMA DE DESARROLLO EMPRESARIAL</v>
          </cell>
        </row>
        <row r="683">
          <cell r="B683" t="str">
            <v>1300P013 EMPRESAS INCUBADAS OPERANDO</v>
          </cell>
        </row>
        <row r="684">
          <cell r="B684" t="str">
            <v>1300P014 INVERSION PROMEDIO EN CAPACITACION POR FUNCIONARIO</v>
          </cell>
        </row>
        <row r="685">
          <cell r="B685" t="str">
            <v>1300P015 PATENTES REGISTRADAS EN PROYECTOS DE INNOVACION TECNOLOGICA</v>
          </cell>
        </row>
        <row r="686">
          <cell r="B686" t="str">
            <v>1300P016 PROYECTOS DE INNOVACION Y DESARROLLO TECNOLOGICO APOYADOS POR EL SENA,</v>
          </cell>
        </row>
        <row r="687">
          <cell r="B687" t="str">
            <v>1300P017 INFORMES ENTREGADOS</v>
          </cell>
        </row>
        <row r="688">
          <cell r="B688" t="str">
            <v>14000000 SECTOR VIVIENDA Y DESARROLLO URBANO</v>
          </cell>
        </row>
        <row r="689">
          <cell r="B689" t="str">
            <v>1400P001 FAMILIAS QUE HABITAN EN VIVIENDA ALQUILADA</v>
          </cell>
        </row>
        <row r="690">
          <cell r="B690" t="str">
            <v>1400P002 FAMILIAS QUE HABITAN EN INQUILINATOS</v>
          </cell>
        </row>
        <row r="691">
          <cell r="B691" t="str">
            <v>1400P003 VIVIENDAS QUE NO CUMPLEN CON LOS ESTANDARES INTERNACIONALES Y/O NACIONALES DE CONSTRUCCION</v>
          </cell>
        </row>
        <row r="692">
          <cell r="B692" t="str">
            <v>1400P004 CUENTAS DE AHORRO PROGRAMADO ABIERTAS EN LAS ENTES FINANCIEROS</v>
          </cell>
        </row>
        <row r="693">
          <cell r="B693" t="str">
            <v>1400P005 SUBSIDIOS DE VIVIENDA OTORGADOS</v>
          </cell>
        </row>
        <row r="694">
          <cell r="B694" t="str">
            <v>1400P006 PROGRAMAS DE MEJORAMIENTO DE LAS CONDICIONES DE HABITABILIDAD Y CALIDAD DE VIDA EN LOS ASENTAMIENTOS</v>
          </cell>
        </row>
        <row r="695">
          <cell r="B695" t="str">
            <v>1400P007 PROGRAMAS DESARROLLADOS PARA LA COMERCIALIZACION DE VIVIENDA DE INTERES SOCIAL (OFERENTES Y DEMANDANTES)</v>
          </cell>
        </row>
        <row r="696">
          <cell r="B696" t="str">
            <v>1400P008 FAMILIAS QUE POSEEN  VIVIENDA PROPIA</v>
          </cell>
        </row>
        <row r="697">
          <cell r="B697" t="str">
            <v>1400P009 FAMILIAS QUE TIENEN DIFICULTADES PARA PAGAR LAS CUOTAS DE SU VIVIENDA</v>
          </cell>
        </row>
        <row r="698">
          <cell r="B698" t="str">
            <v>1400P010 PROGRAMAS DE CONSTRUCCION HABITACIONAL EN UNA ZONA O REGION</v>
          </cell>
        </row>
        <row r="699">
          <cell r="B699" t="str">
            <v>1400P011 FAMILIAS QUE HABITAN EN VIVIENDAS QUE  CUMPLEN CON LOS REQUISITOS  MINIMOS DE HABITABILIDAD DE LAS UNIDADES BASICAS</v>
          </cell>
        </row>
        <row r="700">
          <cell r="B700" t="str">
            <v>1400P012 PROGRAMAS DE VIVIENDA DIRIGIDOS A FAMILIAS Y/O REFUGIADOS QUE HAN SIDO OBJETO DE FENOMENOS NATURALES</v>
          </cell>
        </row>
        <row r="701">
          <cell r="B701" t="str">
            <v>1400P013 PROGRAMAS DIRIGIDOS A LOTES CON SERVICIOS</v>
          </cell>
        </row>
        <row r="702">
          <cell r="B702" t="str">
            <v>1400P014 PROGRAMAS DE MEJORAMIENTO A  BARRIOS POPULARES Y TUGURIOS</v>
          </cell>
        </row>
        <row r="703">
          <cell r="B703" t="str">
            <v>1400P015 FAMILIAS ATENDIDAS CON SOLUCION DE VIVIENDA</v>
          </cell>
        </row>
        <row r="704">
          <cell r="B704" t="str">
            <v>1400P016 PREDIOS MEJORADOS</v>
          </cell>
        </row>
        <row r="705">
          <cell r="B705" t="str">
            <v>1400P017 VIVIENDAS CON SERVICIOS BASICOS: ENERGIA, ACUEDUCTO Y ALCANTARILLADO</v>
          </cell>
        </row>
        <row r="706">
          <cell r="B706" t="str">
            <v>1400P018 MUNICIPIOS ASISTIDOS TECNICAMENTE EN SUS PROCESOS DE PLANIFICACION Y GESTION TERRITORIAL</v>
          </cell>
        </row>
        <row r="707">
          <cell r="B707" t="str">
            <v>1400P019 ESTUDIOS DE VIVIENDA Y DESARROLLO URBANO ELABORADOS</v>
          </cell>
        </row>
        <row r="708">
          <cell r="B708" t="str">
            <v>15000000 SECTOR DESARROLLO COMUNITARIO</v>
          </cell>
        </row>
        <row r="709">
          <cell r="B709" t="str">
            <v>1500P001 TASA DE MORTALIDAD INFANTIL</v>
          </cell>
        </row>
        <row r="710">
          <cell r="B710" t="str">
            <v>1500P002 ESTUDIOS DE MERCADO REALIZADOS</v>
          </cell>
        </row>
        <row r="711">
          <cell r="B711" t="str">
            <v>1500P003 PRESUPU EJECUTADO POR PRODUCTO</v>
          </cell>
        </row>
        <row r="712">
          <cell r="B712" t="str">
            <v>1500P004 SUBSIDIOS Y/O CREDITOS ENTREGADOS</v>
          </cell>
        </row>
        <row r="713">
          <cell r="B713" t="str">
            <v>17000000 SECTOR TURISMO</v>
          </cell>
        </row>
        <row r="714">
          <cell r="B714" t="str">
            <v>1700P001 ACTOS DELINCUENCIALES PRESENTADOS CONTRA TURISTAS</v>
          </cell>
        </row>
        <row r="715">
          <cell r="B715" t="str">
            <v>1700P002 TIPO DE ACTOS DELINCUENCIALES FRECUENTES</v>
          </cell>
        </row>
        <row r="716">
          <cell r="B716" t="str">
            <v>1700P003 ATRACTIVOS TURISTICOS CON VIGILANCIA</v>
          </cell>
        </row>
        <row r="717">
          <cell r="B717" t="str">
            <v>1700P004 INVERSION PARA LA ADQUISICION DE EQUIPOS DE VIGILANCIA</v>
          </cell>
        </row>
        <row r="718">
          <cell r="B718" t="str">
            <v>1700P005 INVERSION PARA DOTACION</v>
          </cell>
        </row>
        <row r="719">
          <cell r="B719" t="str">
            <v>1700P006 PUNTOS DE INFORMACION Y CONTROL</v>
          </cell>
        </row>
        <row r="720">
          <cell r="B720" t="str">
            <v>1700P007 PROYECTOS PRESENTADOS ANTE ENTES DE COOPERACION INTERNACIONAL</v>
          </cell>
        </row>
        <row r="721">
          <cell r="B721" t="str">
            <v>1700P008 ASISTENCIAS TECNICAS IMPARTIDAS</v>
          </cell>
        </row>
        <row r="722">
          <cell r="B722" t="str">
            <v>1700P009 ASISTENCIAS TECNICAS RECIBIDAS</v>
          </cell>
        </row>
        <row r="723">
          <cell r="B723" t="str">
            <v>1700P010 INTERCAMBIOS REALIZADOS CON EXPERTOS INTERNACIONALES</v>
          </cell>
        </row>
        <row r="724">
          <cell r="B724" t="str">
            <v>1700P011 INDICADORES IMPLEMENTADOS</v>
          </cell>
        </row>
        <row r="725">
          <cell r="B725" t="str">
            <v>1700P012 ASESORIAS IMPARTIDAS</v>
          </cell>
        </row>
        <row r="726">
          <cell r="B726" t="str">
            <v>1700P013 EVENTOS DE SENSIBILIZACION Y DIFUSION DE INDICADORES</v>
          </cell>
        </row>
        <row r="727">
          <cell r="B727" t="str">
            <v>1700P014 EVENTOS DE SENSIBILIZACION Y APROPIACION DE PROYECTOS</v>
          </cell>
        </row>
        <row r="728">
          <cell r="B728" t="str">
            <v>1700P015 TURISTAS (NACIONALES O EXTRANJEROS) QUE VISITAN UNA REGION</v>
          </cell>
        </row>
        <row r="729">
          <cell r="B729" t="str">
            <v>1700P016 PRESTADORES DE SERVICIOS TURISTICOS</v>
          </cell>
        </row>
        <row r="730">
          <cell r="B730" t="str">
            <v>1700P017 NORMAS TECNICAS SECTORIALES</v>
          </cell>
        </row>
        <row r="731">
          <cell r="B731" t="str">
            <v>1700P018 EMPRESAS CERTIFICADAS</v>
          </cell>
        </row>
        <row r="732">
          <cell r="B732" t="str">
            <v>1700P019 PERSONAS CERTIFICADAS</v>
          </cell>
        </row>
        <row r="733">
          <cell r="B733" t="str">
            <v>1700P020 EVENTOS DE CAPACITACION</v>
          </cell>
        </row>
        <row r="734">
          <cell r="B734" t="str">
            <v>1700P021 LICITACIONES ABIERTAS</v>
          </cell>
        </row>
        <row r="735">
          <cell r="B735" t="str">
            <v>1700P022 LICITACIONES NACIONALES ABIERTAS</v>
          </cell>
        </row>
        <row r="736">
          <cell r="B736" t="str">
            <v>1700P023 LICITACIONES INTERNACIONALES ABIERTAS.</v>
          </cell>
        </row>
        <row r="737">
          <cell r="B737" t="str">
            <v>19000000 SECTOR ARTESANIAS</v>
          </cell>
        </row>
        <row r="738">
          <cell r="B738" t="str">
            <v>1900P001 EMPLEOS CONSERVADOS POR EMPRESAS ARTESANALES ATENDIDAS</v>
          </cell>
        </row>
        <row r="739">
          <cell r="B739" t="str">
            <v>1900P002 EMPLEOS GENERADOS POR EMPRESAS ARTESANALES ATENDIDAS</v>
          </cell>
        </row>
        <row r="740">
          <cell r="B740" t="str">
            <v>1900P003 EVENTOS DE PROMOCION DEL SECTOR ARTESANAL REALIZADOS</v>
          </cell>
        </row>
        <row r="741">
          <cell r="B741" t="str">
            <v>20000000 CIENCIA Y TECNOLOGIA</v>
          </cell>
        </row>
        <row r="742">
          <cell r="B742" t="str">
            <v>2000P001 AGENDAS TERRITORIALES DE C&amp;T</v>
          </cell>
        </row>
        <row r="743">
          <cell r="B743" t="str">
            <v>2000P002 AVANCE EN EL MAPA DE REFERENCIA DEL SNC&amp;T</v>
          </cell>
        </row>
        <row r="744">
          <cell r="B744" t="str">
            <v>2000P003 PROYECTOS DE ALTO RIESGO TECNOLOGICO Y COMERCIAL FINANCIADOS</v>
          </cell>
        </row>
        <row r="745">
          <cell r="B745" t="str">
            <v>2000P004 PORTALES EN C&amp;T</v>
          </cell>
        </row>
      </sheetData>
      <sheetData sheetId="11">
        <row r="2">
          <cell r="B2" t="str">
            <v>01000000 SECTOR DEFENSA Y SEGURIDAD</v>
          </cell>
        </row>
        <row r="3">
          <cell r="B3" t="str">
            <v>0100I001 ASALTOS POR PARTE DE GRUPOS AL MARGEN DE LA LEY A POBLACIONES</v>
          </cell>
        </row>
        <row r="4">
          <cell r="B4" t="str">
            <v>0100I002 CAPACIDAD HELICOPORADA (HELICOPTEROS) EN HORAS</v>
          </cell>
        </row>
        <row r="5">
          <cell r="B5" t="str">
            <v>0100I003 AREA CUBIERTA CON PRESENCIA DE FUERZA PUBLICA</v>
          </cell>
        </row>
        <row r="6">
          <cell r="B6" t="str">
            <v>0100I004 POBLACION CUBIERTA CON PRESENCIA DE FUERZA PUBLICA</v>
          </cell>
        </row>
        <row r="7">
          <cell r="B7" t="str">
            <v>0100I005 ASALTOS GUERRILLEROS A POBLACIONES</v>
          </cell>
        </row>
        <row r="8">
          <cell r="B8" t="str">
            <v>0100I006 ATAQUES GUERRILLEROS A UNIDADES MILITARES</v>
          </cell>
        </row>
        <row r="9">
          <cell r="B9" t="str">
            <v>0100I007 OPERACIONES MILITARES OFENSIVAS Y DE CONTROL DE AREA</v>
          </cell>
        </row>
        <row r="10">
          <cell r="B10" t="str">
            <v>0100I008 MIEMBROS DE LA FUERZA PUBLICA POR CADA 100 KMS²</v>
          </cell>
        </row>
        <row r="11">
          <cell r="B11" t="str">
            <v>0100I009 CAPTURAS</v>
          </cell>
        </row>
        <row r="12">
          <cell r="B12" t="str">
            <v>0100I010 LABORATORIOS DESTRUIDOS</v>
          </cell>
        </row>
        <row r="13">
          <cell r="B13" t="str">
            <v>0100I011 COCAINA INCAUTADA</v>
          </cell>
        </row>
        <row r="14">
          <cell r="B14" t="str">
            <v>0100I012 MARIHUANA INCAUTADA</v>
          </cell>
        </row>
        <row r="15">
          <cell r="B15" t="str">
            <v>0100I013 DROGA INCAUTADA (MORFINA, HEROINA, BAZUCO)</v>
          </cell>
        </row>
        <row r="16">
          <cell r="B16" t="str">
            <v>0100I014 PRECURSORES QUIMICOS LIQUIDOS INCAUTADOS</v>
          </cell>
        </row>
        <row r="17">
          <cell r="B17" t="str">
            <v>0100I015 PRECURSORES QUIMICOS SOLIDOS INCAUTADOS</v>
          </cell>
        </row>
        <row r="18">
          <cell r="B18" t="str">
            <v>0100I016 CULTIVOS ILICITOS ERRADICADOS MANUALMENTE</v>
          </cell>
        </row>
        <row r="19">
          <cell r="B19" t="str">
            <v>0100I017 CULTIVOS ILICITOS FUMIGADOS</v>
          </cell>
        </row>
        <row r="20">
          <cell r="B20" t="str">
            <v>0100I018 DELITOS DE MAYOR IMPACTO</v>
          </cell>
        </row>
        <row r="21">
          <cell r="B21" t="str">
            <v>0100I019 MATERIAL DE GUERRA INCAUTADO (ARMAS, MUNICION, GRANADAS)</v>
          </cell>
        </row>
        <row r="22">
          <cell r="B22" t="str">
            <v>0100I020 SECUESTRADOS RESCATADOS</v>
          </cell>
        </row>
        <row r="23">
          <cell r="B23" t="str">
            <v>0100I021 COBERTURA AREA MARITIMA</v>
          </cell>
        </row>
        <row r="24">
          <cell r="B24" t="str">
            <v>0100I022 RECURSOS ASIGNADOS AL PROGRAMA DE "TRANSPARENCIA Y CONVIVENCIA.</v>
          </cell>
        </row>
        <row r="25">
          <cell r="B25" t="str">
            <v>0100I023 PREDIOS TITULADOS O CON CONTRATO DE ASIGNACION EN EL PROGRAMA DE "TRANSPARENCIA Y CONVIVENCIA".</v>
          </cell>
        </row>
        <row r="26">
          <cell r="B26" t="str">
            <v>0100I024 PERSONAS CAPACITADAS EN PREVENCION EN EL PROGRAMA DE "TRANSPARENCIA Y CONVIVENCIA".</v>
          </cell>
        </row>
        <row r="27">
          <cell r="B27" t="str">
            <v>0100I025 ENTIDADES BENEFICIADAS CON PROYECTOS DE FORTALECIMIENTO INSTITUCIONAL EN EL PROGRAMA DE "TRANSPARENCIA Y CONVIVENCIA".</v>
          </cell>
        </row>
        <row r="28">
          <cell r="B28" t="str">
            <v>0100I026 HECTAREAS CULTIVADAS EN EL PROGRAMA DE "EL CAMPO EN ACCION".</v>
          </cell>
        </row>
        <row r="29">
          <cell r="B29" t="str">
            <v>0100I027 FAMILIAS INVOLUCRADAS  EN EL PROGRAMA DE EL CAMPO EN ACCION".</v>
          </cell>
        </row>
        <row r="30">
          <cell r="B30" t="str">
            <v>0100I028 RECURSOS APALANCADOS EN EL PROGRAMA DE "EL CAMPO EN ACCION".</v>
          </cell>
        </row>
        <row r="31">
          <cell r="B31" t="str">
            <v>0100I029 CARTILLAS REPRODUCIDAS CON EL PROGRAMA DE "CONVIVENCIA CIUDADANA".</v>
          </cell>
        </row>
        <row r="32">
          <cell r="B32" t="str">
            <v>0100I030 MUNICIPIOS APLICANDO LA CAPACITACION CON EL PROGRAMA DE "CONVIVENCIA CIUDADANA".</v>
          </cell>
        </row>
        <row r="33">
          <cell r="B33" t="str">
            <v>0100I031 MULTIPLICADORES CAPACITADOS EN EL MATERIAL DEL BUEN CIUDADANO CON EL PROGRAMA DE "CONVIVENCIA CIUDADANA".</v>
          </cell>
        </row>
        <row r="34">
          <cell r="B34" t="str">
            <v>0100I032 INDICE DE ACTIVIDAD ARMADA DE GRUPOS GUERRILLEROS</v>
          </cell>
        </row>
        <row r="35">
          <cell r="B35" t="str">
            <v>0100I033 INDICE DE MASACRES</v>
          </cell>
        </row>
        <row r="36">
          <cell r="B36" t="str">
            <v>0100I034 INDICE DE HOMICIDIOS</v>
          </cell>
        </row>
        <row r="37">
          <cell r="B37" t="str">
            <v>0100I035 INDICE DE SECUESTRO</v>
          </cell>
        </row>
        <row r="38">
          <cell r="B38" t="str">
            <v>0100I036 INDICE DE VIOLENCIA INTRA FAMILIAR</v>
          </cell>
        </row>
        <row r="39">
          <cell r="B39" t="str">
            <v>0100I037 INDICE DE DELITOS SEXUALES</v>
          </cell>
        </row>
        <row r="40">
          <cell r="B40" t="str">
            <v>0100I038 INDICE DE LESIONES PERSONALES</v>
          </cell>
        </row>
        <row r="41">
          <cell r="B41" t="str">
            <v>0100I039 INDICE DE ATRACOS</v>
          </cell>
        </row>
        <row r="42">
          <cell r="B42" t="str">
            <v>0100I040 INDICE DE HURTO A RESIDENCIAS</v>
          </cell>
        </row>
        <row r="43">
          <cell r="B43" t="str">
            <v>0100I041 INDICE DE HURTO DE VEHICULOS</v>
          </cell>
        </row>
        <row r="44">
          <cell r="B44" t="str">
            <v>0100I042 INDICE DE ASALTOS BANCARIOS</v>
          </cell>
        </row>
        <row r="45">
          <cell r="B45" t="str">
            <v>0100I043 INDICE DE PIRATERIA TERRESTRE</v>
          </cell>
        </row>
        <row r="46">
          <cell r="B46" t="str">
            <v>0100I044 INDICE DE MUERTES EN ACCIDENTE DE TRANSITO</v>
          </cell>
        </row>
        <row r="47">
          <cell r="B47" t="str">
            <v>0100I045 INDICE DE SUICIDIO</v>
          </cell>
        </row>
        <row r="48">
          <cell r="B48" t="str">
            <v>0100I046 INDICE DE VIOLACIONES A DERECHOS HUMANOS</v>
          </cell>
        </row>
        <row r="49">
          <cell r="B49" t="str">
            <v>0100I047 INDICE DE DESPLAZADOS</v>
          </cell>
        </row>
        <row r="50">
          <cell r="B50" t="str">
            <v>0100I048 ENTES TERRITORIALES CON CENTROS OPERATIVOS DE SEGUIMIENTO DEL DELITO, COSED EN FUNCIONAMIENTO</v>
          </cell>
        </row>
        <row r="51">
          <cell r="B51" t="str">
            <v>0100I049 EJES VIALES CON PROGRAMAS DE SEGURIDAD INSTALADOS</v>
          </cell>
        </row>
        <row r="52">
          <cell r="B52" t="str">
            <v>0100I050 INDICE DE DELITOS COMETIDOS EN EJES VIALES</v>
          </cell>
        </row>
        <row r="53">
          <cell r="B53" t="str">
            <v>0100I051 MUNICIPIOS EN LOS QUE LA POLICIA IMPLEMENTE EL PROGRAMA "CENTROS OPERATIVOS DE SEGUIMIENTO DEL DELITO, COSED"</v>
          </cell>
        </row>
        <row r="54">
          <cell r="B54" t="str">
            <v>0100I052 MUNICIPIOS QUE IMPLEMENTEN PROGRAMA DE CIRCUITOS CERRADOS DE TELEVISION, CCTV</v>
          </cell>
        </row>
        <row r="55">
          <cell r="B55" t="str">
            <v>0100I053 CAMARAS INSTALADAS POR MUNICIPIO</v>
          </cell>
        </row>
        <row r="56">
          <cell r="B56" t="str">
            <v>0100I054 MUNICIPIOS DE LOS AUTORIZADOS A SOLICITAR LA RESTRICCION "PORTE DE ARMAS", QUE APLICAN LA MEDIDA</v>
          </cell>
        </row>
        <row r="57">
          <cell r="B57" t="str">
            <v>0100I055 INDICE DE HOMICIDIO CON ARMA DE FUEGO EN LOS MUNICIPIOS EN DONDE SE APLIQUE LA RESTRICCION (TASA POR CIEN MIL)</v>
          </cell>
        </row>
        <row r="58">
          <cell r="B58" t="str">
            <v>0100I056 RECURSOS CAPTADOS PARA LA IMPLEMENTACION DEL SISTEMA EN LAS CUATRO INSTITUCIONES CON FUNCIONES DE POLICIA JUDICIAL</v>
          </cell>
        </row>
        <row r="59">
          <cell r="B59" t="str">
            <v>0100I057 INDICE DE IMPUNIDAD EN CASOS DE DELITOS COMETIDOS CON ARMA DE FUEGO</v>
          </cell>
        </row>
        <row r="60">
          <cell r="B60" t="str">
            <v>0100I058 REGISTROS POR AÑO EN LA BASE DE DATOS CENTRAL (INFORMACION DE ARMAS, BALAS Y CASQUILLOS INVOLUCRADOS EN CRIMENES INVESTIGADOS POR LAS AUTORIDADES)</v>
          </cell>
        </row>
        <row r="61">
          <cell r="B61" t="str">
            <v>0100I059 CONVENIOS INTERINSTITUCIONALES PARA CONSOLIDAR SISTEMA (QUE CONTENGA, ACTUALICE Y ALMACENE LA INFORMACION DE ARMAS, BALAS Y CASQUILLOS INVOLUCRADOS EN CRIMENES INVESTIGADOS POR LAS AUTORIDADES)</v>
          </cell>
        </row>
        <row r="62">
          <cell r="B62" t="str">
            <v>0100I060 ASALTOS GUERRILLEROS A POBLACIONES</v>
          </cell>
        </row>
        <row r="63">
          <cell r="B63" t="str">
            <v>0100I061 ATAQUES GUERRILLEROS A UNIDADES MILITARES</v>
          </cell>
        </row>
        <row r="64">
          <cell r="B64" t="str">
            <v>0100I062 OPERACIONES MILITARES OFENSIVAS Y DE CONTROL DE AREA</v>
          </cell>
        </row>
        <row r="65">
          <cell r="B65" t="str">
            <v>0100I063 MIEMBROS DE LA FUERZA PUBLICA POR CADA 100 KMS.²</v>
          </cell>
        </row>
        <row r="66">
          <cell r="B66" t="str">
            <v>0100I064 CAPTURAS</v>
          </cell>
        </row>
        <row r="67">
          <cell r="B67" t="str">
            <v>0100I065 LABORATORIOS DESTRUIDOS</v>
          </cell>
        </row>
        <row r="68">
          <cell r="B68" t="str">
            <v>0100I066 DROGAS INCAUTADAS (TONELADAS DE COCAINA)</v>
          </cell>
        </row>
        <row r="69">
          <cell r="B69" t="str">
            <v>0100I067 DROGA INCAUTADAS (TONELADAS DE MORFINA, HEROINA, BAZUCO Y MARIHUANA)</v>
          </cell>
        </row>
        <row r="70">
          <cell r="B70" t="str">
            <v>0100I068 PRECURSORES QUIMICOS SOLIDOS INCAUTADOS</v>
          </cell>
        </row>
        <row r="71">
          <cell r="B71" t="str">
            <v>0100I069 PRECURSORES QUIMICOS LIQUIDOS INCAUTADOS</v>
          </cell>
        </row>
        <row r="72">
          <cell r="B72" t="str">
            <v>0100I070 HECTAREAS DE CULTIVOS ILICITOS ERRADICADOS MANUALMENTE</v>
          </cell>
        </row>
        <row r="73">
          <cell r="B73" t="str">
            <v>0100I071 HECTAREAS DE CULTIVOS ILICITOS FUMIGADOS</v>
          </cell>
        </row>
        <row r="74">
          <cell r="B74" t="str">
            <v>0100I072 DELITOS DE MAYOR IMPACTO</v>
          </cell>
        </row>
        <row r="75">
          <cell r="B75" t="str">
            <v>0100I073 MATERIAL DE GUERRA INCAUTADO (ARMAS, MUNICION, GRANADAS)</v>
          </cell>
        </row>
        <row r="76">
          <cell r="B76" t="str">
            <v>0100I074 SECUESTRADOS RESCATADOS</v>
          </cell>
        </row>
        <row r="77">
          <cell r="B77" t="str">
            <v>0100I075 COBERTURA AREA MARITIMA</v>
          </cell>
        </row>
        <row r="78">
          <cell r="B78" t="str">
            <v>0100I076 SOLDADOS PROFESIONALES</v>
          </cell>
        </row>
        <row r="79">
          <cell r="B79" t="str">
            <v>0100I077 HORAS DE VUELO EN APOYO DE OPERACIONES DE ORDEN PUBLICO</v>
          </cell>
        </row>
        <row r="80">
          <cell r="B80" t="str">
            <v>0100I078 UNIDADES DE CONTRAGUERRILLA DOTADAS CON TELEFONOS SATELITALES PARA OPERAR EFICAZMENTE EN EL AREA</v>
          </cell>
        </row>
        <row r="81">
          <cell r="B81" t="str">
            <v>0100I079 CAPACIDAD HELICOPORTADA</v>
          </cell>
        </row>
        <row r="82">
          <cell r="B82" t="str">
            <v>0100I080 MANTENIMIENTO DE LA CAPACIDAD DE VIGILANCIA COSTERA</v>
          </cell>
        </row>
        <row r="83">
          <cell r="B83" t="str">
            <v>02000000 SECTOR INDUSTRIA COMERCIO EXTERIOR</v>
          </cell>
        </row>
        <row r="84">
          <cell r="B84" t="str">
            <v>0200I001 INICIATIVAS INDUSTRIALES GENERADAS DE LAS DEMOSTRACIONES DE CATALOGO</v>
          </cell>
        </row>
        <row r="85">
          <cell r="B85" t="str">
            <v>0200I002 EMPLEOS GENERADOS POR EMPRESAS QUE RECIBIERON PRESTAMOS  (12/24 MESES DESPUES DE LA RECEPCION DEL PRESTAMO)</v>
          </cell>
        </row>
        <row r="86">
          <cell r="B86" t="str">
            <v>0200I003 EMPLEOS CONSERVADOS POR EMPRESAS QUE RECIBIERON PRESTAMOS  (12/24 MESES DESPUES DE LA RECEPCION DEL PRESTAMO)</v>
          </cell>
        </row>
        <row r="87">
          <cell r="B87" t="str">
            <v>0200I004 ASISTENTES POR EVENTO</v>
          </cell>
        </row>
        <row r="88">
          <cell r="B88" t="str">
            <v>0200I005 RESTRICCIONES INTERNAS POR PRODUCTO</v>
          </cell>
        </row>
        <row r="89">
          <cell r="B89" t="str">
            <v>0200I006 MONTO DE EXPORTACIONES</v>
          </cell>
        </row>
        <row r="90">
          <cell r="B90" t="str">
            <v>0200I007 MONTO DE IMPORTACIONES</v>
          </cell>
        </row>
        <row r="91">
          <cell r="B91" t="str">
            <v>0200I008 MONTO DE COMERCIO (EXPORTACIONES + IMPORTACIONES)</v>
          </cell>
        </row>
        <row r="92">
          <cell r="B92" t="str">
            <v>0200I009 MONTO DE LAS EXPORTACIONES DE BIENES</v>
          </cell>
        </row>
        <row r="93">
          <cell r="B93" t="str">
            <v>0200I010 TASA DE EXPORTACIONES DE BIENES</v>
          </cell>
        </row>
        <row r="94">
          <cell r="B94" t="str">
            <v>0200I011 MONTO DE LAS EXPORTACIONES DE SERVICIOS</v>
          </cell>
        </row>
        <row r="95">
          <cell r="B95" t="str">
            <v>0200I012 TASA DE EXPORTACIONES DE BIENES</v>
          </cell>
        </row>
        <row r="96">
          <cell r="B96" t="str">
            <v>0200I013 MONTO DE LAS EXPORTACIONES TRADICIONALES</v>
          </cell>
        </row>
        <row r="97">
          <cell r="B97" t="str">
            <v>0200I014 TASA DE EXPORTACIONES TRADICIONALES</v>
          </cell>
        </row>
        <row r="98">
          <cell r="B98" t="str">
            <v>0200I015 MONTO DE LAS EXPORTACIONES NO TRADICIONALES</v>
          </cell>
        </row>
        <row r="99">
          <cell r="B99" t="str">
            <v>0200I016 TASA DE EXPORTACIONES NO TRADICIONALES</v>
          </cell>
        </row>
        <row r="100">
          <cell r="B100" t="str">
            <v>0200I017 MONTO DE LAS EXPORTACIONES REALIZADAS A TRAVES DEL PLAN VALLEJO</v>
          </cell>
        </row>
        <row r="101">
          <cell r="B101" t="str">
            <v>0200I018 TASA DE EXPORTACIONES REALIZADAS A TRAVES DEL PLAN VALLEJO</v>
          </cell>
        </row>
        <row r="102">
          <cell r="B102" t="str">
            <v>0200I019 MONTO DE LAS IMPORTACIONES REALIZADAS A TRAVES DEL PLAN VALLEJO</v>
          </cell>
        </row>
        <row r="103">
          <cell r="B103" t="str">
            <v>0200I020 TASA DE IMPORTACIONES REALIZADAS A TRAVES DEL PLAN VALLEJO</v>
          </cell>
        </row>
        <row r="104">
          <cell r="B104" t="str">
            <v>0200I021 MONTO DE LAS EXPORTACIONES A ESTADOS UNIDOS</v>
          </cell>
        </row>
        <row r="105">
          <cell r="B105" t="str">
            <v>0200I022 TASA DE EXPORTACIONES A ESTADOS UNIDOS</v>
          </cell>
        </row>
        <row r="106">
          <cell r="B106" t="str">
            <v>0200I023 MONTO DE LAS IMPORTACIONES DE ESTADOS UNIDOS</v>
          </cell>
        </row>
        <row r="107">
          <cell r="B107" t="str">
            <v>0200I024 TASA DE IMPORTACIONES DE ESTADOS UNIDOS</v>
          </cell>
        </row>
        <row r="108">
          <cell r="B108" t="str">
            <v>0200I025 MONTO DE LAS EXPORTACIONES A CANADA</v>
          </cell>
        </row>
        <row r="109">
          <cell r="B109" t="str">
            <v>0200I026 TASA DE EXPORTACIONES A CANADA</v>
          </cell>
        </row>
        <row r="110">
          <cell r="B110" t="str">
            <v>0200I027 MONTO DE LAS IMPORTACIONES DE CANADA</v>
          </cell>
        </row>
        <row r="111">
          <cell r="B111" t="str">
            <v>0200I028 TASA DE IMPORTACIONES DE CANADA</v>
          </cell>
        </row>
        <row r="112">
          <cell r="B112" t="str">
            <v>0200I029 MONTO DE LAS EXPORTACIONES A CENTROAMERICA Y EL CARIBE</v>
          </cell>
        </row>
        <row r="113">
          <cell r="B113" t="str">
            <v>0200I030 TASA DE EXPORTACIONES A CENTROAMERICA Y EL CARIBE</v>
          </cell>
        </row>
        <row r="114">
          <cell r="B114" t="str">
            <v>0200I031 MONTO DE LAS IMPORTACIONES DE CENTROAMERICA Y EL CARIBE</v>
          </cell>
        </row>
        <row r="115">
          <cell r="B115" t="str">
            <v>0200I032 TASA DE IMPORTACIONES DE CENTROAMERICA Y EL CARIBE</v>
          </cell>
        </row>
        <row r="116">
          <cell r="B116" t="str">
            <v>0200I033 MONTO DE LAS EXPORTACIONES A LA UNION EUROPEA</v>
          </cell>
        </row>
        <row r="117">
          <cell r="B117" t="str">
            <v>0200I034 TASA DE EXPORTACIONES A LA UNION EUROPEA</v>
          </cell>
        </row>
        <row r="118">
          <cell r="B118" t="str">
            <v>0200I035 MONTO DE LAS IMPORTACIONES DE LA UNION EUROPEA</v>
          </cell>
        </row>
        <row r="119">
          <cell r="B119" t="str">
            <v>0200I036 TASA DE IMPORTACIONES DE LA UNION EUROPEA</v>
          </cell>
        </row>
        <row r="120">
          <cell r="B120" t="str">
            <v>0200I037 MONTO DE LAS EXPORTACIONES A LA CUENCA PACIFICA NICS</v>
          </cell>
        </row>
        <row r="121">
          <cell r="B121" t="str">
            <v>0200I038 TASA DE EXPORTACIONES A LA CUENCA PACIFICA NICS</v>
          </cell>
        </row>
        <row r="122">
          <cell r="B122" t="str">
            <v>0200I039 MONTO DE LAS IMPORTACIONES DE LA CUENCA PACIFICA NICS</v>
          </cell>
        </row>
        <row r="123">
          <cell r="B123" t="str">
            <v>0200I040 TASA DE IMPORTACIONES DE LA CUENCA PACIFICA NICS</v>
          </cell>
        </row>
        <row r="124">
          <cell r="B124" t="str">
            <v>0200I041 MONTO DE LAS EXPORTACIONES A JAPON</v>
          </cell>
        </row>
        <row r="125">
          <cell r="B125" t="str">
            <v>0200I042 TASA DE EXPORTACIONES A JAPON</v>
          </cell>
        </row>
        <row r="126">
          <cell r="B126" t="str">
            <v>0200I043 MONTO DE LAS IMPORTACIONES DE JAPON</v>
          </cell>
        </row>
        <row r="127">
          <cell r="B127" t="str">
            <v>0200I044 TASA DE IMPORTACIONES DE JAPON</v>
          </cell>
        </row>
        <row r="128">
          <cell r="B128" t="str">
            <v>0200I045 SOLICITUDES CERT RADICADAS</v>
          </cell>
        </row>
        <row r="129">
          <cell r="B129" t="str">
            <v>0200I046 SOCIEDADES DE COMERCIALIZACION INTERNACIONAL APROBADAS</v>
          </cell>
        </row>
        <row r="130">
          <cell r="B130" t="str">
            <v>0200I047 EMPRESAS REGISTRADAS EN EL SISTEMA DE INTELIGENCIA DE MERCADOS</v>
          </cell>
        </row>
        <row r="131">
          <cell r="B131" t="str">
            <v>0200I048 USUARIOS REGISTRADOS EN EL SISTEMA DE INTELIGENCIA DE MERCADOS</v>
          </cell>
        </row>
        <row r="132">
          <cell r="B132" t="str">
            <v>0200I049 COMBINACIONES DE PRODUCTOS CON POTENCIAL EXPORTADOR IDENTIFICADOS POR EL PIAS</v>
          </cell>
        </row>
        <row r="133">
          <cell r="B133" t="str">
            <v>0200I050 IDENTIFICACION DE COMBINACIONES DE PRODUCTOS CON POTENCIAL EXPORTADOR</v>
          </cell>
        </row>
        <row r="134">
          <cell r="B134" t="str">
            <v>0200I051 PLANES EXPORTADORES CON RECURSOS</v>
          </cell>
        </row>
        <row r="135">
          <cell r="B135" t="str">
            <v>0200I052 EMPRESAS ATENDIDAS POR PROEXPORT</v>
          </cell>
        </row>
        <row r="136">
          <cell r="B136" t="str">
            <v>0200I053 PROYECTOS ESPECIALES DE EXPORTACION APROBADOS</v>
          </cell>
        </row>
        <row r="137">
          <cell r="B137" t="str">
            <v>0200I054 EMPRESAS EN PROYECTOS ESPECIALES DE EXPORTACION APROBADOS</v>
          </cell>
        </row>
        <row r="138">
          <cell r="B138" t="str">
            <v>0200I055 EMPRESAS ATENDIDAS EN EL PROGRAMA EXPOPYME CON PLAN EXPORTADOR</v>
          </cell>
        </row>
        <row r="139">
          <cell r="B139" t="str">
            <v>0200I056 MONTO DE LA INVERSION EXTRANJERA DIRECTA CON PORTAFOLIO</v>
          </cell>
        </row>
        <row r="140">
          <cell r="B140" t="str">
            <v>0200I057 EMPRESAS VINCULADAS DENTRO DEL PROGRAMA DE ASEGURAMIENTO DE CALIDAD</v>
          </cell>
        </row>
        <row r="141">
          <cell r="B141" t="str">
            <v>0200I058 JORNADAS "SEMANA DEL EXPORTADOR" EFECTUADAS</v>
          </cell>
        </row>
        <row r="142">
          <cell r="B142" t="str">
            <v>0200I059 JORNADAS DE CAPACITACION A FUNCIONARIOS DEL SECTOR DE COMERCIO EXTERIOR</v>
          </cell>
        </row>
        <row r="143">
          <cell r="B143" t="str">
            <v>0200I060 FUNCIONARIOS CAPACITADOS EN LAS JORNADAS DE CAPACITACION A FUNCIONARIOS DEL SECTOR COMERCIO EXTERIOR</v>
          </cell>
        </row>
        <row r="144">
          <cell r="B144" t="str">
            <v>0200I061 VISITANTES DE LA PAGINA WEB DEL MINCOMEX</v>
          </cell>
        </row>
        <row r="145">
          <cell r="B145" t="str">
            <v>0200I062 UNIVERSIDADES CON CONVENIO DE CATEDRA DE NEGOCIOS INTERNACIONALES</v>
          </cell>
        </row>
        <row r="146">
          <cell r="B146" t="str">
            <v>0200I063 ANTEPROYECTOS PRESENTADOS AL PROGRAMA JOVENES EMPRENDEDORES EXPORTADORES</v>
          </cell>
        </row>
        <row r="147">
          <cell r="B147" t="str">
            <v>0200I064 PROYECTOS ACEPTADOS EN EL PROGRAMA JOVENES EMPRENDEDORES EXPORTADORES</v>
          </cell>
        </row>
        <row r="148">
          <cell r="B148" t="str">
            <v>0200I065 JORNADAS DE FORMACION A FORMADORES</v>
          </cell>
        </row>
        <row r="149">
          <cell r="B149" t="str">
            <v>0200I066 PERSONAS CAPACITADAS EN LAS JORNADAS DE FORMACION A FORMADORES</v>
          </cell>
        </row>
        <row r="150">
          <cell r="B150" t="str">
            <v>0200I067 COSTOS PROMEDIOS DE CREACION Y LEGALIZACION DE EMPRESAS</v>
          </cell>
        </row>
        <row r="151">
          <cell r="B151" t="str">
            <v>0200I068 RECURSOS FINANCIEROS COLOCADOS EN EL SECTOR COMERCIO</v>
          </cell>
        </row>
        <row r="152">
          <cell r="B152" t="str">
            <v>0200I069 VOLUMEN DE VENTAS DEL SECTOR COMERCIO</v>
          </cell>
        </row>
        <row r="153">
          <cell r="B153" t="str">
            <v>0200I070 EMPRESAS COMERCIALES CREADAS E INCUBADAS</v>
          </cell>
        </row>
        <row r="154">
          <cell r="B154" t="str">
            <v>03000000 SECTOR SALUD</v>
          </cell>
        </row>
        <row r="155">
          <cell r="B155" t="str">
            <v>0300I001 COBERTURA DE VACUNACION EN NIÑOS MENORES DE UN (1) AÑO</v>
          </cell>
        </row>
        <row r="156">
          <cell r="B156" t="str">
            <v>0300I002 COBERTURA DE VACUNACION EN NIÑOS ENTRE UN (1) Y CINCO (5) AÑOS (TRIPLE V)</v>
          </cell>
        </row>
        <row r="157">
          <cell r="B157" t="str">
            <v>0300I003 TASA DE INCIDENCIA DE LA MALARIA EN ZONAS ENDEMICAS</v>
          </cell>
        </row>
        <row r="158">
          <cell r="B158" t="str">
            <v>0300I004 TASA DE MORTALIDAD MATERNA</v>
          </cell>
        </row>
        <row r="159">
          <cell r="B159" t="str">
            <v>0300I005 TASA DE MORTALIDAD INFANTIL</v>
          </cell>
        </row>
        <row r="160">
          <cell r="B160" t="str">
            <v>0300I006 TASA DE MORTALIDAD POR TUMORES MALIGNOS</v>
          </cell>
        </row>
        <row r="161">
          <cell r="B161" t="str">
            <v>0300I007 TASA DE MORTALIDAD POR ENFERMEDADES CARDIOVASCULARES</v>
          </cell>
        </row>
        <row r="162">
          <cell r="B162" t="str">
            <v>0300I008 TASA DE MORTALIDAD POR CAUSA EXTERNA</v>
          </cell>
        </row>
        <row r="163">
          <cell r="B163" t="str">
            <v>0300I009 EFICIENCIA OPERACIONAL</v>
          </cell>
        </row>
        <row r="164">
          <cell r="B164" t="str">
            <v>0300I010 PROCESO DE DESCENTRALIZACION FORTALECIDO</v>
          </cell>
        </row>
        <row r="165">
          <cell r="B165" t="str">
            <v>0300I011 INDICE DE COBERTURA</v>
          </cell>
        </row>
        <row r="166">
          <cell r="B166" t="str">
            <v>0300I012 TRABAJADORES POBRES EN EL SISBEN EN ESTRATOS 1 Y 2 RESPECTO DE LOS TRABAJADORES DE EMPLEO EN ACCION</v>
          </cell>
        </row>
        <row r="167">
          <cell r="B167" t="str">
            <v>0300I013 NUMERO DE FAMILIAS BENEFICIADAS POR SUBSIDIO NUTRICION QUE PERTENECEN AL PROGRAMA "FAMILIAS EN ACCION"</v>
          </cell>
        </row>
        <row r="168">
          <cell r="B168" t="str">
            <v>0300I014 NIÑOS LLEVADOS A LOS CENTROS DE SALUD PARA ATENCION PREVENTIVA QUE PERTENECE AL PROGRAMA "FAMILIAS EN ACCION"</v>
          </cell>
        </row>
        <row r="169">
          <cell r="B169" t="str">
            <v>0300I015 BENEFICIARIOS DEL SUBPROGRAMA "JOVENES EN ACCION" EMPLEADOS.</v>
          </cell>
        </row>
        <row r="170">
          <cell r="B170" t="str">
            <v>0300I016 CUMPLIMIENTO EN EL RECAUDO EN LAS AREAS DE PENSIONES</v>
          </cell>
        </row>
        <row r="171">
          <cell r="B171" t="str">
            <v>0300I017 TIEMPO DE RECONOCIMIENTO (DIAS) DE PENSIONES</v>
          </cell>
        </row>
        <row r="172">
          <cell r="B172" t="str">
            <v>0300I018 INDICE DE INSATISFACCION EN EL SISTEMA DE SALUD</v>
          </cell>
        </row>
        <row r="173">
          <cell r="B173" t="str">
            <v>0300I019 INDICE DE INSATISFACCION EN EL REGIMEN DE PENSIONES</v>
          </cell>
        </row>
        <row r="174">
          <cell r="B174" t="str">
            <v>0300I020 INDICE DE INSATISFACCION EN EL SISTEMA GENERAL DE RIESGOS PROFESIONALES</v>
          </cell>
        </row>
        <row r="175">
          <cell r="B175" t="str">
            <v>0300I021 PASIVO PENSIONAL A CARGO DE LA NACION (% DEL PIB)</v>
          </cell>
        </row>
        <row r="176">
          <cell r="B176" t="str">
            <v>0300I022 CUMPLIMIENTO EN EL RECAUDO DEL SISTEMA GENERAL DE RIESGOS PROFESIONALES</v>
          </cell>
        </row>
        <row r="177">
          <cell r="B177" t="str">
            <v>0300I023 PRESTACIONES (ASISTENCIALES Y ECONOMICAS, SIN RESERVAS TECNICAS, POR ACCIDENTES DE TRABAJO Y ENFERMEDADES PROFESIONALES) RESPECTO DEL RECAUDO</v>
          </cell>
        </row>
        <row r="178">
          <cell r="B178" t="str">
            <v>0300I024 RESERVAS TECNICAS POR ACCIDENTES DE TRABAJO Y ENFERMEDADES PROFESIONALES RESPECTO A LOS RECAUDOS</v>
          </cell>
        </row>
        <row r="179">
          <cell r="B179" t="str">
            <v>0300I025 PROMOCION Y PREVENCION DEL SISTEMA GENERAL DE RIESGOS PROFESIONALES RESPECTO DEL RECAUDO</v>
          </cell>
        </row>
        <row r="180">
          <cell r="B180" t="str">
            <v>0300I026 NIVEL DE EVASION EN RIESGOS PROFESIONALES</v>
          </cell>
        </row>
        <row r="181">
          <cell r="B181" t="str">
            <v>0300I027 AFILIADOS ACTIVOS AL FONDO DE SOLIDARIDAD PENSIONAL</v>
          </cell>
        </row>
        <row r="182">
          <cell r="B182" t="str">
            <v>0300I028 COBERTURA EN PENSIONES A NIVEL NACIONAL</v>
          </cell>
        </row>
        <row r="183">
          <cell r="B183" t="str">
            <v>0300I029 COBERTURA EN PENSIONES DE AFILIADOS ACTIVOS A NIVEL NACIONAL</v>
          </cell>
        </row>
        <row r="184">
          <cell r="B184" t="str">
            <v>0300I030 POBLACION DE TRABAJADORES AFILIADOS AL SISTEMA GENERAL DE RIESGOS PROFESIONALES</v>
          </cell>
        </row>
        <row r="185">
          <cell r="B185" t="str">
            <v>0300I031 POBLACION AFILIADA AL SISTEMA GENERAL DE RIESGOS PROFESIONALES RESPECTO DE LA POBLACION ECONOMICAMENTE ACTIVA (PEA)</v>
          </cell>
        </row>
        <row r="186">
          <cell r="B186" t="str">
            <v>0300I032 CASOS DE ACCIDENTES DE TRABAJO RESPECTO A LOS TRABAJADORES AFILIADOS AL SISTEMA GENERAL DE RIESGOS PROFESIONALES</v>
          </cell>
        </row>
        <row r="187">
          <cell r="B187" t="str">
            <v>0300I033 CASOS DE ENFERMEDAD PROFESIONAL RESPECTO A LOS TRABAJADORES AFILIADOS AL SISTEMA GENERAL DE RIESGOS PROFESIONALES</v>
          </cell>
        </row>
        <row r="188">
          <cell r="B188" t="str">
            <v>0300I034 AFILIADOS AL REGIMEN SUBSIDIADO</v>
          </cell>
        </row>
        <row r="189">
          <cell r="B189" t="str">
            <v>0300I035 AFILIACION  MULTIPLE AL REGIMEN SUBSIDIADO</v>
          </cell>
        </row>
        <row r="190">
          <cell r="B190" t="str">
            <v>0300I036 AFILIADOS AL REGIMEN CONTRIBUTIVO</v>
          </cell>
        </row>
        <row r="191">
          <cell r="B191" t="str">
            <v>0300I037 POBLACION AFILIADA AL SISTEMA GENERAL DE SEGURIDAD SOCIAL EN SALUD</v>
          </cell>
        </row>
        <row r="192">
          <cell r="B192" t="str">
            <v>0300I038 POBLACION POBRE NO AFILIADA DEBIDAMENTE IDENTIFICADA MEDIANTE SISBEN</v>
          </cell>
        </row>
        <row r="193">
          <cell r="B193" t="str">
            <v>0300I039 NUEVOS AFILIADOS AL SISTEMA GENERAL DE SEGURIDAD SOCIAL EN SALUD</v>
          </cell>
        </row>
        <row r="194">
          <cell r="B194" t="str">
            <v>0300I040 COBERTURA DE VACUNACION DE NIÑOS MENORES DE UN AÑO</v>
          </cell>
        </row>
        <row r="195">
          <cell r="B195" t="str">
            <v>0300I041 CUMPLIMIENTO DE LA COBERTURA DE VACUNACION DE NIÑOS MENORES DE UN AÑO</v>
          </cell>
        </row>
        <row r="196">
          <cell r="B196" t="str">
            <v>0300I042 COBERTURA DE VACUNACION CON TRIPLE VIRAL EN NIÑOS DE UN AÑO</v>
          </cell>
        </row>
        <row r="197">
          <cell r="B197" t="str">
            <v>0300I043 CUMPLIMIENTO DE LA COBERTURA DE VACUNACION CON TRIPLE VIRAL EN NIÑOS DE UN AÑO</v>
          </cell>
        </row>
        <row r="198">
          <cell r="B198" t="str">
            <v>0300I044 COBERTURA DE VACUNACION ANTIRRABICA</v>
          </cell>
        </row>
        <row r="199">
          <cell r="B199" t="str">
            <v>0300I045 DEPARTAMENTOS QUE DESARROLLAN PROYECTOS DE PREVENCION AL CONSUMO (ALCOHOL, TABACO Y SUSTANCIAS PSICOACTIVAS)</v>
          </cell>
        </row>
        <row r="200">
          <cell r="B200" t="str">
            <v>0300I046 DISTRITOS QUE DESARROLLAN PROYECTOS DE PREVENCION AL CONSUMO (ALCOHOL, TABACO Y SUSTANCIAS PSICOACTIVAS)</v>
          </cell>
        </row>
        <row r="201">
          <cell r="B201" t="str">
            <v>0300I047 DEPARTAMENTOS QUE DESARROLLAN PROYECTOS DE PREVENCION DE LAS ENFERMEDADES CRONICAS NO TRANSMISIBLES</v>
          </cell>
        </row>
        <row r="202">
          <cell r="B202" t="str">
            <v>0300I048 DISTRITOS QUE DESARROLLAN PROYECTOS DE PREVENCION DE LAS ENFERMEDADES CRONICAS NO TRANSMISIBLES</v>
          </cell>
        </row>
        <row r="203">
          <cell r="B203" t="str">
            <v>0300I049 INCIDENCIA DE MALARIA EN EL PAIS (POR CADA 1,000 HABITANTES)</v>
          </cell>
        </row>
        <row r="204">
          <cell r="B204" t="str">
            <v>0300I050 DETECCION DE CASOS DE TUBERCULOSIS, TBC POSITIVOS</v>
          </cell>
        </row>
        <row r="205">
          <cell r="B205" t="str">
            <v>0300I051 CASOS NUEVOS DE LEPRA SIN DISCAPACIDAD</v>
          </cell>
        </row>
        <row r="206">
          <cell r="B206" t="str">
            <v>0300I052 DEPARTAMENTOS QUE DESARROLLAN PROYECTOS DE PROMOCION DE LA SALUD SEXUAL Y REPRODUCTIVA EN ADOLESCENTES</v>
          </cell>
        </row>
        <row r="207">
          <cell r="B207" t="str">
            <v>0300I053 DISTRITOS QUE DESARROLLAN PROYECTOS DE PROMOCION DE LA SALUD SEXUAL Y REPRODUCTIVA EN ADOLESCENTES</v>
          </cell>
        </row>
        <row r="208">
          <cell r="B208" t="str">
            <v>0300I054 INCIDENCIA DE SIFILIS CONGENITA (POR CADA 1,000 NACIDOS VIVOS)</v>
          </cell>
        </row>
        <row r="209">
          <cell r="B209" t="str">
            <v>0300I055 INCIDENCIA DE  POLIO (POR CADA 1,000 NACIDOS VIVOS)</v>
          </cell>
        </row>
        <row r="210">
          <cell r="B210" t="str">
            <v>0300I056 INCIDENCIA DE TETANOS NEONATAL (POR CADA 1,000 NACIDOS VIVOS)</v>
          </cell>
        </row>
        <row r="211">
          <cell r="B211" t="str">
            <v>0300I057 INCIDENCIA DE SARAMPION (POR CADA 100.000 NIÑOS MENORES DE 5 AÑOS)</v>
          </cell>
        </row>
        <row r="212">
          <cell r="B212" t="str">
            <v>0300I058 MORTALIDAD MATERNA</v>
          </cell>
        </row>
        <row r="213">
          <cell r="B213" t="str">
            <v>0300I059 MORTALIDAD INFANTIL</v>
          </cell>
        </row>
        <row r="214">
          <cell r="B214" t="str">
            <v>0300I060 REGISTRO DE PRESTADORES DE SERVICIOS DE SALUD ACTUALIZADO Y CONFIABLE (IPS PUBLICAS Y PRIVADAS)</v>
          </cell>
        </row>
        <row r="215">
          <cell r="B215" t="str">
            <v>0300I061 CAMAS POR TIPO DE INSTITUCION (IPS PUBLICAS Y PRIVADAS)</v>
          </cell>
        </row>
        <row r="216">
          <cell r="B216" t="str">
            <v>0300I062 NIÑOS ATENDIDOS EN HOGARES COMUNITARIOS DE BIENESTAR</v>
          </cell>
        </row>
        <row r="217">
          <cell r="B217" t="str">
            <v>0300I063 NIÑOS ATENDIDOS EN RESTAURANTES ESCOLARES</v>
          </cell>
        </row>
        <row r="218">
          <cell r="B218" t="str">
            <v>0300I064 JOVENES ATENDIDOS EN CLUBES JUVENILES</v>
          </cell>
        </row>
        <row r="219">
          <cell r="B219" t="str">
            <v>0300I065 EMBARAZADAS ATENDIDAS</v>
          </cell>
        </row>
        <row r="220">
          <cell r="B220" t="str">
            <v>0300I066 LACTANTES ATENDIDAS</v>
          </cell>
        </row>
        <row r="221">
          <cell r="B221" t="str">
            <v>0300I067 NIÑOS DE LA CALLE ATENDIDOS EN LAS MODALIDADES DE SERVICIO</v>
          </cell>
        </row>
        <row r="222">
          <cell r="B222" t="str">
            <v>0300I068 AGENTES EDUCATIVOS  COMUNITARIOS CAPACITADOS (PARA LA DETECCION PRECOZ, PREVENCION Y MANEJO DE EPISODIOS DE VIOLENCIA INTRA FAMILIAR)</v>
          </cell>
        </row>
        <row r="223">
          <cell r="B223" t="str">
            <v>0300I069 FAMILIAS ATENDIDAS EN TORNO A EPISODIOS DE VIOLENCIA INTRA FAMILIAR (MEDIANTE LAS ESTRATEGIAS EDUCADOR FAMILIAR Y ESCUELA DE PADRES)</v>
          </cell>
        </row>
        <row r="224">
          <cell r="B224" t="str">
            <v>0300I070 NIÑOS CON MEDIDA DE PROTECCION UBICADOS EN MEDIO FAMILIAR</v>
          </cell>
        </row>
        <row r="225">
          <cell r="B225" t="str">
            <v>0300I071 POBLACION FOCALIZADA EN HOGARES COMUNITARIOS DE BIENESTAR</v>
          </cell>
        </row>
        <row r="226">
          <cell r="B226" t="str">
            <v>0300I072 POBLACION FOCALIZADA EN RESTAURANTES ESCOLARES</v>
          </cell>
        </row>
        <row r="227">
          <cell r="B227" t="str">
            <v>0300I073 POBLACION FOCALIZADA EN CLUBES JUVENILES</v>
          </cell>
        </row>
        <row r="228">
          <cell r="B228" t="str">
            <v>0300I074 EMBARAZADAS Y LACTANTES FOCALIZADAS</v>
          </cell>
        </row>
        <row r="229">
          <cell r="B229" t="str">
            <v>0300I075 DESNUTRICION GLOBAL NACIONAL</v>
          </cell>
        </row>
        <row r="230">
          <cell r="B230" t="str">
            <v>0300I076 DESNUTRICION CRONICA NACIONAL</v>
          </cell>
        </row>
        <row r="231">
          <cell r="B231" t="str">
            <v>0300I077 DESNUTRICION AGUDA NACIONAL</v>
          </cell>
        </row>
        <row r="232">
          <cell r="B232" t="str">
            <v>04000000 SECTOR COMUNICACIONES</v>
          </cell>
        </row>
        <row r="233">
          <cell r="B233" t="str">
            <v>0400I001 LINEAS TELEFONICAS EN REGIONES DE ALTA DENSIDAD TELEFONICA</v>
          </cell>
        </row>
        <row r="234">
          <cell r="B234" t="str">
            <v>0400I002 LINEAS TELEFONICAS EN REGIONES DE BAJA DENSIDAD TELEFONICA.</v>
          </cell>
        </row>
        <row r="235">
          <cell r="B235" t="str">
            <v>0400I003 ATENCION EN INSTALACION DE LINEAS TELEFONICAS POR USUARIO</v>
          </cell>
        </row>
        <row r="236">
          <cell r="B236" t="str">
            <v>0400I004 ATENCION EN INSTALACION DE LINEAS POR FAMILIA</v>
          </cell>
        </row>
        <row r="237">
          <cell r="B237" t="str">
            <v>0400I005 PERSONAS CON ACCESO A INTERNET</v>
          </cell>
        </row>
        <row r="238">
          <cell r="B238" t="str">
            <v>0400I006 USUARIOS DE LOS SERVICIOS DE TELECOMUNICACIONES CONTROLADOS Y VIGILADOS POR EL MINISTERIO DE COMUNICACIONES</v>
          </cell>
        </row>
        <row r="239">
          <cell r="B239" t="str">
            <v>0400I007 FUNCIONARIOS BENEFICIADOS CON EL PLAN DE CAPACITACION</v>
          </cell>
        </row>
        <row r="240">
          <cell r="B240" t="str">
            <v>0400I008 FUNCIONARIOS BENEFICIADOS CON EL PROGRAMA DE BIENESTAR SOCIAL</v>
          </cell>
        </row>
        <row r="241">
          <cell r="B241" t="str">
            <v>0400I009 MUNICIPIOS QUE CUENTAN EL SERVICIO DE CORREO SOCIAL</v>
          </cell>
        </row>
        <row r="242">
          <cell r="B242" t="str">
            <v>0400I010 INTERCONEXION A LA RED DE ALTA VELOCIDAD DEL ESTADO COMUNITARIO</v>
          </cell>
        </row>
        <row r="243">
          <cell r="B243" t="str">
            <v>0400I011 MUNICIPIOS CUBIERTOS CON TELEFONOS PUBLICOS PARA SORDOS</v>
          </cell>
        </row>
        <row r="244">
          <cell r="B244" t="str">
            <v>0400I012 ESCUELAS BENEFICIADAS CON EL PROGRAMA COMPUTADORES PARA EDUCAR</v>
          </cell>
        </row>
        <row r="245">
          <cell r="B245" t="str">
            <v>0400I013 FUNCIONARIOS BENEFICIADOS CON MANTENIMIENTO DE EQUIPOS DE COMPUTO</v>
          </cell>
        </row>
        <row r="246">
          <cell r="B246" t="str">
            <v>0400I014 USUARIOS VIGILADOS Y COTROLADOS POR EL MINISTERIO DE COMUNICACIONES</v>
          </cell>
        </row>
        <row r="247">
          <cell r="B247" t="str">
            <v>0400I015 HORAS DE CAPACITACION POR FUNCIONARIO</v>
          </cell>
        </row>
        <row r="248">
          <cell r="B248" t="str">
            <v>0400I016 SATISFACCION DE LOS FUNCIONARIOS BENEFICIADOS CON PROGRAMAS DE BIENESTAR SOCIAL</v>
          </cell>
        </row>
        <row r="249">
          <cell r="B249" t="str">
            <v>0400I017 INTERCONEXION CON LAS DIRECCIONES TERRITORIALES</v>
          </cell>
        </row>
        <row r="250">
          <cell r="B250" t="str">
            <v>0400I018 TIEMPO DE RESPUESTA AL USUARIO</v>
          </cell>
        </row>
        <row r="251">
          <cell r="B251" t="str">
            <v>0400I019 MUNICIPIOS CUBIERTOS CON AGENCIAS DE CORREO SOCIAL</v>
          </cell>
        </row>
        <row r="252">
          <cell r="B252" t="str">
            <v>0400I020 LOCALIDADES CON SERVICIO DE TELEFONIA RURAL COMUNITARIA</v>
          </cell>
        </row>
        <row r="253">
          <cell r="B253" t="str">
            <v>0400I021 ESCUELAS PUBLICAS CONECTADAS A INTERNET</v>
          </cell>
        </row>
        <row r="254">
          <cell r="B254" t="str">
            <v>0400I022 HOSPITALES CONECTADOS A INTERNET</v>
          </cell>
        </row>
        <row r="255">
          <cell r="B255" t="str">
            <v>0400I023 ALCALDIAS CONECTADAS A INTERNET</v>
          </cell>
        </row>
        <row r="256">
          <cell r="B256" t="str">
            <v>0400I024 POBLACION BENEFICADA CON TELEFONOS PUBLICOS PARA SORDOS</v>
          </cell>
        </row>
        <row r="257">
          <cell r="B257" t="str">
            <v>0400I025 ESCUELAS PUBLICAS BENEFICIADAS CON EL PROGRAMA COMPUTADORES PARA EDUCAR</v>
          </cell>
        </row>
        <row r="258">
          <cell r="B258" t="str">
            <v>0400I026 ALUMNOS BENEFICADOS CON EL PROGRAMA COMPUTADORES PARA EDUCAR</v>
          </cell>
        </row>
        <row r="259">
          <cell r="B259" t="str">
            <v>0400I027 DOCENTES CAPACITADOS POR COMPUTADORES PARA EDUCAR</v>
          </cell>
        </row>
        <row r="260">
          <cell r="B260" t="str">
            <v>0400I028 DIRECTIVOS CAPACITADOS POR COMPUTADORES PARA EDUCAR</v>
          </cell>
        </row>
        <row r="261">
          <cell r="B261" t="str">
            <v>0400I029 POBLACION BENEFICIADA POR LA RADIODIFUSORA NACIONAL</v>
          </cell>
        </row>
        <row r="262">
          <cell r="B262" t="str">
            <v>0400I030 TIEMPO PROMEDIO DE RESPUESTA EN LA BUSQUEDA DE DOCUMENTOS</v>
          </cell>
        </row>
        <row r="263">
          <cell r="B263" t="str">
            <v>0400I031 DENSIDAD TELEFONICA EN EL RESTO DEL PAIS (EXCLUYE 5 GRANDES CIUDADES)</v>
          </cell>
        </row>
        <row r="264">
          <cell r="B264" t="str">
            <v>0400I032 LOCALIDADES RURALES CON ACCESO A TELEFONIA COMUNITARIA</v>
          </cell>
        </row>
        <row r="265">
          <cell r="B265" t="str">
            <v>0400I033 CIUDADES CON ACCESO LOCAL A INTERNET</v>
          </cell>
        </row>
        <row r="266">
          <cell r="B266" t="str">
            <v>0400I034 LOCALIDADES CON SERVICIO POSTAL</v>
          </cell>
        </row>
        <row r="267">
          <cell r="B267" t="str">
            <v>0400I035 PENETRACION TELEFONIA MOVIL</v>
          </cell>
        </row>
        <row r="268">
          <cell r="B268" t="str">
            <v>0400I036 LINEAS DE TELEFONIA BASICA CONMUTADA (TPBC) EN SERVICIO</v>
          </cell>
        </row>
        <row r="269">
          <cell r="B269" t="str">
            <v>0400I037 DENSIDAD TELEFONICA PUBLICA BASICA CONMUTADA EN SERVICIO</v>
          </cell>
        </row>
        <row r="270">
          <cell r="B270" t="str">
            <v>0400I038 USUARIOS DE TELEFONIA MOVIL CELULAR</v>
          </cell>
        </row>
        <row r="271">
          <cell r="B271" t="str">
            <v>0400I039 DENSIDAD DEL SERVICIO DE TELEFONIA MOVIL</v>
          </cell>
        </row>
        <row r="272">
          <cell r="B272" t="str">
            <v>0400I040 TIEMPO MEDIO DE REPARACION LINEAS TELEFONICAS</v>
          </cell>
        </row>
        <row r="273">
          <cell r="B273" t="str">
            <v>0400I041 TIEMPO MEDIO DE INSTALACION DE NUEVAS LINEAS</v>
          </cell>
        </row>
        <row r="274">
          <cell r="B274" t="str">
            <v>0400I042 DAÑOS POR CADA 100 ABONADOS DE TPBC</v>
          </cell>
        </row>
        <row r="275">
          <cell r="B275" t="str">
            <v>0400I043 AMPLIACION DE LA COBERTURA TELEFONICA</v>
          </cell>
        </row>
        <row r="276">
          <cell r="B276" t="str">
            <v>0400I044 TARIFA PROMEDIO DE TELEFONIA PUBLICA BASICA CONMUTADA DE LARGA DISTANCIA -TPBCLD- NACIONAL</v>
          </cell>
        </row>
        <row r="277">
          <cell r="B277" t="str">
            <v>0400I045 TARIFA PROMEDIO DE TELEFONIA PUBLICA BASICA CONMUTADA DE LARGA DISTANCIA -TPBCLD- INTERNACIONAL</v>
          </cell>
        </row>
        <row r="278">
          <cell r="B278" t="str">
            <v>0400I046 PARTICIPACION DEL SECTOR DE LAS TELECOMUNICACIONES EN EL PIB</v>
          </cell>
        </row>
        <row r="279">
          <cell r="B279" t="str">
            <v>0400I047 INVERSION NACIONAL EN EL SECTOR DE LAS TELECOMUNICACIONES</v>
          </cell>
        </row>
        <row r="280">
          <cell r="B280" t="str">
            <v>0400I048 INVERSION EXTRANJERA EN EL SECTOR DE LAS TELECOMUNICACIONES.</v>
          </cell>
        </row>
        <row r="281">
          <cell r="B281" t="str">
            <v>0400I049 CENTROS (INCLUYE ENTIDADES MILITARES) DE ACCESO COMUNITARIO A INTERNET</v>
          </cell>
        </row>
        <row r="282">
          <cell r="B282" t="str">
            <v>0400I050 CABECERAS  MUNICIPALES CON ACCESO CONMUTADO A INTERNET</v>
          </cell>
        </row>
        <row r="283">
          <cell r="B283" t="str">
            <v>0400I051 USUARIOS EN COLOMBIA CON ACCESO A INTERNET</v>
          </cell>
        </row>
        <row r="284">
          <cell r="B284" t="str">
            <v>0400I052 ENTIDADES GUBERNAMENTALES DEL NIVEL NACIONAL CON PAGINAS DE INTERNET</v>
          </cell>
        </row>
        <row r="285">
          <cell r="B285" t="str">
            <v>0400I053 MUNICIPIOS CON ACCESO A TECNOLOGIAS DE BANDA ANCHA LDMS</v>
          </cell>
        </row>
        <row r="286">
          <cell r="B286" t="str">
            <v>0400I054 COMPUTADORES POR CADA 100 HABITANTES</v>
          </cell>
        </row>
        <row r="287">
          <cell r="B287" t="str">
            <v>0400I055 USUARIOS DE INTERNET SECTOR COMERCIO</v>
          </cell>
        </row>
        <row r="288">
          <cell r="B288" t="str">
            <v>0400I056 USUARIOS DE INTERNET SECTOR EDUCACION</v>
          </cell>
        </row>
        <row r="289">
          <cell r="B289" t="str">
            <v>0400I057 USUARIOS DE INTERNET EN LOS HOGARES</v>
          </cell>
        </row>
        <row r="290">
          <cell r="B290" t="str">
            <v>0400I058 COMPUTADORES CONECTADOS A UNA RED</v>
          </cell>
        </row>
        <row r="291">
          <cell r="B291" t="str">
            <v>05000000 SECTOR MINAS Y ENERGIA</v>
          </cell>
        </row>
        <row r="292">
          <cell r="B292" t="str">
            <v>0500I001 COSTO PROMEDIO DE KWH</v>
          </cell>
        </row>
        <row r="293">
          <cell r="B293" t="str">
            <v>0500I002 COSTO CONEXION</v>
          </cell>
        </row>
        <row r="294">
          <cell r="B294" t="str">
            <v>0500I003 COSTO POTENCIA INSTALADA</v>
          </cell>
        </row>
        <row r="295">
          <cell r="B295" t="str">
            <v>0500I004 COBERTURA DEL SERVICIO DE GAS</v>
          </cell>
        </row>
        <row r="296">
          <cell r="B296" t="str">
            <v>0500I005 PROMEDIO DE HORAS DIARIAS DEL SERVICIO DE GAS</v>
          </cell>
        </row>
        <row r="297">
          <cell r="B297" t="str">
            <v>0500I006 VIVIENDAS (HOGARES) ATENDIDOS CON SERVICIO DE GAS</v>
          </cell>
        </row>
        <row r="298">
          <cell r="B298" t="str">
            <v>0500I007 CONSUMO NACIONAL DE ENERGIA EN KWH-DIA</v>
          </cell>
        </row>
        <row r="299">
          <cell r="B299" t="str">
            <v>0500I008 PROYECTOS DE EXPLOTACION MINERA LLEVADOS A CABO</v>
          </cell>
        </row>
        <row r="300">
          <cell r="B300" t="str">
            <v>0500I009 PROYECTOS DE EXPLOTACION MINERA LLEVADOS A CABO CON EXITO</v>
          </cell>
        </row>
        <row r="301">
          <cell r="B301" t="str">
            <v>0500I010 PERMISOS O LICENCIAS DE EXPLORACION MINERA APROBADAS O LEGALIZADAS</v>
          </cell>
        </row>
        <row r="302">
          <cell r="B302" t="str">
            <v>0500I011 DESVIACION PORCENTUAL DE LA DEMANDA ESTIMADA</v>
          </cell>
        </row>
        <row r="303">
          <cell r="B303" t="str">
            <v>0500I012 POBLACION CON SERVICIO DE ENERGIA ELECTRICA EN LAS AREAS RURALES</v>
          </cell>
        </row>
        <row r="304">
          <cell r="B304" t="str">
            <v>0500I013 COBERTURA DE LA RED DE SISTEMAS DEL MINISTERIO</v>
          </cell>
        </row>
        <row r="305">
          <cell r="B305" t="str">
            <v>0500I014 DEMANDA DE ENERGIA CUBIERTA CON TRANSACCIONES INTERCONEXIONALES</v>
          </cell>
        </row>
        <row r="306">
          <cell r="B306" t="str">
            <v>0500I015 CAPACIDAD INSTALADA</v>
          </cell>
        </row>
        <row r="307">
          <cell r="B307" t="str">
            <v>0500I016 VIVIENDAS (HOGARES) ATENDIDOS CON SERVICIO DE ENERGIA</v>
          </cell>
        </row>
        <row r="308">
          <cell r="B308" t="str">
            <v>0500I017 VALOR DE LOS SUBSIDIOS ENTREGADOS A LOS USUARIOS DE LOS ESTRATOS 1, 2 Y 3</v>
          </cell>
        </row>
        <row r="309">
          <cell r="B309" t="str">
            <v>0500I018 COBERTURA DEL SERVICIO DE ENERGIA EN LAS ZONAS INTERCONECTADAS</v>
          </cell>
        </row>
        <row r="310">
          <cell r="B310" t="str">
            <v>0500I019 COSTO PROMEDIO KILOWATIO HORA, KWH</v>
          </cell>
        </row>
        <row r="311">
          <cell r="B311" t="str">
            <v>0500I020 COSTO PROMEDIO DE KILOWATIOS HORA, KWH REPORTADOS.</v>
          </cell>
        </row>
        <row r="312">
          <cell r="B312" t="str">
            <v>0500I021 COSTO CONEXION</v>
          </cell>
        </row>
        <row r="313">
          <cell r="B313" t="str">
            <v>0500I022 COSTO POTENCIA INSTALADA.</v>
          </cell>
        </row>
        <row r="314">
          <cell r="B314" t="str">
            <v>0500I023 COBERTURA DEL SERVICIO DE ENERGIA EN ZONAS NO INTERCONECTADAS, ZNI</v>
          </cell>
        </row>
        <row r="315">
          <cell r="B315" t="str">
            <v>0500I024 VIVIENDAS (HOGARES) ATENDIDOS CON SERVICIO DE ENERGIA EN LAS ZNI</v>
          </cell>
        </row>
        <row r="316">
          <cell r="B316" t="str">
            <v>0500I025 PROMEDIO EN TIEMPO DEL SERVICIO DE ENERGIA EN ZNI</v>
          </cell>
        </row>
        <row r="317">
          <cell r="B317" t="str">
            <v>0500I026 PROYECTOS ENERGETICOS INTEGRALES (PRODUCTIVOS Y SOSTENIBLES) IDENTIFICADOS PARA ZNI</v>
          </cell>
        </row>
        <row r="318">
          <cell r="B318" t="str">
            <v>0500I027 PROYECTOS ESTRUCTURADOS CON ENERGIAS ALTERNATIVAS</v>
          </cell>
        </row>
        <row r="319">
          <cell r="B319" t="str">
            <v>0500I028 VARIACION DE LA PRODUCCION DEL SECTOR MINERO (PIBMINERO)</v>
          </cell>
        </row>
        <row r="320">
          <cell r="B320" t="str">
            <v>0500I029 NUEVOS PROSPECTOS MINEROS</v>
          </cell>
        </row>
        <row r="321">
          <cell r="B321" t="str">
            <v>0500I030 CRECIMIENTO DE LA PRODUCCION DEL SECTOR MINERO</v>
          </cell>
        </row>
        <row r="322">
          <cell r="B322" t="str">
            <v>0500I031 USUARIOS RESIDENCIALES CONECTADOS CON SERVICIO DE GAS NATURAL AL AÑO</v>
          </cell>
        </row>
        <row r="323">
          <cell r="B323" t="str">
            <v>0500I032 GRADO DE UTILIZACION DE PRODUCTOS</v>
          </cell>
        </row>
        <row r="324">
          <cell r="B324" t="str">
            <v>0500I033 VARIACION DE COSTOS DE PRODUCCION DE LAS UNIDADES MINERAS DOTADAS TECNOLOGICAMENTE</v>
          </cell>
        </row>
        <row r="325">
          <cell r="B325" t="str">
            <v>0500I034 CARGOS DE TRANSMISION</v>
          </cell>
        </row>
        <row r="326">
          <cell r="B326" t="str">
            <v>0500I035 CONSULTAS ATENDIDAS DE USUARIOS</v>
          </cell>
        </row>
        <row r="327">
          <cell r="B327" t="str">
            <v>0500I036 DERECHOS DE USUARIOS</v>
          </cell>
        </row>
        <row r="328">
          <cell r="B328" t="str">
            <v>0500I037 EMPRESAS QUE INCUMPLEN LA NORMATIVIDAD</v>
          </cell>
        </row>
        <row r="329">
          <cell r="B329" t="str">
            <v>0500I038 NUEVAS EMPRESAS COMPETITIVAS</v>
          </cell>
        </row>
        <row r="330">
          <cell r="B330" t="str">
            <v>0500I039 SOBRECOSTOS DE LOS GENERADORES POR FALTA DE SINCRONIZACION DE DESPACHO DE GAS</v>
          </cell>
        </row>
        <row r="331">
          <cell r="B331" t="str">
            <v>0500I040 GENERACION DE PRODUCTOS MINEROS</v>
          </cell>
        </row>
        <row r="332">
          <cell r="B332" t="str">
            <v>0500I041 CONTRAPRESTACIONES POR PRODUCCION MINERA RESULTADO DE LA GESTION INSTITUCIONAL</v>
          </cell>
        </row>
        <row r="333">
          <cell r="B333" t="str">
            <v>0500I043 VOLUMEN DE EXPORTACION MINERA</v>
          </cell>
        </row>
        <row r="334">
          <cell r="B334" t="str">
            <v>0500I044 INFORMACION URBANA DE AGUA NO CONTABILIZADA EN MUNICIPIOS MENOR A 100.000 HAB</v>
          </cell>
        </row>
        <row r="335">
          <cell r="B335" t="str">
            <v>0500I045 COBERTURA DEL SERVICIO DE ENERGIA ELECTRICA EN LAS AREAS URBANAS</v>
          </cell>
        </row>
        <row r="336">
          <cell r="B336" t="str">
            <v>0500I046 CUBRIMIENTO DEL SERVICIO ENERGIA ELECTRICA EN CAPITALES DE ZONAS NO INTERCONECTADAS</v>
          </cell>
        </row>
        <row r="337">
          <cell r="B337" t="str">
            <v>0500I047 PROMEDIO DE HORAS DIARIAS DE SERVICIO DE ENERGIA ELECTRICA EN CAPITALES DE ZONAS NO INTERCONECTADAS</v>
          </cell>
        </row>
        <row r="338">
          <cell r="B338" t="str">
            <v>0500I048 KILOMETROS DE LINEA DE TRANSMISION CONSTRUIDOS</v>
          </cell>
        </row>
        <row r="339">
          <cell r="B339" t="str">
            <v>0500I049 COBERTURA DE MUNICIPIOS CON POTENCIAL MAYOR DEL 30% EN SERVICIO DE GAS NATURAL POR RED PARA USUARIOS RESIDENCIALES</v>
          </cell>
        </row>
        <row r="340">
          <cell r="B340" t="str">
            <v>0500I050 CONSUMO NACIONAL DE GAS NATURAL (MILLONES DE BTU/DIA)</v>
          </cell>
        </row>
        <row r="341">
          <cell r="B341" t="str">
            <v>0500I051 PRODUCCION NACIONAL DE CRUDO (MILES DE BARRILES DE PETROLEO PRODUCIDOS DIARIAMENTE)</v>
          </cell>
        </row>
        <row r="342">
          <cell r="B342" t="str">
            <v>0500I052 BARRILES DE RESERVA DE PETROLEO DESCUBIERTOS</v>
          </cell>
        </row>
        <row r="343">
          <cell r="B343" t="str">
            <v>0500I053 POZOS DE PETROLEO PERFORADOS</v>
          </cell>
        </row>
        <row r="344">
          <cell r="B344" t="str">
            <v>0500I054 PARTICIPACION DEL PETROLEO Y SUS DERIVADOS EN LAS EXPORTACIONES NACIONALES</v>
          </cell>
        </row>
        <row r="345">
          <cell r="B345" t="str">
            <v>0500I055 RESERVAS REMANENTES DE PETROLEO (MILLONES DE BARRILES)</v>
          </cell>
        </row>
        <row r="346">
          <cell r="B346" t="str">
            <v>0500I056 DISPONIBILIDAD DE PETROLEO</v>
          </cell>
        </row>
        <row r="347">
          <cell r="B347" t="str">
            <v>0500I057 PRODUCCION DE ESMERALDAS</v>
          </cell>
        </row>
        <row r="348">
          <cell r="B348" t="str">
            <v>0500I058 PRODUCCION TOTAL DE CARBON</v>
          </cell>
        </row>
        <row r="349">
          <cell r="B349" t="str">
            <v>0500I059 PRODUCCION DE NIQUEL</v>
          </cell>
        </row>
        <row r="350">
          <cell r="B350" t="str">
            <v>0500I060 PRODUCCION DE ORO</v>
          </cell>
        </row>
        <row r="351">
          <cell r="B351" t="str">
            <v>0500I061 PRODUCCION DE PLATA</v>
          </cell>
        </row>
        <row r="352">
          <cell r="B352" t="str">
            <v>0500I062 USUARIOS ATENDIDOS POR EMPRESAS PRIVADAS DE DISTRIBUCION ELECTRICA</v>
          </cell>
        </row>
        <row r="353">
          <cell r="B353" t="str">
            <v>0500I063 ACTIVOS DE TRANSMISION ELECTRICA BAJO EL CONTROL PRIVADO</v>
          </cell>
        </row>
        <row r="354">
          <cell r="B354" t="str">
            <v>0500I064 ACTIVOS DE GENERACION ELECTRICA BAJO EL CONTROL PRIVADO</v>
          </cell>
        </row>
        <row r="355">
          <cell r="B355" t="str">
            <v>0500I065 EXPORTACIONES DE CARBON</v>
          </cell>
        </row>
        <row r="356">
          <cell r="B356" t="str">
            <v>0500I066 EXPORTACIONES DE NIQUEL</v>
          </cell>
        </row>
        <row r="357">
          <cell r="B357" t="str">
            <v>0500I067 EXPORTACIONES DE ORO</v>
          </cell>
        </row>
        <row r="358">
          <cell r="B358" t="str">
            <v>0500I068 EXPORTACIONES DE PLATA</v>
          </cell>
        </row>
        <row r="359">
          <cell r="B359" t="str">
            <v>0500I069 EXPORTACIONES DE ESMERALDA</v>
          </cell>
        </row>
        <row r="360">
          <cell r="B360" t="str">
            <v>06000000 SECTOR TRANSPORTE</v>
          </cell>
        </row>
        <row r="361">
          <cell r="B361" t="str">
            <v>0600I001 TIEMPO DE VIAJE POR TRAMO DE VIA TERRESTRE DEFINIDO</v>
          </cell>
        </row>
        <row r="362">
          <cell r="B362" t="str">
            <v>0600I002 MOVIMIENTO DE VEHICULOS POR TRAMO DE VIA DEFINIDO</v>
          </cell>
        </row>
        <row r="363">
          <cell r="B363" t="str">
            <v>0600I003 MOVIMIENTO DE BUQUES POR PUERTO O MUELLE</v>
          </cell>
        </row>
        <row r="364">
          <cell r="B364" t="str">
            <v>0600I004 OPERACIONES DE CABOTAJE POR PUERTO O MUELLE</v>
          </cell>
        </row>
        <row r="365">
          <cell r="B365" t="str">
            <v>0600I005 OPERACIONES INTERNACIONALES POR PUERTO O MUELLE</v>
          </cell>
        </row>
        <row r="366">
          <cell r="B366" t="str">
            <v>0600I006 HORAS DE VUELO POR AERONAVE</v>
          </cell>
        </row>
        <row r="367">
          <cell r="B367" t="str">
            <v>0600I007 SILLAS OCUPADAS POR VUELO Y AERONAVE</v>
          </cell>
        </row>
        <row r="368">
          <cell r="B368" t="str">
            <v>0600I008 VUELOS PROGRAMADOS POR VUELO O AERONAVE</v>
          </cell>
        </row>
        <row r="369">
          <cell r="B369" t="str">
            <v>0600I009 AEROPUERTOS QUE CUMPLEN CON ESPECIFICACIONES DE LA FEDERAL AVIATION ADMINISTRATION, FAA</v>
          </cell>
        </row>
        <row r="370">
          <cell r="B370" t="str">
            <v>0600I010 PASAJEROS MOVILIZADOS EN PUERTOS INTERNACIONALES</v>
          </cell>
        </row>
        <row r="371">
          <cell r="B371" t="str">
            <v>0600I011 MOVIMIENTO DE CARGA NACIONAL POR MODO DE TRANSPORTE</v>
          </cell>
        </row>
        <row r="372">
          <cell r="B372" t="str">
            <v>0600I012 VALOR TOTAL FLETE DE TRANSPORTE TERRESTRE DE CARGA POR TONELADA KILOMETRO</v>
          </cell>
        </row>
        <row r="373">
          <cell r="B373" t="str">
            <v>0600I013 VALOR TOTAL FLETE DE TRANSPORTE AEREO DE CARGA POR TONELADA Y KILOMETROS O RUTA</v>
          </cell>
        </row>
        <row r="374">
          <cell r="B374" t="str">
            <v>0600I014 VALOR TOTAL FLETE DE TRANSPORTE FERREO DE CARGA POR TONELADA Y KILOMETRO</v>
          </cell>
        </row>
        <row r="375">
          <cell r="B375" t="str">
            <v>0600I015 VALOR TOTAL FLETE DE TRANSPORTE FLUVIAL O MARITIMO DE CARGA POR TONELADA Y KILOMETRO</v>
          </cell>
        </row>
        <row r="376">
          <cell r="B376" t="str">
            <v>0600I016 VUELOS (LLEGANDO O SALIENDO) POR AEROPUERTO</v>
          </cell>
        </row>
        <row r="377">
          <cell r="B377" t="str">
            <v>0600I017 VARIACION EN EL VOLUMEN DE ALMACENAMIENTO DE CARGA EN PUERTOS</v>
          </cell>
        </row>
        <row r="378">
          <cell r="B378" t="str">
            <v>0600I018 VARIACION DEL MOVIMIENTO DIARIO DE CARGA EN PUERTOS</v>
          </cell>
        </row>
        <row r="379">
          <cell r="B379" t="str">
            <v>0600I019 VARIACION DE DESCARGA DIARIA DE CARGA EN PUERTOS</v>
          </cell>
        </row>
        <row r="380">
          <cell r="B380" t="str">
            <v>0600I020 COBERTURA DEL SISTEMAS DE RADIOAYUDAS</v>
          </cell>
        </row>
        <row r="381">
          <cell r="B381" t="str">
            <v>0600I021 COBERTURA DEL SISTEMA DE INFORMACION EN AEROPUERTOS</v>
          </cell>
        </row>
        <row r="382">
          <cell r="B382" t="str">
            <v>0600I022 COBERTURA DE SISTEMAS DE COMUNICACION</v>
          </cell>
        </row>
        <row r="383">
          <cell r="B383" t="str">
            <v>0600I023 COBERTURA DEL SISTEMA DE ENERGIA</v>
          </cell>
        </row>
        <row r="384">
          <cell r="B384" t="str">
            <v>0600I024 COBERTURA DE LA RED METEOROLOGICA</v>
          </cell>
        </row>
        <row r="385">
          <cell r="B385" t="str">
            <v>0600I025 COBERTURA DE EQUIPOS DE INCENDIO EN AEROPUERTOS</v>
          </cell>
        </row>
        <row r="386">
          <cell r="B386" t="str">
            <v>0600I026 MANTENIMIENTO Y CONSERVACION DE EQUIPOS DE COMPUTACION</v>
          </cell>
        </row>
        <row r="387">
          <cell r="B387" t="str">
            <v>0600I027 ADQUISICION DE SISTEMAS Y SERVICIOS INFORMATICOS</v>
          </cell>
        </row>
        <row r="388">
          <cell r="B388" t="str">
            <v>0600I028 MANTENIMIENTO A TERMINALES AEREOS</v>
          </cell>
        </row>
        <row r="389">
          <cell r="B389" t="str">
            <v>0600I029 INSPECCIONES A EMPRESAS AEREAS</v>
          </cell>
        </row>
        <row r="390">
          <cell r="B390" t="str">
            <v>0600I030 AEROPUERTOS CON SISTEMAS DE SEGURIDAD</v>
          </cell>
        </row>
        <row r="391">
          <cell r="B391" t="str">
            <v>0600I031 AEROPUERTOS CON OBRAS DE SISMORESISTENCIA</v>
          </cell>
        </row>
        <row r="392">
          <cell r="B392" t="str">
            <v>0600I032 INSPECCIONES A TALLERES AERONAUTICOS</v>
          </cell>
        </row>
        <row r="393">
          <cell r="B393" t="str">
            <v>0600I033 INSPECCION A ESCUELAS DE AVIACION</v>
          </cell>
        </row>
        <row r="394">
          <cell r="B394" t="str">
            <v>0600I034 MANTENIMIENTO DE PISTAS</v>
          </cell>
        </row>
        <row r="395">
          <cell r="B395" t="str">
            <v>0600I035 PASAJEROS MOVILIZADOS POR MEDIOS DE TRANSPORTE FERREO</v>
          </cell>
        </row>
        <row r="396">
          <cell r="B396" t="str">
            <v>0600I036 BUQUES CON CALADO MAXIMO PERMITIDO QUE USAN CANAL DE ACCESO</v>
          </cell>
        </row>
        <row r="397">
          <cell r="B397" t="str">
            <v>0600I037 VARIACION DE CARGA MOVILIZADA EN PUERTOS</v>
          </cell>
        </row>
        <row r="398">
          <cell r="B398" t="str">
            <v>0600I038 COBERTURA DE CAPACITACION A MANO DE OBRA NO CALIFICADA EN LA REGION</v>
          </cell>
        </row>
        <row r="399">
          <cell r="B399" t="str">
            <v>0600I039 COBERTURA CON EQUIPOS DE COMPUTO Y SERVICIOS DE RED</v>
          </cell>
        </row>
        <row r="400">
          <cell r="B400" t="str">
            <v>0600I040 CUBRIMIENTO DEL PROGRAMA ALIANZA</v>
          </cell>
        </row>
        <row r="401">
          <cell r="B401" t="str">
            <v>0600I041 VARIACION EN EL VOLUMEN DE CARGA MOVILIZADA EN PUERTOS</v>
          </cell>
        </row>
        <row r="402">
          <cell r="B402" t="str">
            <v>0600I042 VARIACION EN TIEMPO DE LA NAVEGABILIDAD</v>
          </cell>
        </row>
        <row r="403">
          <cell r="B403" t="str">
            <v>0600I043 INCREMENTO DE DIAS NAVEGABLES.</v>
          </cell>
        </row>
        <row r="404">
          <cell r="B404" t="str">
            <v>0600I044 VOLUMEN DE PASAJEROS</v>
          </cell>
        </row>
        <row r="405">
          <cell r="B405" t="str">
            <v>0600I045 INVERSION DE RECURSOS POR DEPARTAMENTO</v>
          </cell>
        </row>
        <row r="406">
          <cell r="B406" t="str">
            <v>0600I046 COBERTURA A PERSONAS BENEFICIADAS CON PROYECTOS</v>
          </cell>
        </row>
        <row r="407">
          <cell r="B407" t="str">
            <v>0600I047 COBERTURA A POBLACION BENEFICIADA CON PROYECTOS</v>
          </cell>
        </row>
        <row r="408">
          <cell r="B408" t="str">
            <v>0600I048 PASAJEROS MOVILIZADOS EN CANALES MUELLES O PUERTOS</v>
          </cell>
        </row>
        <row r="409">
          <cell r="B409" t="str">
            <v>0600I049 PASAJEROS MOVILIZADOS POR MEDIO DE TRANSPORTE</v>
          </cell>
        </row>
        <row r="410">
          <cell r="B410" t="str">
            <v>0600I050 VARIACION EN COSTOS DE OPERACION VEHICULAR</v>
          </cell>
        </row>
        <row r="411">
          <cell r="B411" t="str">
            <v>0600I051 APLICACIONES DE SISTEMAS EN SERVICIOS (PROCESOS ADMINISTRATIVOS Y MISIONALES)</v>
          </cell>
        </row>
        <row r="412">
          <cell r="B412" t="str">
            <v>0600I052 AREA DE PRODUCCION ANUAL POR ACTIVIDADES ECONOMICAS</v>
          </cell>
        </row>
        <row r="413">
          <cell r="B413" t="str">
            <v>0600I053 ATENCION ACCIDENTES DE TRANSITO A NIVEL NACIONAL</v>
          </cell>
        </row>
        <row r="414">
          <cell r="B414" t="str">
            <v>0600I054 CAPACIDAD CARGA AEREA MOVILIZADA</v>
          </cell>
        </row>
        <row r="415">
          <cell r="B415" t="str">
            <v>0600I055 VARIACION DE LA CARGA MOVILIZADA</v>
          </cell>
        </row>
        <row r="416">
          <cell r="B416" t="str">
            <v>0600I056 CONSULTAS O SOLICITUDES SOBRE OPERACION Y COSTOS DE TRANSPORTE RESUELTAS</v>
          </cell>
        </row>
        <row r="417">
          <cell r="B417" t="str">
            <v>0600I057 CUBRIMIENTO DE LA SEGURIDAD VIAL EN LA RED NACIONAL DE CARRETERAS</v>
          </cell>
        </row>
        <row r="418">
          <cell r="B418" t="str">
            <v>0600I058 TRAFICO PROMEDIO DIARIO</v>
          </cell>
        </row>
        <row r="419">
          <cell r="B419" t="str">
            <v>0600I059 VELOCIDAD DE OPERACION</v>
          </cell>
        </row>
        <row r="420">
          <cell r="B420" t="str">
            <v>0600I060 MOVILIZACION DE CARGA POR VIAJE</v>
          </cell>
        </row>
        <row r="421">
          <cell r="B421" t="str">
            <v>0600I061 REUNIONES DE CONCERTACION LOGRADAS CON LA COMUNIDAD</v>
          </cell>
        </row>
        <row r="422">
          <cell r="B422" t="str">
            <v>0600I062 OPERACIONES AEREAS</v>
          </cell>
        </row>
        <row r="423">
          <cell r="B423" t="str">
            <v>0600I063 TIEMPO DE ATERRIZAJE Y DECOLAJE DE LAS NAVES</v>
          </cell>
        </row>
        <row r="424">
          <cell r="B424" t="str">
            <v>0600I064 TIEMPO DE PASO POR FRONTERA</v>
          </cell>
        </row>
        <row r="425">
          <cell r="B425" t="str">
            <v>0600I065 TIEMPOS DE DESPLAZAMIENTO</v>
          </cell>
        </row>
        <row r="426">
          <cell r="B426" t="str">
            <v>0600I066 USUARIOS ATENDIDOS</v>
          </cell>
        </row>
        <row r="427">
          <cell r="B427" t="str">
            <v>0600I067 VENTAS ANUALES EN UNA ZONA</v>
          </cell>
        </row>
        <row r="428">
          <cell r="B428" t="str">
            <v>0600I068 VARIACION EN EL VALOR TOTAL FLETE TERRESTRE DE CARGA</v>
          </cell>
        </row>
        <row r="429">
          <cell r="B429" t="str">
            <v>0600I069 COBERTURA EN SEGURIDAD EN AEROPUERTOS</v>
          </cell>
        </row>
        <row r="430">
          <cell r="B430" t="str">
            <v>0600I070 MOVIMIENTO DE CARGA NACIONAL POR MODO DE TRANSPORTE AEREO</v>
          </cell>
        </row>
        <row r="431">
          <cell r="B431" t="str">
            <v>0600I071 MOVIMIENTO DE PASAJEROS POR MODO DE TRANSPORTE</v>
          </cell>
        </row>
        <row r="432">
          <cell r="B432" t="str">
            <v>0600I072 MOVIMIENTO DE PASAJEROS POR MODO DE TRANSPORTE AEREO</v>
          </cell>
        </row>
        <row r="433">
          <cell r="B433" t="str">
            <v>0600I073 NRO DE ACCIDENTES POR MODO DE TRANSPORTE</v>
          </cell>
        </row>
        <row r="434">
          <cell r="B434" t="str">
            <v>0600I074 NRO DE ACCIDENTES POR MODO DE TRANSPORTE FERREO</v>
          </cell>
        </row>
        <row r="435">
          <cell r="B435" t="str">
            <v>0600I075 MANTENIMIENTO DE PISTAS</v>
          </cell>
        </row>
        <row r="436">
          <cell r="B436" t="str">
            <v>0600I076 MANTENIMIENTO DE CERRAMIENTOS EN PISTA AEREAS</v>
          </cell>
        </row>
        <row r="437">
          <cell r="B437" t="str">
            <v>0600I077 MANTENIMIENTO DE TERMINALES AEREOS</v>
          </cell>
        </row>
        <row r="438">
          <cell r="B438" t="str">
            <v>0600I078 CONSTRUCCIÓN DE PISTAS AEREAS</v>
          </cell>
        </row>
        <row r="439">
          <cell r="B439" t="str">
            <v>0600I079 CONSTRUCCIÓN DE CERRAMIENTOS EN PISTAS AEREAS</v>
          </cell>
        </row>
        <row r="440">
          <cell r="B440" t="str">
            <v>0600I080 CONSTRUCCIÓN DE TERMINALES AEREOS</v>
          </cell>
        </row>
        <row r="441">
          <cell r="B441" t="str">
            <v>0600I081 CONSTRUCCIÓN DE INSTALACIONES ADMINISTRATIVAS</v>
          </cell>
        </row>
        <row r="442">
          <cell r="B442" t="str">
            <v>0600I082 MANTENIMIENTO DE INSTALACIONES ADMINISTRATIVAS</v>
          </cell>
        </row>
        <row r="443">
          <cell r="B443" t="str">
            <v>0600I083 OBRAS DE SISMORESISTENCIA EN INSTALACIONES</v>
          </cell>
        </row>
        <row r="444">
          <cell r="B444" t="str">
            <v>0600I084 MANTENIMIENTO A EQUIPOS DE SEGURIDAD</v>
          </cell>
        </row>
        <row r="445">
          <cell r="B445" t="str">
            <v>0600I085 SEGURIDAD AEROPORTUARIA</v>
          </cell>
        </row>
        <row r="446">
          <cell r="B446" t="str">
            <v>0600I086 AEROPUERTOS CON INFRAESTRUCTURA AMBIENTAL</v>
          </cell>
        </row>
        <row r="447">
          <cell r="B447" t="str">
            <v>0600I087 AEROPUERTOS CUBIERTOS CON SISTEMAS DE VIGILANCIA</v>
          </cell>
        </row>
        <row r="448">
          <cell r="B448" t="str">
            <v>0600I088 COBERTURA DE LA RED DE SISTEMAS</v>
          </cell>
        </row>
        <row r="449">
          <cell r="B449" t="str">
            <v>0600I089 CUBRIMIENTO ESTACIONES METEOROLÓGICAS</v>
          </cell>
        </row>
        <row r="450">
          <cell r="B450" t="str">
            <v>0600I090 MEJORAMIENTO EN LAS CONDICIONES DE TRABAJO</v>
          </cell>
        </row>
        <row r="451">
          <cell r="B451" t="str">
            <v>0600I091 KILOMETROS CONSTRUIDOS EN LA RED VIAL PRIMARIA POR CONCESION</v>
          </cell>
        </row>
        <row r="452">
          <cell r="B452" t="str">
            <v>0600I092 RED VIAL PRIMARIA CONSTRUIDA POR CONCESION</v>
          </cell>
        </row>
        <row r="453">
          <cell r="B453" t="str">
            <v>0600I093 KILOMETROS REHABILITADOS EN LA RED VIAL PRIMARIA POR CONCESION</v>
          </cell>
        </row>
        <row r="454">
          <cell r="B454" t="str">
            <v>0600I094 RED VIAL PRIMARIA REHABILITADA POR CONCESION</v>
          </cell>
        </row>
        <row r="455">
          <cell r="B455" t="str">
            <v>0600I095 KILOMETROS MANTENIDOS EN LA RED VIAL PRIMARIA POR CONCESION</v>
          </cell>
        </row>
        <row r="456">
          <cell r="B456" t="str">
            <v>0600I096 RED VIAL PRIMARIA MANTENIDA POR CONCESION</v>
          </cell>
        </row>
        <row r="457">
          <cell r="B457" t="str">
            <v>0600I097 VELOCIDAD PROMEDIO DE OPERACION DE LOS CORREDORES FERREOS</v>
          </cell>
        </row>
        <row r="458">
          <cell r="B458" t="str">
            <v>0600I098 KILOMETROS DE RED FERREA MANTENIDA</v>
          </cell>
        </row>
        <row r="459">
          <cell r="B459" t="str">
            <v>0600I099 RED FERREA MANTENIDA POR CONCESION</v>
          </cell>
        </row>
        <row r="460">
          <cell r="B460" t="str">
            <v>0600I100 KILOMETROS DE RED FERREA REHABILITADA</v>
          </cell>
        </row>
        <row r="461">
          <cell r="B461" t="str">
            <v>0600I101 RED FERREA MANTENIDA POR CONCESION</v>
          </cell>
        </row>
        <row r="462">
          <cell r="B462" t="str">
            <v>0600I102 CARGA MOVILIZADAS POR LA RED FERREA</v>
          </cell>
        </row>
        <row r="463">
          <cell r="B463" t="str">
            <v>0600I103 MOVIMIENTO DE PASAJEROS POR LA RED FERREA</v>
          </cell>
        </row>
        <row r="464">
          <cell r="B464" t="str">
            <v>0600I104 CANALES DE ACCESO A PUERTOS ADJUDICADOS EN CONCESION</v>
          </cell>
        </row>
        <row r="465">
          <cell r="B465" t="str">
            <v>0600I105 RED VIAL PRINCIPAL CONSTRUIDA</v>
          </cell>
        </row>
        <row r="466">
          <cell r="B466" t="str">
            <v>0600I106 KILOMETROS CONSTRUIDOS RED VIAL PRINCIPAL</v>
          </cell>
        </row>
        <row r="467">
          <cell r="B467" t="str">
            <v>0600I107 RED VIAL PRINCIPAL REHABILITADA</v>
          </cell>
        </row>
        <row r="468">
          <cell r="B468" t="str">
            <v>0600I108 KILOMETROS REHABILITADOS RED VIAL PRINCIPAL</v>
          </cell>
        </row>
        <row r="469">
          <cell r="B469" t="str">
            <v>0600I109 RED VIAL PRINCIPAL CONSERVADA A TRAVES DE MICROEMPRESAS</v>
          </cell>
        </row>
        <row r="470">
          <cell r="B470" t="str">
            <v>0600I110 KILOMETROS CONSERVADOS EN LA RED VIAL PRINCIPAL A TRAVES DE MICROEMPRESAS</v>
          </cell>
        </row>
        <row r="471">
          <cell r="B471" t="str">
            <v>0600I111 RED VIAL PRINCIPAL CONSERVADOS POR MANTENIMIENTO PERIODICO</v>
          </cell>
        </row>
        <row r="472">
          <cell r="B472" t="str">
            <v>0600I112 KILOMETROS CONSERVADOS POR MANTENIMIENTO PERIODICO EN LA RED VIAL PRINCIPAL</v>
          </cell>
        </row>
        <row r="473">
          <cell r="B473" t="str">
            <v>0600I113 RED VIAL PAVIMENTADA EN BUEN ESTADO</v>
          </cell>
        </row>
        <row r="474">
          <cell r="B474" t="str">
            <v>0600I114 KILOMETROS PAVIMENTADOS Y EN BUEN ESTADO EN LA RED VIAL PRINCIPAL</v>
          </cell>
        </row>
        <row r="475">
          <cell r="B475" t="str">
            <v>0600I115 RED VIAL PAVIMENTADA EN REGULAR ESTADO</v>
          </cell>
        </row>
        <row r="476">
          <cell r="B476" t="str">
            <v>0600I116 KILOMETROS PAVIMENTADOS Y EN REGULAR ESTADO EN LA RED VIAL PRINCIPAL</v>
          </cell>
        </row>
        <row r="477">
          <cell r="B477" t="str">
            <v>0600I117 RED VIAL PAVIMENTADA EN MAL ESTADO</v>
          </cell>
        </row>
        <row r="478">
          <cell r="B478" t="str">
            <v>0600I118 KILOMETROS PAVIMENTADOS Y EN MAL ESTADO EN LA RED VIAL PRINCIPAL</v>
          </cell>
        </row>
        <row r="479">
          <cell r="B479" t="str">
            <v>0600I119 RED VIAL EN AFIRMADO EN BUEN ESTADO</v>
          </cell>
        </row>
        <row r="480">
          <cell r="B480" t="str">
            <v>0600I120 KILOMETROS EN AFIRMADO Y EN BUEN ESTADO EN LA RED VIAL PRINCIPAL</v>
          </cell>
        </row>
        <row r="481">
          <cell r="B481" t="str">
            <v>0600I121 RED VIAL EN AFIRMADO EN REGULAR ESTADO</v>
          </cell>
        </row>
        <row r="482">
          <cell r="B482" t="str">
            <v>0600I122 KILOMETROS EN AFIRMADO Y EN REGULAR ESTADO EN LA RED VIAL PRINCIPAL</v>
          </cell>
        </row>
        <row r="483">
          <cell r="B483" t="str">
            <v>0600I123 RED VIAL EN AFIRMADO EN MAL ESTADO</v>
          </cell>
        </row>
        <row r="484">
          <cell r="B484" t="str">
            <v>0600I124 KILOMETROS EN AFIRMADO Y EN MAL ESTADO EN LA RED VIAL PRINCIPAL</v>
          </cell>
        </row>
        <row r="485">
          <cell r="B485" t="str">
            <v>0600I125 RED VIAL SECUNDARIA MANTENIDA</v>
          </cell>
        </row>
        <row r="486">
          <cell r="B486" t="str">
            <v>0600I126 KILOMETROS MANTENIDOS EN LA RED VIAL SECUNDARIA</v>
          </cell>
        </row>
        <row r="487">
          <cell r="B487" t="str">
            <v>0600I127 RED VIAL TERCIARIA MANTENIDA</v>
          </cell>
        </row>
        <row r="488">
          <cell r="B488" t="str">
            <v>0600I128 KILOMETROS MANTENIDOS EN LA RED VIAL TERCIARIA</v>
          </cell>
        </row>
        <row r="489">
          <cell r="B489" t="str">
            <v>0600I129 RED VIAL SECUNDARIA CONSTRUIDA</v>
          </cell>
        </row>
        <row r="490">
          <cell r="B490" t="str">
            <v>0600I130 KILOMETROS CONSTRUIDOS EN LA RED VIAL SECUNDARIA</v>
          </cell>
        </row>
        <row r="491">
          <cell r="B491" t="str">
            <v>0600I131 RED VIAL TERCIARIA CONSTRUIDA</v>
          </cell>
        </row>
        <row r="492">
          <cell r="B492" t="str">
            <v>0600I132 KILOMETROS  CONSTRUIDOS EN LA RED VIAL TERCIARIA</v>
          </cell>
        </row>
        <row r="493">
          <cell r="B493" t="str">
            <v>0600I133 KILOMETROS TRANSFERIDOS DE LA RED VIAL TERCIARIA</v>
          </cell>
        </row>
        <row r="494">
          <cell r="B494" t="str">
            <v>0600I134 RED VIAL TERCIARIA TRANSFERIDA</v>
          </cell>
        </row>
        <row r="495">
          <cell r="B495" t="str">
            <v>0600I135 KILOMETROS MANTENIDOS EN LA RED FLUVIAL NAVEGABLE</v>
          </cell>
        </row>
        <row r="496">
          <cell r="B496" t="str">
            <v>0600I136 RED FLUVIAL NAVEGABLE MANTENIDA</v>
          </cell>
        </row>
        <row r="497">
          <cell r="B497" t="str">
            <v>0600I137 PERMANENCIA DE BUQUES EN PUERTO</v>
          </cell>
        </row>
        <row r="498">
          <cell r="B498" t="str">
            <v>0600I138 CARGA MOVILIZADA POR NAVE</v>
          </cell>
        </row>
        <row r="499">
          <cell r="B499" t="str">
            <v>0600I139 MOVIMIENTO DE CARGA POR NAVE</v>
          </cell>
        </row>
        <row r="500">
          <cell r="B500" t="str">
            <v>0600I140 MOVIMIENTO DE CARGA POR NAVE AL DIA</v>
          </cell>
        </row>
        <row r="501">
          <cell r="B501" t="str">
            <v>0600I141 DEPARTAMENTOS CON INVENTARIO DE VIAS ACTUALIZADO</v>
          </cell>
        </row>
        <row r="502">
          <cell r="B502" t="str">
            <v>0600I142 ACCIDENTALIDAD EN LA RED VIAL PRINCIPAL</v>
          </cell>
        </row>
        <row r="503">
          <cell r="B503" t="str">
            <v>0600I143 ACCIDENTALIDAD EN LA RED VIAL PRIMARIA</v>
          </cell>
        </row>
        <row r="504">
          <cell r="B504" t="str">
            <v>0600I144 ACCIDENTALIDAD EN LA RED VIAL SECUNDARIA</v>
          </cell>
        </row>
        <row r="505">
          <cell r="B505" t="str">
            <v>0600I145 ACCIDENTALIDAD EN LA RED VIAL TERCIARIA</v>
          </cell>
        </row>
        <row r="506">
          <cell r="B506" t="str">
            <v>0600I146 COBERTURA DE RADAR SECUNDARIO DE NIVEL SUPERIOR</v>
          </cell>
        </row>
        <row r="507">
          <cell r="B507" t="str">
            <v>0600I147 COBERTURA DE RADAR SECUNDARIO DE NIVEL INFERIOR</v>
          </cell>
        </row>
        <row r="508">
          <cell r="B508" t="str">
            <v>0600I148 COBERTURA DE RADAR PRIMARIO</v>
          </cell>
        </row>
        <row r="509">
          <cell r="B509" t="str">
            <v>0600I149 COBERTURA SISTEMA DE RADIOAYUDAS ILS</v>
          </cell>
        </row>
        <row r="510">
          <cell r="B510" t="str">
            <v>0600I150 COBERTURA SISTEMA DE RADIOAYUDAS VOR</v>
          </cell>
        </row>
        <row r="511">
          <cell r="B511" t="str">
            <v>0600I151 COBERTURA SISTEMA DE RADIOAYUDAS DME</v>
          </cell>
        </row>
        <row r="512">
          <cell r="B512" t="str">
            <v>0600I152 CUBRIMIENTO DEL SISTEMA DE COMUNICACIONES TIERRA - AIRE</v>
          </cell>
        </row>
        <row r="513">
          <cell r="B513" t="str">
            <v>0600I153 ACCIDENTES EN EL MODO DE TRANSPORTE AEREO</v>
          </cell>
        </row>
        <row r="514">
          <cell r="B514" t="str">
            <v>0600I154 ACCIDENTES EN EL MODO DE TRANSPORTE FERREO</v>
          </cell>
        </row>
        <row r="515">
          <cell r="B515" t="str">
            <v>0600I155 NOVEDADES EN LAS VIAS FERREAS</v>
          </cell>
        </row>
        <row r="516">
          <cell r="B516" t="str">
            <v>07000000 SECTOR EDUCACION Y CULTURA</v>
          </cell>
        </row>
        <row r="517">
          <cell r="B517" t="str">
            <v>0700I001 COBERTURA EN EDUCACION PREESCOLAR</v>
          </cell>
        </row>
        <row r="518">
          <cell r="B518" t="str">
            <v>0700I002 ESTUDIANTES QUE INGRESAN A UNA UNIVERSIDAD 2 AÑOS DESPUES DE LA GRADUACION</v>
          </cell>
        </row>
        <row r="519">
          <cell r="B519" t="str">
            <v>0700I003 RETENCION ESCOLAR SECUNDARIA</v>
          </cell>
        </row>
        <row r="520">
          <cell r="B520" t="str">
            <v>0700I004 COBERTURA EN EDUCACION PRIMARIA</v>
          </cell>
        </row>
        <row r="521">
          <cell r="B521" t="str">
            <v>0700I005 COBERTURA EN EDUCACION SECUNDARIA Y MEDIA</v>
          </cell>
        </row>
        <row r="522">
          <cell r="B522" t="str">
            <v>0700I006 VISITANTES A BIBLIOTECAS</v>
          </cell>
        </row>
        <row r="523">
          <cell r="B523" t="str">
            <v>0700I007 ARTISTAS PARTICIPANTES EN EL SALON NACIONAL DE ARTISTAS</v>
          </cell>
        </row>
        <row r="524">
          <cell r="B524" t="str">
            <v>0700I008 PUNTAJES MINIMOS LOGRADOS EN LAS PRUEBAS ACADEMICAS GRADUATE RECORD EXAM, GRE O DE LAS PRUEBAS GRADUATE MANAGEMENT ADMISION TEST, GMAT</v>
          </cell>
        </row>
        <row r="525">
          <cell r="B525" t="str">
            <v>0700I009 ESTUDIANTES QUE LOGRAN PUNTAJE MINIMO EN LAS PRUEBAS ACADEMICAS GRADUATE MANAGEMENT ADMISION TEST, GMAT</v>
          </cell>
        </row>
        <row r="526">
          <cell r="B526" t="str">
            <v>0700I010 EGRESADOS QUE SOLICITAN INGRESO A UNIVERSIDADES EXTRANJERAS Y SON ADMITIDOS</v>
          </cell>
        </row>
        <row r="527">
          <cell r="B527" t="str">
            <v>0700I011 EGRESADOS DE UNIVERSIDADES QUE LOGRAN CONSEGUIR TRABAJO DURANTE EL AÑO SIGUIENTE A SU TERMINACION, EN SU AREA DE TRABAJO</v>
          </cell>
        </row>
        <row r="528">
          <cell r="B528" t="str">
            <v>0700I012 RESULTADOS POR AREA TEMATICA EN LOS PUNTAJES DEL LOS EXAMEN DEL ICFES</v>
          </cell>
        </row>
        <row r="529">
          <cell r="B529" t="str">
            <v>0700I013 COBERTURA CON EXAMENES DEL ICFES</v>
          </cell>
        </row>
        <row r="530">
          <cell r="B530" t="str">
            <v>0700I014 ESTUDIANTES CON ALTOS PUNTAJES</v>
          </cell>
        </row>
        <row r="531">
          <cell r="B531" t="str">
            <v>0700I015 ESTUDIANTES DE SECUNDARIA GRADUADOS QUE NO LOGRARON INGRESAR A UNIVERSIDADES</v>
          </cell>
        </row>
        <row r="532">
          <cell r="B532" t="str">
            <v>0700I016 ESTUDIANTES DE SECUNDARIA GRADUADOS QUE LOGRARON INGRESAR A UNIVERSIDADES</v>
          </cell>
        </row>
        <row r="533">
          <cell r="B533" t="str">
            <v>0700I017 RESULTADOS DE LA PRUEBAS SABER E ICFES</v>
          </cell>
        </row>
        <row r="534">
          <cell r="B534" t="str">
            <v>0700I018 TASA DE COBERTURA NETA EN EDUCACION PRIMARIA</v>
          </cell>
        </row>
        <row r="535">
          <cell r="B535" t="str">
            <v>0700I019 TASA DE COBERTURA NETA EN EDUCACION MEDIA Y SECUNDARIA</v>
          </cell>
        </row>
        <row r="536">
          <cell r="B536" t="str">
            <v>0700I020 TASA DE RETENCION ESCOLAR PRIMARIA</v>
          </cell>
        </row>
        <row r="537">
          <cell r="B537" t="str">
            <v>0700I021 VARIACION EN EL NRO DE PERSONAS CON FORMACION EN DEPORTE</v>
          </cell>
        </row>
        <row r="538">
          <cell r="B538" t="str">
            <v>0700I022 INVESTIGADORES QUE HACEN PARTE DE LAS UNIVERSIDADES.</v>
          </cell>
        </row>
        <row r="539">
          <cell r="B539" t="str">
            <v>0700I023 PROGRAMAS ACREDITADOS DE EDUCACION SUPERIOR.</v>
          </cell>
        </row>
        <row r="540">
          <cell r="B540" t="str">
            <v>0700I024 AGRUPACIONES MUSICALES Y ORQUESTAS SINFONICAS JUVENILES E INFANTILES FUNCIONANDO</v>
          </cell>
        </row>
        <row r="541">
          <cell r="B541" t="str">
            <v>0700I025 BIBLIOTECAS PUBLICAS FORTALECIDAS A TRAVES DE LA RED DE BIBLIOTECAS A NIVEL NACIONAL</v>
          </cell>
        </row>
        <row r="542">
          <cell r="B542" t="str">
            <v>0700I026 DEPORTISTAS DE ALTO RENDIMIENTO APOYADOS POR ENTIDADES DEL ESTADO</v>
          </cell>
        </row>
        <row r="543">
          <cell r="B543" t="str">
            <v>0700I027 INVESTIGADORES FORMADOS.</v>
          </cell>
        </row>
        <row r="544">
          <cell r="B544" t="str">
            <v>0700I028 PROYECTOS AUTO EVALUADOS.</v>
          </cell>
        </row>
        <row r="545">
          <cell r="B545" t="str">
            <v>0700I029 ATENCION DE USUARIOS</v>
          </cell>
        </row>
        <row r="546">
          <cell r="B546" t="str">
            <v>0700I030 COBERTURA EDUCACION SUPERIOR</v>
          </cell>
        </row>
        <row r="547">
          <cell r="B547" t="str">
            <v>0700I031 COBERTURA EN EDUCCION DE LA POBLACION LIMITADA VISUAL</v>
          </cell>
        </row>
        <row r="548">
          <cell r="B548" t="str">
            <v>0700I032 COBERTURA CON EL CREDITO ICETEX</v>
          </cell>
        </row>
        <row r="549">
          <cell r="B549" t="str">
            <v>0700I033 ENTIDADES TERRITORIALES DOTADAS CON AULAS INFORMATICAS ACCESIBLES A LA POBLACION CON LIMITACION VISUAL</v>
          </cell>
        </row>
        <row r="550">
          <cell r="B550" t="str">
            <v>0700I034 POBLACION LIMITADA VISUAL BENEFICIADA CON MATERIAL Y EQUIPO TIFLOTECNICO</v>
          </cell>
        </row>
        <row r="551">
          <cell r="B551" t="str">
            <v>0700I035 GRADUADOS QUE NO LOGRARON INGRESAR AL MERCADO LABORAL, NI CONSIGUIERON ENTRADA A UNA UNIVERSIDAD</v>
          </cell>
        </row>
        <row r="552">
          <cell r="B552" t="str">
            <v>0700I036 GRADUADOS CON EMPLEOS BIEN REMUNERADOS O QUE CONTINUARON ESTUDIANDO 2 AÑOS DESPUES DE LA GRADUACION</v>
          </cell>
        </row>
        <row r="553">
          <cell r="B553" t="str">
            <v>0700I037 RESULTADOS DE LAS PRUEBAS "SABER"</v>
          </cell>
        </row>
        <row r="554">
          <cell r="B554" t="str">
            <v>0700I038 TASA DE COBERTURA (O TASA DE ESCOLARIDAD) EN EDUCACION PRIMARIA</v>
          </cell>
        </row>
        <row r="555">
          <cell r="B555" t="str">
            <v>0700I039 TASA DE COBERTURA EN EDUCACION MEDIA Y SECUNDARIA</v>
          </cell>
        </row>
        <row r="556">
          <cell r="B556" t="str">
            <v>0700I041 INDIVIDUOS FORMADOS EN EL DEPORTE</v>
          </cell>
        </row>
        <row r="557">
          <cell r="B557" t="str">
            <v>0700I042 CENTROS Y CASAS DE LA CULTURA OPERANDO</v>
          </cell>
        </row>
        <row r="558">
          <cell r="B558" t="str">
            <v>0700I043 ONGS CULTURALES ASESORADAS</v>
          </cell>
        </row>
        <row r="559">
          <cell r="B559" t="str">
            <v>0700I044 FONDOS MIXTOS DEL SISTEMA NACIONAL DE CULTURA EVALUADOS Y CON SEGUIMIENTO</v>
          </cell>
        </row>
        <row r="560">
          <cell r="B560" t="str">
            <v>0700I045 CENTROS CULTURALES DEL SISTEMA NACIONAL DE CULTURA EVALUADOS Y CON SEGUIMIENTO</v>
          </cell>
        </row>
        <row r="561">
          <cell r="B561" t="str">
            <v>0700I046 CONSEJOS DE ARCHIVISTICA EVALUADOS Y CON SEGUIMIENTO</v>
          </cell>
        </row>
        <row r="562">
          <cell r="B562" t="str">
            <v>0700I047 VISITANTES A PARQUES ARQUEOLOGICOS</v>
          </cell>
        </row>
        <row r="563">
          <cell r="B563" t="str">
            <v>0700I048 PERSONAS VISITANTES A PARQUES ARQUEOLOGICOS</v>
          </cell>
        </row>
        <row r="564">
          <cell r="B564" t="str">
            <v>0700I049 MONUMENTOS NACIONALES RESTAURADOS</v>
          </cell>
        </row>
        <row r="565">
          <cell r="B565" t="str">
            <v>0700I050 MONUMENTOS NACIONALES MANTENIDOS</v>
          </cell>
        </row>
        <row r="566">
          <cell r="B566" t="str">
            <v>0700I051 PARQUES ARQUEOLOGICOS RESTAURADOS</v>
          </cell>
        </row>
        <row r="567">
          <cell r="B567" t="str">
            <v>0700I052 PARQUES ARQUEOLOGICOS MANTENIDOS</v>
          </cell>
        </row>
        <row r="568">
          <cell r="B568" t="str">
            <v>0700I053 PARQUES ARQUEOLOGICOS PRESERVADOS</v>
          </cell>
        </row>
        <row r="569">
          <cell r="B569" t="str">
            <v>0700I054 MUSEOS VINCULADOS AL SISTEMA NACIONAL DE MUSEOS</v>
          </cell>
        </row>
        <row r="570">
          <cell r="B570" t="str">
            <v>0700I055 VISITANTES AL MUSEO NACIONAL</v>
          </cell>
        </row>
        <row r="571">
          <cell r="B571" t="str">
            <v>0700I056 VISITANTES A BIBLIOTECAS</v>
          </cell>
        </row>
        <row r="572">
          <cell r="B572" t="str">
            <v>0700I057 EVENTOS ARTISTICOS APOYADOS</v>
          </cell>
        </row>
        <row r="573">
          <cell r="B573" t="str">
            <v>0700I058 PROGRAMAS DE FORMACION QUE INVOLUCREN LA DIMENSION ARTISTICA Y CULTURAL COMO ESTRATEGIA PARA EL DESARROLLO INTEGRAL</v>
          </cell>
        </row>
        <row r="574">
          <cell r="B574" t="str">
            <v>0700I059 NIÑOS BENEFICIADOS EN TALLERES DE FORMACION ARTISTICA PARA LA INFANCIA</v>
          </cell>
        </row>
        <row r="575">
          <cell r="B575" t="str">
            <v>0700I060 CENTROS PILOTO DE FORMACION CULTURAL CREADOS</v>
          </cell>
        </row>
        <row r="576">
          <cell r="B576" t="str">
            <v>0700I061 CENTROS DE SERVICIOS ARCHIVISTICOS ASESORADOS</v>
          </cell>
        </row>
        <row r="577">
          <cell r="B577" t="str">
            <v>0700I062 CENTROS DE SERVICIOS ARCHIVISTICOS CREADOS</v>
          </cell>
        </row>
        <row r="578">
          <cell r="B578" t="str">
            <v>0700I063 CENTROS PILOTOS DE FORMACION ARQUEOLOGICA CREADOS</v>
          </cell>
        </row>
        <row r="579">
          <cell r="B579" t="str">
            <v>0700I064 ARTISTAS PARTICIPANTES EN EL SALON ARTISTAS</v>
          </cell>
        </row>
        <row r="580">
          <cell r="B580" t="str">
            <v>0700I065 BECAS NACIONALES EN ARTE OTORGADAS</v>
          </cell>
        </row>
        <row r="581">
          <cell r="B581" t="str">
            <v>0700I066 PREMIOS NACIONALES EN ARTE OTORGADOS</v>
          </cell>
        </row>
        <row r="582">
          <cell r="B582" t="str">
            <v>0700I067 INVESTIGACIONES EN ARTE Y CULTURA REALIZADAS</v>
          </cell>
        </row>
        <row r="583">
          <cell r="B583" t="str">
            <v>0700I068 INVESTIGACIONES EN ANTROPOLOGIA E HISTORIA REALIZADAS</v>
          </cell>
        </row>
        <row r="584">
          <cell r="B584" t="str">
            <v>0700I069 EXPOSICIONES DEL ARTE Y LA CULTURA E HISTORIA REALIZADAS</v>
          </cell>
        </row>
        <row r="585">
          <cell r="B585" t="str">
            <v>0700I070 OBRAS DE ARTE MUSICALES REGISTRADAS</v>
          </cell>
        </row>
        <row r="586">
          <cell r="B586" t="str">
            <v>0700I071 OBRAS DE ARTE ESCENICAS REGISTRADAS</v>
          </cell>
        </row>
        <row r="587">
          <cell r="B587" t="str">
            <v>0700I072 OBRAS DE LITERATURA REGISTRADAS</v>
          </cell>
        </row>
        <row r="588">
          <cell r="B588" t="str">
            <v>0700I073 PROGRAMAS DE RADIO PRODUCIDOS</v>
          </cell>
        </row>
        <row r="589">
          <cell r="B589" t="str">
            <v>0700I074 PROGRAMAS EMITIDOS A TRAVES DE RADIO COMUNITARIA</v>
          </cell>
        </row>
        <row r="590">
          <cell r="B590" t="str">
            <v>0700I075 PRODUCCIONES AUDIOVISUALES Y CINEMATOGRAFICAS COLOMBIANAS EXHIBIDAS</v>
          </cell>
        </row>
        <row r="591">
          <cell r="B591" t="str">
            <v>0700I076 PUBLICACIONES Y BOLETINES EN ARCHIVISTICA DIFUNDIDOS POR LOS MEDIOS</v>
          </cell>
        </row>
        <row r="592">
          <cell r="B592" t="str">
            <v>0700I077 PUBLICACIONES Y BOLETINES DE ANTROPOLOGIA E HISTORIA DIFUNDIDOS POR LOS MEDIOS</v>
          </cell>
        </row>
        <row r="593">
          <cell r="B593" t="str">
            <v>0700I078 PROGRAMAS DE DIALOGOS DE NACION PRODUCIDOS Y EMITIDOS</v>
          </cell>
        </row>
        <row r="594">
          <cell r="B594" t="str">
            <v>0700I079 PROGRAMAS DE TV DEL MINISTERIO DE CULTURA DIFUNDIDOS</v>
          </cell>
        </row>
        <row r="595">
          <cell r="B595" t="str">
            <v>0700I080 ESTUDIOS DE CONTRIBUCION A LA LUCHA  ANTIPIRATERIA DE LA INDUSTRIA CINEMATOGRAFICA</v>
          </cell>
        </row>
        <row r="596">
          <cell r="B596" t="str">
            <v>0700I081 ESTUDIOS DE CONTRIBUCION A LA LUCHA  ANTIPIRATERIA AUDIOVISUAL</v>
          </cell>
        </row>
        <row r="597">
          <cell r="B597" t="str">
            <v>0700I082 ESTUDIOS DE CONTRIBUCION A LA LUCHA  ANTIPIRATERIA RADIAL</v>
          </cell>
        </row>
        <row r="598">
          <cell r="B598" t="str">
            <v>0700I083 ESTUDIOS DE CONTRIBUCION A LA LUCHA  ANTIPIRATERIA DEL LIBRO</v>
          </cell>
        </row>
        <row r="599">
          <cell r="B599" t="str">
            <v>0700I084 PROYECTOS DE CONTRIBUCION A LA LUCHA  ANTIPIRATERIA DE LA INDUSTRIA CINEMATOGRAFICA</v>
          </cell>
        </row>
        <row r="600">
          <cell r="B600" t="str">
            <v>0700I085 PROYECTOS DE CONTRIBUCION A LA LUCHA  ANTIPIRATERIA AUDIOVISUAL</v>
          </cell>
        </row>
        <row r="601">
          <cell r="B601" t="str">
            <v>0700I086 PROYECTOS DE CONTRIBUCION A LA LUCHA  ANTIPIRATERIA RADIAL</v>
          </cell>
        </row>
        <row r="602">
          <cell r="B602" t="str">
            <v>0700I087 PROYECTOS DE CONTRIBUCION A LA LUCHA  ANTIPIRATERIA DEL LIBRO</v>
          </cell>
        </row>
        <row r="603">
          <cell r="B603" t="str">
            <v>0700I088 EJEMPLARES DE LAS MEMORIAS "SEMINARIO DE ECONOMIA Y CULTURA" PUBLICADOS Y DISTRIBUIDOS</v>
          </cell>
        </row>
        <row r="604">
          <cell r="B604" t="str">
            <v>0700I089 EVALUACION CENSAL A MUNICIPIOS CUBIERTOS POR EL PROGRAMA NUEVO SISTEMA ESCOLAR (ALUMNOS DE 5° A 9°)</v>
          </cell>
        </row>
        <row r="605">
          <cell r="B605" t="str">
            <v>0700I090 PRUEBAS A LAS QUE SE LES DIVULGA RESULTADOS (SABER, ICFES, TIMSS Y LLECE)</v>
          </cell>
        </row>
        <row r="606">
          <cell r="B606" t="str">
            <v>0700I091 PROMEDIO NACIONAL PREGUNTAS DEL NUCLEO COMUN (2) - ICFES (LENGUAJE)</v>
          </cell>
        </row>
        <row r="607">
          <cell r="B607" t="str">
            <v>0700I092 PROMEDIO NACIONAL PREGUNTAS DEL NUCLEO COMUN (2) - ICFES (MATEMATICAS)</v>
          </cell>
        </row>
        <row r="608">
          <cell r="B608" t="str">
            <v>0700I093 PROGRAMAS DE EDUCACION SUPERIOR EVALUADOS EN LOS PROCESOS DE CERTIFICACION DE REQUISITOS BASICOS</v>
          </cell>
        </row>
        <row r="609">
          <cell r="B609" t="str">
            <v>0700I094 NUEVOS CUPOS OFRECIDOS POR EL SECTOR OFICIAL</v>
          </cell>
        </row>
        <row r="610">
          <cell r="B610" t="str">
            <v>0700I095 CREDITOS PARA EDUCACION SUPERIOR ICETEX</v>
          </cell>
        </row>
        <row r="611">
          <cell r="B611" t="str">
            <v>0700I096 RECUPERACION DE CARTERA DE CREDITOS OTORGADOS POR EL ICETEX</v>
          </cell>
        </row>
        <row r="612">
          <cell r="B612" t="str">
            <v>0700I097 CREDITOS PARA EDUCACION AVALADOS A TRAVES DEL  ESQUEMA DEL FONDO NACIONAL DE GARANTIAS</v>
          </cell>
        </row>
        <row r="613">
          <cell r="B613" t="str">
            <v>0700I098 CREDITOS PARA EDUCACION OTORGADOS A LOS ESTRATOS 1, 2 Y 3</v>
          </cell>
        </row>
        <row r="614">
          <cell r="B614" t="str">
            <v>0700I099 CREDITOS UNIVERSITARIOS</v>
          </cell>
        </row>
        <row r="615">
          <cell r="B615" t="str">
            <v>0700I100 BENEFICIARIOS SUBSIDIADOS PARA EDUCACION BASICA Y MEDIA</v>
          </cell>
        </row>
        <row r="616">
          <cell r="B616" t="str">
            <v>0700I101 MUNICIPIOS GRADUADOS POR COBERTURA PLENA EN BASICA</v>
          </cell>
        </row>
        <row r="617">
          <cell r="B617" t="str">
            <v>0700I102 MUNICIPIOS CERTIFICADOS PARA EL MANEJO AUTONOMO DE LA EDUCACION</v>
          </cell>
        </row>
        <row r="618">
          <cell r="B618" t="str">
            <v>0700I103 CONVENIOS DE DESEMPEÑO CERTIFICADOS FIRMADOS</v>
          </cell>
        </row>
        <row r="619">
          <cell r="B619" t="str">
            <v>0700I104 DOCENTES TERRITORIALES INCORPORADOS A LA PLANTA DEL SITUADO FISCAL</v>
          </cell>
        </row>
        <row r="620">
          <cell r="B620" t="str">
            <v>0700I105 TRASLADO DE PLAZAS (EN Y ENTRE MUNICIPIOS)</v>
          </cell>
        </row>
        <row r="621">
          <cell r="B621" t="str">
            <v>0700I106 TRASLADO DE DOCENTES (EN Y ENTRE MUNICIPIOS)</v>
          </cell>
        </row>
        <row r="622">
          <cell r="B622" t="str">
            <v>0700I107 CANCELACION DE CARGOS TERRITORIALES NO FINANCIABLES</v>
          </cell>
        </row>
        <row r="623">
          <cell r="B623" t="str">
            <v>0700I108 CANCELACION DE CONTRATOS TERRITORIALES NO FINANCIABLES</v>
          </cell>
        </row>
        <row r="624">
          <cell r="B624" t="str">
            <v>0700I109 TASA DE COBERTURA EN EDUCACION PREESCOLAR</v>
          </cell>
        </row>
        <row r="625">
          <cell r="B625" t="str">
            <v>0700I110 TASA DE COBERTURA EN EDUCACION PRIMARIA</v>
          </cell>
        </row>
        <row r="626">
          <cell r="B626" t="str">
            <v>0700I111 TASA DE COBERTURA EN EDUCACION SECUNDARIA Y MEDIA</v>
          </cell>
        </row>
        <row r="627">
          <cell r="B627" t="str">
            <v>0700I112 TASA DE RETENCION ESCOLAR PREESCOLAR</v>
          </cell>
        </row>
        <row r="628">
          <cell r="B628" t="str">
            <v>0700I113 TASA DE RETENCION ESCOLAR PRIMARIA</v>
          </cell>
        </row>
        <row r="629">
          <cell r="B629" t="str">
            <v>0700I114 TASA DE RETENCION ESCOLAR SECUNDARIA Y MEDIA</v>
          </cell>
        </row>
        <row r="630">
          <cell r="B630" t="str">
            <v>0700I115 RELACION ALUMNO POR DOCENTE - OFICIAL - EN EDUCACION PREESCOLAR</v>
          </cell>
        </row>
        <row r="631">
          <cell r="B631" t="str">
            <v>0700I116 RELACION ALUMNO POR DOCENTE - OFICIAL - EN EDUCACION PRIMARIA</v>
          </cell>
        </row>
        <row r="632">
          <cell r="B632" t="str">
            <v>0700I117 RELACION ALUMNO POR DOCENTE - OFICIAL - EN EDUCACION MEDIA Y SECUNDARIA</v>
          </cell>
        </row>
        <row r="633">
          <cell r="B633" t="str">
            <v>0700I118 ALUMNOS CAPACITADOS EN CURSOS LARGOS POR EL SENA</v>
          </cell>
        </row>
        <row r="634">
          <cell r="B634" t="str">
            <v>0700I119 ALUMNOS CAPACITADOS EN CURSOS CORTOS POR EL SENA</v>
          </cell>
        </row>
        <row r="635">
          <cell r="B635" t="str">
            <v>0700I120 TASA DE DESEMPLEO DE LOS EGRESADOS DE CURSOS LARGOS DEL SENA</v>
          </cell>
        </row>
        <row r="636">
          <cell r="B636" t="str">
            <v>0700I121 TASA DE OCUPACION DE LOS EGRESADOS DE CURSOS LARGOS DEL SENA</v>
          </cell>
        </row>
        <row r="637">
          <cell r="B637" t="str">
            <v>0700I122 EGRESADOS CURSOS LARGOS DEL SENA QUE SE DEDICAN A ACTIVIDADES DIFERENTES A AQUELLAS EN LAS QUE RECIBIERON CAPACITACION</v>
          </cell>
        </row>
        <row r="638">
          <cell r="B638" t="str">
            <v>0700I123 EMPRESAS ATENDIDAS CON SERVICIOS TECNOLOGICOS POR EL SENA</v>
          </cell>
        </row>
        <row r="639">
          <cell r="B639" t="str">
            <v>0700I124 DESEMPLEADOS INSCRITOS EN LOS CENTROS DE INFORMACION PARA EL EMPLEO (CIES) DEL SENA QUE SE COLOCAN DIRECTA O INDIRECTAMENTE</v>
          </cell>
        </row>
        <row r="640">
          <cell r="B640" t="str">
            <v>0700I125 VACANTES CAPTADAS EN  LOS CIES DEL SENA Y CUBIERTAS A TRAVES DE ESTOS MISMOS CENTROS DIRECTAMENTE</v>
          </cell>
        </row>
        <row r="641">
          <cell r="B641" t="str">
            <v>0700I126 DESEMPLEADOS INSCRITOS EN LOS CIES DEL SENA, QUE SE ORIENTAN PARA CONSEGUIR EMPLEO O PARA CAPACITACION</v>
          </cell>
        </row>
        <row r="642">
          <cell r="B642" t="str">
            <v>0700I127 COLOCADOS POR LOS CIES DEL SENA EN  EMPLEOS GENERADOS POR LA ECONOMIA</v>
          </cell>
        </row>
        <row r="643">
          <cell r="B643" t="str">
            <v>0700I128 NUMERO DE NIÑOS BENEFICIADOS POR SUBSIDIOS EN EDUCACION PRIMARIA QUE PERTENECEN AL PROGRAMA "FAMILIAS EN ACCION"</v>
          </cell>
        </row>
        <row r="644">
          <cell r="B644" t="str">
            <v>0700I129 NUMERO DE JOVENES BENEFICIADOS POR SUBSIDIOS EN EDUCACION SECUNDARIA QUE PERTENECEN AL PROGRAMA "FAMILIAS EN ACCION"</v>
          </cell>
        </row>
        <row r="645">
          <cell r="B645" t="str">
            <v>0700I130 CAMBIO NETO EN LA ASISTENCIA ESCOLAR DE NIÑOS QUE PERTENECEN AL PROGRAMA "FAMILIAS EN ACCION"</v>
          </cell>
        </row>
        <row r="646">
          <cell r="B646" t="str">
            <v>0700I131 CAMBIO NETO EN DESERCION ESCOLAR DE NIÑOS QUE PERTENECEN AL PROGRAMA "FAMILIAS EN ACCION"</v>
          </cell>
        </row>
        <row r="647">
          <cell r="B647" t="str">
            <v>0700I132 CAMBIO NETO EN MATRICULAS ESCOLARES DE NIÑOS QUE PERTENECEN AL PROGRAMA "FAMILIAS EN ACCION"</v>
          </cell>
        </row>
        <row r="648">
          <cell r="B648" t="str">
            <v>08000000 SECTOR  INTERIOR Y JUSTICIA</v>
          </cell>
        </row>
        <row r="649">
          <cell r="B649" t="str">
            <v>0800I001 CASAS DE JUSTICIA EN FUNCIONAMIENTO</v>
          </cell>
        </row>
        <row r="650">
          <cell r="B650" t="str">
            <v>0800I002 INDICE DE EVACUAION RESPECTO AL TOT DE SALIDAS</v>
          </cell>
        </row>
        <row r="651">
          <cell r="B651" t="str">
            <v>0800I003 EVACUACION  DE PROCESOS</v>
          </cell>
        </row>
        <row r="652">
          <cell r="B652" t="str">
            <v>0800I004 INDICE DE DESCONGESTION RESPECTO AL TOT DE SALIDAS DEL PROCESO</v>
          </cell>
        </row>
        <row r="653">
          <cell r="B653" t="str">
            <v>0800I005 DESCONGESTION RESPECTO A LAS SALIDAS EFECTIVAS DE PROCESOS</v>
          </cell>
        </row>
        <row r="654">
          <cell r="B654" t="str">
            <v>0800I006 COBERTURA DE ATENCION DE USUARIOS DE REGISTRO CON LA NUEVA RED DE SISTEMAS</v>
          </cell>
        </row>
        <row r="655">
          <cell r="B655" t="str">
            <v>0800I007 COBERTURA  DE POBLACION ATENDIDA RESPECTO A LOS SERVICIOS PUBLICOS DE REGISTRO CON LA INTEGRACION DE SISTEMAS</v>
          </cell>
        </row>
        <row r="656">
          <cell r="B656" t="str">
            <v>0800I008 PORCENTAJE DE ATENCION A LOS USUARIOS CON LA REPOSICION DE EQUIPOS</v>
          </cell>
        </row>
        <row r="657">
          <cell r="B657" t="str">
            <v>0800I009 POBLACION BENEFICIADA POR PRESTACION DE SERVICIOS CON LA SISTEMATIZACION</v>
          </cell>
        </row>
        <row r="658">
          <cell r="B658" t="str">
            <v>0800I010 TIEMPO DE RESPUESTA EN EL SERVICIO</v>
          </cell>
        </row>
        <row r="659">
          <cell r="B659" t="str">
            <v>0800I011 VARIACION EN EL NRO DE USUARIOS ATENDIDOS</v>
          </cell>
        </row>
        <row r="660">
          <cell r="B660" t="str">
            <v>0800I012 COBERTURA DE SISTEMATIZACION DE PROCESOS MUNICIPALES</v>
          </cell>
        </row>
        <row r="661">
          <cell r="B661" t="str">
            <v>0800I013 VARIACION EN TIEMPO DE ENTREGA DE RESULTADOS EN LOS PROCESOS ELECTORALES CON VOTO ELECTRONICO</v>
          </cell>
        </row>
        <row r="662">
          <cell r="B662" t="str">
            <v>0800I014 MANTENIMIENTO Y MEJORAMIENTO DE SEDES POR MUNICIPIO.</v>
          </cell>
        </row>
        <row r="663">
          <cell r="B663" t="str">
            <v>0800I015 PERDIDA DE INFORMACION DE PROCESOS</v>
          </cell>
        </row>
        <row r="664">
          <cell r="B664" t="str">
            <v>0800I016 TIEMPO EN LA ENTREGA DEL DOCUMENTO</v>
          </cell>
        </row>
        <row r="665">
          <cell r="B665" t="str">
            <v>0800I017 BENEFICIARIOS ACTIVIDADES ESCUELA JUDICIAL</v>
          </cell>
        </row>
        <row r="666">
          <cell r="B666" t="str">
            <v>0800I018 CENTROS EDUCATIVOS ORGANIZADOS Y EN FUNCIONAMIENTO</v>
          </cell>
        </row>
        <row r="667">
          <cell r="B667" t="str">
            <v>0800I019 EQUIPOS INTERDISCIPLINARIOS CAPACITADOS EN ATENCION Y TRATAMIENTO PARA ATENCION AL RECLUSO</v>
          </cell>
        </row>
        <row r="668">
          <cell r="B668" t="str">
            <v>0800I020 ORGANIZACION DEL DESPACHO JUDICIAL (DESPACHOS ATENDIDOS CON PROGRAMAS DE ORGANIZACION DEL DESPACHO JUDICIAL JUEZ DIRECTOR DEL PROCESO)</v>
          </cell>
        </row>
        <row r="669">
          <cell r="B669" t="str">
            <v>0800I021 INTERNOS TRABAJANDO Y EN CAPACITACION</v>
          </cell>
        </row>
        <row r="670">
          <cell r="B670" t="str">
            <v>0800I022 COBERTURA DEL PROGRAMA DE PREVENCION A LA DROGADICCION A INTERNOS</v>
          </cell>
        </row>
        <row r="671">
          <cell r="B671" t="str">
            <v>0800I023 CAMBIO DE HABITOS DE SALUD DE INTERNOS POR PROGRAMAS DE PREVENCION SALUD</v>
          </cell>
        </row>
        <row r="672">
          <cell r="B672" t="str">
            <v>0800I024 VARIACION EN LA MORBILIDAD TOTAL POR PATOLOGIA A LOS SEIS MESES (PREVENCION Y PROMOCION DE LA SALUD)</v>
          </cell>
        </row>
        <row r="673">
          <cell r="B673" t="str">
            <v>0800I025 USUARIOS BENEFICIADOS POR LA INFRAESTRUCTURA FISICA</v>
          </cell>
        </row>
        <row r="674">
          <cell r="B674" t="str">
            <v>0800I026 PRODUCTIVIDAD</v>
          </cell>
        </row>
        <row r="675">
          <cell r="B675" t="str">
            <v>0800I027 OFERTA DEL SERVICIO</v>
          </cell>
        </row>
        <row r="676">
          <cell r="B676" t="str">
            <v>0800I028 EJECUCION PLANES SEGURIDAD</v>
          </cell>
        </row>
        <row r="677">
          <cell r="B677" t="str">
            <v>0800I029 ESTABILIDAD, ROTACION, EXCELENCIA EN EL SERVICIO</v>
          </cell>
        </row>
        <row r="678">
          <cell r="B678" t="str">
            <v>0800I030 EXCELENCIA EN EL SERVICIO</v>
          </cell>
        </row>
        <row r="679">
          <cell r="B679" t="str">
            <v>0800I031 OPORTUNIDAD</v>
          </cell>
        </row>
        <row r="680">
          <cell r="B680" t="str">
            <v>0800I032 PRODUCTIVIDAD PROCESOS</v>
          </cell>
        </row>
        <row r="681">
          <cell r="B681" t="str">
            <v>0800I033 PRODUCTIVIDAD PROCESOS QUE TERMINAN</v>
          </cell>
        </row>
        <row r="682">
          <cell r="B682" t="str">
            <v>0800I034 PERSONAL SANCIONADO POR VIOLACIONES A LOS DERECHOS HUMANOS QUE PERTENECE A LA FUERZA PUBLICA, FP</v>
          </cell>
        </row>
        <row r="683">
          <cell r="B683" t="str">
            <v>0800I035 PERSONAL SANCIONADO POR VIOLACIONES A LOS DERECHOS HUMANOS QUE PERTENECE A LA FUERZA PUBLICA, FP</v>
          </cell>
        </row>
        <row r="684">
          <cell r="B684" t="str">
            <v>0800I036 MIEMBROS DE LA FUERZA PUBLICA, FP, CONDENADOS POR LA FISCALIA, POR CONCEPTO DE VIOLACION DE DERECHOS HUMANOS</v>
          </cell>
        </row>
        <row r="685">
          <cell r="B685" t="str">
            <v>0800I037 MIEMBROS DE LA FUERZA PUBLICA, FP, CONDENADOS POR LA FISCALIA, POR CONCEPTO DE VIOLACION DE DERECHOS HUMANOS</v>
          </cell>
        </row>
        <row r="686">
          <cell r="B686" t="str">
            <v>0800I038 PERSONAL ABSUELTO POR LA FISCALIA</v>
          </cell>
        </row>
        <row r="687">
          <cell r="B687" t="str">
            <v>0800I039 PROCESOS ABIERTOS POR QUEJAS RECIBIDAS</v>
          </cell>
        </row>
        <row r="688">
          <cell r="B688" t="str">
            <v>0800I040 PROTECCION A LOS DEFENSORES DE DERECHOS HUMANOS</v>
          </cell>
        </row>
        <row r="689">
          <cell r="B689" t="str">
            <v>0800I041 CASOS PARA PROTECCION APROBADOS</v>
          </cell>
        </row>
        <row r="690">
          <cell r="B690" t="str">
            <v>0800I042 CASOS CON PROTECCION</v>
          </cell>
        </row>
        <row r="691">
          <cell r="B691" t="str">
            <v>0800I043 CASOS DE PERSONAS PROTEGIDAS QUE HAN SIDO ASESINADAS</v>
          </cell>
        </row>
        <row r="692">
          <cell r="B692" t="str">
            <v>0800I044 PERSONAS CAPACITADAS EN AUTOPROTECCION Y AUTO SEGURIDAD EN COORDINACION CON EL DEPARTAMENTO ADMINISTRATIVO DE SEGURIDAD, DAS</v>
          </cell>
        </row>
        <row r="693">
          <cell r="B693" t="str">
            <v>0800I045 EQUIDAD EN EL ACCESO</v>
          </cell>
        </row>
        <row r="694">
          <cell r="B694" t="str">
            <v>0800I046 OFERTA DEL SERVICIO</v>
          </cell>
        </row>
        <row r="695">
          <cell r="B695" t="str">
            <v>0800I047 OPORTUNIDAD</v>
          </cell>
        </row>
        <row r="696">
          <cell r="B696" t="str">
            <v>0800I048 PRODUCTIVIDAD</v>
          </cell>
        </row>
        <row r="697">
          <cell r="B697" t="str">
            <v>0800I049 ROTACION</v>
          </cell>
        </row>
        <row r="698">
          <cell r="B698" t="str">
            <v>0800I050 EXCELENCIA EN EL SERVICIO POR CALIFICACION</v>
          </cell>
        </row>
        <row r="699">
          <cell r="B699" t="str">
            <v>0800I051 EXCELENCIA EN EL SERVICIO POR JUECES DENTRO DEL RANGO DETERMINADO</v>
          </cell>
        </row>
        <row r="700">
          <cell r="B700" t="str">
            <v>0800I052 ESTABILIDAD</v>
          </cell>
        </row>
        <row r="701">
          <cell r="B701" t="str">
            <v>0800I053 CONTROL DISCIPLINARIO A ABOGADOS</v>
          </cell>
        </row>
        <row r="702">
          <cell r="B702" t="str">
            <v>0800I054 CONTROL DISCIPLINARIO A SERVIDORES</v>
          </cell>
        </row>
        <row r="703">
          <cell r="B703" t="str">
            <v>0800I055 PARTICIPACION PRESUPUESTAL</v>
          </cell>
        </row>
        <row r="704">
          <cell r="B704" t="str">
            <v>0800I056 SEGURIDAD COLECTIVA</v>
          </cell>
        </row>
        <row r="705">
          <cell r="B705" t="str">
            <v>0800I057 SEGURIDAD INDIVIDUAL</v>
          </cell>
        </row>
        <row r="706">
          <cell r="B706" t="str">
            <v>0800I058 COMITES REGIONALES PARA LA PREVENCION Y ATENCION DE DESASTRES CON PLAN TERRITORIAL</v>
          </cell>
        </row>
        <row r="707">
          <cell r="B707" t="str">
            <v>0800I059 MUNICIPIOS CON COMITES LOCALES DE PREVENCION Y ATENCION DE DESASTRES CON FONDO EN FUNCIONAMIENTO</v>
          </cell>
        </row>
        <row r="708">
          <cell r="B708" t="str">
            <v>0800I060 MUNICIPIOS EN QUE SE APLICA EL INSTRUMENTO DE DESCENTRALIZACION</v>
          </cell>
        </row>
        <row r="709">
          <cell r="B709" t="str">
            <v>0800I061 EQUIPOS DE COORDINACION INTERINSTITUCIONAL</v>
          </cell>
        </row>
        <row r="710">
          <cell r="B710" t="str">
            <v>0800I062 CASAS DE PARTICIPACION QUE SE IMPLEMENTARAN CON EL PROGRAMA "CASAS DE  PARTICIPACION" EN LOS ENTES TERRITORIALES</v>
          </cell>
        </row>
        <row r="711">
          <cell r="B711" t="str">
            <v>0800I063 COBERTURA DEL PLAN DE APOYO LEGISLATIVO (ENTIDADES DE ORDEN NACIONAL Y ENTES TERRITORIALES)</v>
          </cell>
        </row>
        <row r="712">
          <cell r="B712" t="str">
            <v>0800I064 PROYECTOS DE LEY Y DE ACTOS LEGISLATIVOS DE INTERES GUBERNAMENTAL CON SEGUIMIENTO Y ANALISIS ANTE EL CONGRESO</v>
          </cell>
        </row>
        <row r="713">
          <cell r="B713" t="str">
            <v>0800I065 HECTAREAS TITULADAS</v>
          </cell>
        </row>
        <row r="714">
          <cell r="B714" t="str">
            <v>0800I066 ORGANIZACIONES AFRO COLOMBIANAS ACTIVAS</v>
          </cell>
        </row>
        <row r="715">
          <cell r="B715" t="str">
            <v>0800I067 ORGANIZACIONES AFRO COLOMBIANAS CAPACITADAS EN DERECHOS ETNICOS</v>
          </cell>
        </row>
        <row r="716">
          <cell r="B716" t="str">
            <v>0800I068 COMUNIDADES INDIGENAS REPORTADAS</v>
          </cell>
        </row>
        <row r="717">
          <cell r="B717" t="str">
            <v>0800I069 GOBERNADORES INDIGENAS VERIFICADOS</v>
          </cell>
        </row>
        <row r="718">
          <cell r="B718" t="str">
            <v>0800I070 COMUNIDADES INDIGENAS RECONOCIDAS EN SALUD</v>
          </cell>
        </row>
        <row r="719">
          <cell r="B719" t="str">
            <v>0800I071 CONFLICTOS REGISTRADOS</v>
          </cell>
        </row>
        <row r="720">
          <cell r="B720" t="str">
            <v>0800I072 CENTROS DE INFORMACION POLICIAL EN FUNCIONAMIENTO</v>
          </cell>
        </row>
        <row r="721">
          <cell r="B721" t="str">
            <v>0800I073 ESTACIONES DE POLICIAL COFINANCIADAS CONSTRUIDAS</v>
          </cell>
        </row>
        <row r="722">
          <cell r="B722" t="str">
            <v>0800I074 ESTACIONES DE POLICIA COFINANCIADAS RECONSTRUIDAS</v>
          </cell>
        </row>
        <row r="723">
          <cell r="B723" t="str">
            <v>0800I075 ALCALDIAS RECONSTRUIDAS</v>
          </cell>
        </row>
        <row r="724">
          <cell r="B724" t="str">
            <v>0800I076 PERSONAS DESMOVILIZADAS AFILIADAS AL REGIMEN SUBSIDIADO</v>
          </cell>
        </row>
        <row r="725">
          <cell r="B725" t="str">
            <v>0800I077 POBLACION DESMOVILIZADA QUE ACCEDE A LA EDUCACION SUPERIOR</v>
          </cell>
        </row>
        <row r="726">
          <cell r="B726" t="str">
            <v>0800I078 POBLACION DESMOVILIZADA QUE VA A LA UNIVERSIDAD</v>
          </cell>
        </row>
        <row r="727">
          <cell r="B727" t="str">
            <v>0800I079 NIÑOS DESMOVILIZADOS VINCULADOS AL POS</v>
          </cell>
        </row>
        <row r="728">
          <cell r="B728" t="str">
            <v>0800I080 NIÑOS DESMOVILIZADOS ATENDIDOS PSICO AFECTIVAMENTE</v>
          </cell>
        </row>
        <row r="729">
          <cell r="B729" t="str">
            <v>0800I081 EMPLEOS GENERADOS PARA LA POBLACION DESMOVILIZADOS</v>
          </cell>
        </row>
        <row r="730">
          <cell r="B730" t="str">
            <v>0800I082 FUNCIONARIOS TERRITORIALES INVESTIGADOS Y SANCIONADOS PENAL, FISCAL Y DISCIPLINARIAMENTE</v>
          </cell>
        </row>
        <row r="731">
          <cell r="B731" t="str">
            <v>0800I083 PLANTAS DE PERSONAL MUNICIPIOS</v>
          </cell>
        </row>
        <row r="732">
          <cell r="B732" t="str">
            <v>0800I084 PLANTAS DE PERSONAL DEPARTAMENTOS</v>
          </cell>
        </row>
        <row r="733">
          <cell r="B733" t="str">
            <v>0800I085 NUEVAS CASAS DE JUSTICIA EN FUNCIONAMIENTO</v>
          </cell>
        </row>
        <row r="734">
          <cell r="B734" t="str">
            <v>0800I086 REINCIDENCIA DELICTIVA</v>
          </cell>
        </row>
        <row r="735">
          <cell r="B735" t="str">
            <v>0800I087 PRESOS FUGADOS</v>
          </cell>
        </row>
        <row r="736">
          <cell r="B736" t="str">
            <v>0800I088 PRESOS FUGADOS EN LOS NUEVOS ESTABLECIMIENTOS  DE RECLUSION</v>
          </cell>
        </row>
        <row r="737">
          <cell r="B737" t="str">
            <v>0800I089 NIVEL DE HACINAMIENTO DE LA POBLACION RECLUSA</v>
          </cell>
        </row>
        <row r="738">
          <cell r="B738" t="str">
            <v>0800I090 CUPOS NUEVOS RECIBIDOS POR EL INPEC Y EN OPERACION EN LOS ESTABLECIMIENTOS DE RECLUSION DEL ORDEN NACIONAL</v>
          </cell>
        </row>
        <row r="739">
          <cell r="B739" t="str">
            <v>0800I091 CUPOS NUEVOS GENERADOS Y ENTREGADOS AL INPEC MEDIANTE ACTA</v>
          </cell>
        </row>
        <row r="740">
          <cell r="B740" t="str">
            <v>0800I092 POBLACION CARCELARIA (NUMERO DE PRESOS POR 100.000 HABITANTES)</v>
          </cell>
        </row>
        <row r="741">
          <cell r="B741" t="str">
            <v>0800I093 POBLACION EN LAS CARCELES (NUMERO DE PRESOS POR 100.000 HABITANTES)</v>
          </cell>
        </row>
        <row r="742">
          <cell r="B742" t="str">
            <v>0800I094 CONDENADOS ENCARCELADOS (NUMERO DE PRESOS POR 100.000 HABITANTES)</v>
          </cell>
        </row>
        <row r="743">
          <cell r="B743" t="str">
            <v>09000000 SECTOR MEDIO AMBIENTE</v>
          </cell>
        </row>
        <row r="744">
          <cell r="B744" t="str">
            <v>0900I001 POBLACION AFECTADA POR DESASTRE NATURAL</v>
          </cell>
        </row>
        <row r="745">
          <cell r="B745" t="str">
            <v>0900I002 AREA AFECTADA POR DESASTRES.</v>
          </cell>
        </row>
        <row r="746">
          <cell r="B746" t="str">
            <v>0900I003 PARTICIPACION EN EL DESARROLLO FORESTAL</v>
          </cell>
        </row>
        <row r="747">
          <cell r="B747" t="str">
            <v>0900I004 CONSERVACION DE TIERRAS</v>
          </cell>
        </row>
        <row r="748">
          <cell r="B748" t="str">
            <v>0900I005 DEMANDA BIOQUIMICA DE OXIGENO EN LAS CORRIENTES SUPERFICIALES, DBO (MEDIDA DE CONTENIDO DE MATERIA ORGANICA BIODEGRADABLE)</v>
          </cell>
        </row>
        <row r="749">
          <cell r="B749" t="str">
            <v>0900I006 FUENTES CONTAMINANTES</v>
          </cell>
        </row>
        <row r="750">
          <cell r="B750" t="str">
            <v>0900I007 POBLACION EN JURISDICCION DE UNA CORPORACION AUTONOMA REGIONAL</v>
          </cell>
        </row>
        <row r="751">
          <cell r="B751" t="str">
            <v>0900I008 AREA AFECTADA POR DESASTRES</v>
          </cell>
        </row>
        <row r="752">
          <cell r="B752" t="str">
            <v>0900I009 PERDIDAS HUMANAS POR DESASTRE NATURAL</v>
          </cell>
        </row>
        <row r="753">
          <cell r="B753" t="str">
            <v>0900I010 TASA DE DEFORESTACION ANUAL</v>
          </cell>
        </row>
        <row r="754">
          <cell r="B754" t="str">
            <v>0900I011 PRODUCCION DE MACERA</v>
          </cell>
        </row>
        <row r="755">
          <cell r="B755" t="str">
            <v>0900I012 RELACION PRODUCCION - RESERVA DE RECURSO MADERABLE</v>
          </cell>
        </row>
        <row r="756">
          <cell r="B756" t="str">
            <v>0900I013 EMPRESAS VINCULADAS A PROGRAMAS DE MEJORAMIENTO CONTINUO</v>
          </cell>
        </row>
        <row r="757">
          <cell r="B757" t="str">
            <v>0900I014 EAR, EMPRESAS ATENDIDAS EN PROGRAMAS DE RECONVERSION A TECNOLOGIAS LIMPIAS EN UN PERIODO N; TEA, NUMERO TOTAL DE EMPRESAS ATENDIDAS EN PROGRAMAS DE RECONVERSION A TECNOLOGIAS LIMPIAS; TESS, NUMERO TOTAL DE EMPRESAS QUE S</v>
          </cell>
        </row>
        <row r="758">
          <cell r="B758" t="str">
            <v>0900I015 EMPRESAS BENEFICIADAS POR EL SISTEMA NACIONAL DE GARANTIAS</v>
          </cell>
        </row>
        <row r="759">
          <cell r="B759" t="str">
            <v>0900I016 CAPACITADAS EN PROGRAMAS DEL SENA PARA EL SECTOR PRODUCTIVO</v>
          </cell>
        </row>
        <row r="760">
          <cell r="B760" t="str">
            <v>0900I017 INCUBADORAS OPERANDO</v>
          </cell>
        </row>
        <row r="761">
          <cell r="B761" t="str">
            <v>0900I018 EMPRESAS INCUBADAS</v>
          </cell>
        </row>
        <row r="762">
          <cell r="B762" t="str">
            <v>0900I019 ECORREGIONES ESTRATEGICAS</v>
          </cell>
        </row>
        <row r="763">
          <cell r="B763" t="str">
            <v>0900I020 ECORREGIONES ESTRATEGICAS NACIONALES CARACTERIZADAS</v>
          </cell>
        </row>
        <row r="764">
          <cell r="B764" t="str">
            <v>0900I021 ECORREGIONES ESTRATEGICAS REGIONALES IDENTIFICADAS</v>
          </cell>
        </row>
        <row r="765">
          <cell r="B765" t="str">
            <v>0900I022 ECORREGIONES ESTRATEGICAS REGIONALES CON PROGRAMAS DE DESARROLLO SOSTENIBLE</v>
          </cell>
        </row>
        <row r="766">
          <cell r="B766" t="str">
            <v>0900I023 ECORREGIONES ESTRATEGICAS MARINAS Y COSTERAS IDENTIFICADAS Y CARACTERIZADAS</v>
          </cell>
        </row>
        <row r="767">
          <cell r="B767" t="str">
            <v>0900I024 MICROCUENCAS ABASTECEDORAS DE ACUEDUCTOS CON PLANES DE ORDENAMIENTO Y MANEJO EN  OPERACION</v>
          </cell>
        </row>
        <row r="768">
          <cell r="B768" t="str">
            <v>0900I025 AUTORIDADES AMBIENTALES COBRANDO TASAS RETRIBUTIVAS POR CONTAMINACION HIDRICA</v>
          </cell>
        </row>
        <row r="769">
          <cell r="B769" t="str">
            <v>0900I026 VALOR TOTAL DE LOS RECAUDOS POR TASAS RETRIBUTIVAS</v>
          </cell>
        </row>
        <row r="770">
          <cell r="B770" t="str">
            <v>0900I027 VALOR TOTAL DE LOS RECAUDOS POR TASAS RETRIBUTIVAS EN FUNCION DEL PIB</v>
          </cell>
        </row>
        <row r="771">
          <cell r="B771" t="str">
            <v>0900I028 FONDOS REGIONALES DE RECUPERACION HIDRICA EN OPERACION</v>
          </cell>
        </row>
        <row r="772">
          <cell r="B772" t="str">
            <v>0900I029 POBLACION AFECTADA  POR ESCASEZ DE AGUA EN AÑO SECO</v>
          </cell>
        </row>
        <row r="773">
          <cell r="B773" t="str">
            <v>0900I030 DEMANDA TOTAL DE AGUA EN COLOMBIA</v>
          </cell>
        </row>
        <row r="774">
          <cell r="B774" t="str">
            <v>0900I031 DEMANDA TOTAL DE AGUA PARA CONSUMO HUMANO EN COLOMBIA</v>
          </cell>
        </row>
        <row r="775">
          <cell r="B775" t="str">
            <v>0900I032 DEMANDA DE AGUA PARA CONSUMO HUMANO EN COLOMBIA</v>
          </cell>
        </row>
        <row r="776">
          <cell r="B776" t="str">
            <v>0900I033 AREAS DE PARAMO EN COLOMBIA</v>
          </cell>
        </row>
        <row r="777">
          <cell r="B777" t="str">
            <v>0900I034 AREA DE PARAMO DELIMITADA EN COLOMBIA</v>
          </cell>
        </row>
        <row r="778">
          <cell r="B778" t="str">
            <v>0900I035 AREAS DE SUBPARAMO EN COLOMBIA</v>
          </cell>
        </row>
        <row r="779">
          <cell r="B779" t="str">
            <v>0900I036 PLANES DE MANEJO FORMULADOS EN ZONAS DE PARAMO Y SUBPARAMO</v>
          </cell>
        </row>
        <row r="780">
          <cell r="B780" t="str">
            <v>0900I037 ESPECIES DE FLORA AMENAZADAS</v>
          </cell>
        </row>
        <row r="781">
          <cell r="B781" t="str">
            <v>0900I038 FLORA AMENAZADA</v>
          </cell>
        </row>
        <row r="782">
          <cell r="B782" t="str">
            <v>0900I039 ESPECIES DE FAUNA AMENAZADAS</v>
          </cell>
        </row>
        <row r="783">
          <cell r="B783" t="str">
            <v>0900I040 FAUNA AMENAZADA</v>
          </cell>
        </row>
        <row r="784">
          <cell r="B784" t="str">
            <v>0900I041 FLORA AMENAZADA CON PLANES DE MANEJO EN OPERACION</v>
          </cell>
        </row>
        <row r="785">
          <cell r="B785" t="str">
            <v>0900I042 FAUNA AMENAZADA CON PLANES DE MANEJO EN OPERACION</v>
          </cell>
        </row>
        <row r="786">
          <cell r="B786" t="str">
            <v>0900I043 HECTAREAS TITULADAS A COMUNIDADES NEGRAS DENTRO DE  LA ESTRATEGIA DE CONSERVACION DE ESPACIOS DE BIODIVERSIDAD</v>
          </cell>
        </row>
        <row r="787">
          <cell r="B787" t="str">
            <v>0900I044 COMUNIDADES NEGRAS BENEFICIADAS CON LA TITULACION DE TIERRAS DENTRO DE  LA ESTRATEGIA DE CONSERVACION DE ESPACIOS DE BIODIVERSIDAD</v>
          </cell>
        </row>
        <row r="788">
          <cell r="B788" t="str">
            <v>0900I045 AREA POR COMUNIDAD NEGRA QUE FUE BENEFICIADA CON LA TITULACION DE TIERRAS DENTRO DE  LA ESTRATEGIA DE CONSERVACION DE ESPACIOS DE BIODIVERSIDAD EN UN PERIODO N; TAT, AREA TOTAL TITULADA DENTRO DE  LA ESTRATEGIA DE CONSER</v>
          </cell>
        </row>
        <row r="789">
          <cell r="B789" t="str">
            <v>0900I046 HECTAREAS DE CONSTITUCION DE RESGUARDOS INDIGENAS DENTRO DE  LA ESTRATEGIA DE CONSERVACION DE ESPACIOS DE BIODIVERSIDAD</v>
          </cell>
        </row>
        <row r="790">
          <cell r="B790" t="str">
            <v>0900I047 HECTAREAS DE AMPLIACION DE RESGUARDOS INDIGENAS DENTRO DE  LA ESTRATEGIA DE CONSERVACION DE ESPACIOS DE BIODIVERSIDAD</v>
          </cell>
        </row>
        <row r="791">
          <cell r="B791" t="str">
            <v>0900I048 RESGUARDOS INDIGENAS DENTRO DE  LA ESTRATEGIA DE CONSERVACION DE ESPACIOS DE BIODIVERSIDAD</v>
          </cell>
        </row>
        <row r="792">
          <cell r="B792" t="str">
            <v>0900I049 TERRITORIO NACIONAL PROTEGIDO POR LA UNIDAD ADMINISTRATIVA ESPECIAL DEL SISTEMA DE PARQUES NACIONALES NATURALES</v>
          </cell>
        </row>
        <row r="793">
          <cell r="B793" t="str">
            <v>0900I050 TERRITORIO DE PARQUES NACIONALES NATURALES</v>
          </cell>
        </row>
        <row r="794">
          <cell r="B794" t="str">
            <v>0900I051 PARQUES NACIONALES CON "ACUERDOS DE PARTICIPACION Y MANEJO"</v>
          </cell>
        </row>
        <row r="795">
          <cell r="B795" t="str">
            <v>0900I052 NUEVAS AREAS DE PROTEGIDAS "COGESTIONADAS Y APOYADAS" POR EL NIVEL REGIONAL</v>
          </cell>
        </row>
        <row r="796">
          <cell r="B796" t="str">
            <v>0900I053 ESPECIES COLOMBIANAS PROPUESTAS PARA REGULACION COMERCIAL</v>
          </cell>
        </row>
        <row r="797">
          <cell r="B797" t="str">
            <v>0900I054 ESPECIES PROPUESTAS PARA REGULACION COMERCIAL</v>
          </cell>
        </row>
        <row r="798">
          <cell r="B798" t="str">
            <v>0900I055 COBERTURA DE AREA NATURAL TOTAL DEL PAIS</v>
          </cell>
        </row>
        <row r="799">
          <cell r="B799" t="str">
            <v>0900I056 COBERTURA BOSCOSA</v>
          </cell>
        </row>
        <row r="800">
          <cell r="B800" t="str">
            <v>0900I057 AREA DEFORESTADA</v>
          </cell>
        </row>
        <row r="801">
          <cell r="B801" t="str">
            <v>0900I058 TASA DE DEFORESTACION</v>
          </cell>
        </row>
        <row r="802">
          <cell r="B802" t="str">
            <v>0900I059 AREA REFORESTADA</v>
          </cell>
        </row>
        <row r="803">
          <cell r="B803" t="str">
            <v>0900I060 TASA DE REFORESTACION</v>
          </cell>
        </row>
        <row r="804">
          <cell r="B804" t="str">
            <v>0900I061 AREA REFORESTADA EN EL MARCO DEL PLAN NACIONAL DE DESARROLLO FORESTAL - COMPONENTE PLAN VERDE</v>
          </cell>
        </row>
        <row r="805">
          <cell r="B805" t="str">
            <v>0900I062 TASA DE REFORESTACION EN EL MARCO DEL PLAN NACIONAL DE DESARROLLO FORESTAL - COMPONENTE PLAN VERDE</v>
          </cell>
        </row>
        <row r="806">
          <cell r="B806" t="str">
            <v>0900I063 AREA REFORESTADA EN MICROCUENCAS ABASTECEDORAS DE ACUEDUCTOS</v>
          </cell>
        </row>
        <row r="807">
          <cell r="B807" t="str">
            <v>0900I064 TASA DE REFORESTACION EN MICROCUENCAS ABASTECEDORAS DE ACUEDUCTOS</v>
          </cell>
        </row>
        <row r="808">
          <cell r="B808" t="str">
            <v>0900I065 CENTROS DE PREVENCION Y ATENCION DE INCENDIOS FORESTALES EN OPERACION</v>
          </cell>
        </row>
        <row r="809">
          <cell r="B809" t="str">
            <v>0900I066 GUIAS AMBIENTALES SECTORIALES EN OPERACION</v>
          </cell>
        </row>
        <row r="810">
          <cell r="B810" t="str">
            <v>0900I067 PROYECTOS DE PRODUCCION LIMPIA OPERANDO</v>
          </cell>
        </row>
        <row r="811">
          <cell r="B811" t="str">
            <v>0900I068 PROYECTOS DE RECONVERSION INDUSTRIAL OPERANDO</v>
          </cell>
        </row>
        <row r="812">
          <cell r="B812" t="str">
            <v>0900I069 TONELADAS METRICAS DE SUSTANCIAS AGOTADORAS DE LA CAPA DE OZONO ELIMINADAS POR PROYECTOS DE RECONVERSION INDUSTRIAL</v>
          </cell>
        </row>
        <row r="813">
          <cell r="B813" t="str">
            <v>0900I070 SUSTANCIAS AGOTADORAS DE LA CAPA DE OZONO ELIMINADAS POR PROYECTOS DE RECONVERSION INDUSTRIAL</v>
          </cell>
        </row>
        <row r="814">
          <cell r="B814" t="str">
            <v>0900I071 EMPRESAS PRODUCTORAS DE SUSTANCIAS AGOTADORAS DE LA CAPA DE OZONO</v>
          </cell>
        </row>
        <row r="815">
          <cell r="B815" t="str">
            <v>0900I072 EMPRESAS PRODUCTORAS DE SUSTANCIAS AGOTADORAS DE LA CAPA DE OZONO EN PLAN DE RECONVERSION INDUSTRIAL</v>
          </cell>
        </row>
        <row r="816">
          <cell r="B816" t="str">
            <v>0900I073 INVENTARIO NACIONAL SOBRE PLAGUICIDAS OBSOLETOS</v>
          </cell>
        </row>
        <row r="817">
          <cell r="B817" t="str">
            <v>0900I074 INVENTARIO NACIONAL DE PLAGUICIDAS OBSOLETOS</v>
          </cell>
        </row>
        <row r="818">
          <cell r="B818" t="str">
            <v>0900I075 PLAGUICIDAS OBSOLETOS</v>
          </cell>
        </row>
        <row r="819">
          <cell r="B819" t="str">
            <v>0900I076 TONELADAS DE RESIDUOS SOLIDOS QUE GENERA EL SECTOR INDUSTRIAL</v>
          </cell>
        </row>
        <row r="820">
          <cell r="B820" t="str">
            <v>0900I077 TONELADAS DE RESIDUOS SOLIDOS QUE GENERA EL SECTOR INDUSTRIAL MANUFACTURERO</v>
          </cell>
        </row>
        <row r="821">
          <cell r="B821" t="str">
            <v>0900I078 PLANES DE BIONEGOCIO PARA LA BOLSA AMAZONICA SOBRE ESPECIES PROMISORIAS PRESENTADOS</v>
          </cell>
        </row>
        <row r="822">
          <cell r="B822" t="str">
            <v>0900I079 PLANES DE BIONEGOCIO PARA LA BOLSA AMAZONICA SOBRE ESPECIES PROMISORIAS</v>
          </cell>
        </row>
        <row r="823">
          <cell r="B823" t="str">
            <v>0900I080 ESPECIES PROMISORIAS IDENTIFICADAS</v>
          </cell>
        </row>
        <row r="824">
          <cell r="B824" t="str">
            <v>0900I081 ESPECIES PROMISORIAS CARACTERIZADAS</v>
          </cell>
        </row>
        <row r="825">
          <cell r="B825" t="str">
            <v>0900I082 ESPECIES PROMISORIAS IDENTIFICADAS Y CARACTERIZADAS</v>
          </cell>
        </row>
        <row r="826">
          <cell r="B826" t="str">
            <v>0900I083 ESPECIES PROMISORIAS IDENTIFICADAS QUE PUEDEN HACER PARTE DE LOS PLANES DE BIONEGOCIO PARA LA BOLSA AMAZONICA SOBRE ESPECIES</v>
          </cell>
        </row>
        <row r="827">
          <cell r="B827" t="str">
            <v>0900I084 ESPECIES PROMISORIAS IDENTIFICADAS Y CARACTERIZADAS QUE PUEDEN HACER PARTE DE LOS PLANES DE BIONEGOCIO PARA LA BOLSA AMAZONICA SOBRE ESPECIES</v>
          </cell>
        </row>
        <row r="828">
          <cell r="B828" t="str">
            <v>0900I085 PAQUETES TECNOLOGICOS DE ESPECIES PROMISORIAS RECOMENDADOS PARA TRANSFERENCIA A PRODUCTORES</v>
          </cell>
        </row>
        <row r="829">
          <cell r="B829" t="str">
            <v>0900I086 ESPECIES PROMISORIAS OBJETO DE PROYECTOS PILOTO DE APROVECHAMIENTO</v>
          </cell>
        </row>
        <row r="830">
          <cell r="B830" t="str">
            <v>0900I087 ESPECIES PROMISORIAS EN PROYECTOS PILOTO DE APROVECHAMIENTO</v>
          </cell>
        </row>
        <row r="831">
          <cell r="B831" t="str">
            <v>0900I088 CIUDADES DONDE SE APLICAN EXPERIENCIAS PILOTO DEL MODELO DE GESTION AMBIENTAL URBANA, SIGAM</v>
          </cell>
        </row>
        <row r="832">
          <cell r="B832" t="str">
            <v>0900I089 PROYECTOS DE TRATAMIENTOS DE AGUAS RESIDUALES COFINANCIADOS EN LA ETAPA DE PREINVERSION</v>
          </cell>
        </row>
        <row r="833">
          <cell r="B833" t="str">
            <v>0900I090 PROYECTOS DE TRATAMIENTOS DE AGUAS RESIDUALES COFINANCIADOS EN LA ETAPA DE INVERSION</v>
          </cell>
        </row>
        <row r="834">
          <cell r="B834" t="str">
            <v>0900I091 PROYECTOS DE MANEJO INTEGRAL DE RESIDUOS SOLIDOS COFINANCIADOS EN LA ETAPA DE PREINVERSION</v>
          </cell>
        </row>
        <row r="835">
          <cell r="B835" t="str">
            <v>0900I092 PROYECTOS DE MANEJO INTEGRAL DE RESIDUOS SOLIDOS COFINANCIADOS EN LA ETAPA DE INVERSION</v>
          </cell>
        </row>
        <row r="836">
          <cell r="B836" t="str">
            <v>0900I093 PROYECTOS PILOTO PARA LA GESTION INTEGRAL DE RESIDUOS SOLIDOS</v>
          </cell>
        </row>
        <row r="837">
          <cell r="B837" t="str">
            <v>0900I094 PROYECTOS PILOTO PARA LA GESTION INTEGRAL DE LOS RESIDUOS HOSPITALARIOS</v>
          </cell>
        </row>
        <row r="838">
          <cell r="B838" t="str">
            <v>0900I095 GUIAS AMBIENTALES ELABORADAS PARA PROYECTOS DE ACUEDUCTOS</v>
          </cell>
        </row>
        <row r="839">
          <cell r="B839" t="str">
            <v>0900I096 GUIAS AMBIENTALES ELABORADAS PARA PROYECTOS DE ALCANTARILLADOS</v>
          </cell>
        </row>
        <row r="840">
          <cell r="B840" t="str">
            <v>0900I097 GUIAS AMBIENTALES ELABORADAS PARA PROYECTOS DE SISTEMAS DE TRATAMIENTO DE AGUAS RESIDUALES</v>
          </cell>
        </row>
        <row r="841">
          <cell r="B841" t="str">
            <v>0900I098 GUIAS AMBIENTALES ELABORADAS PARA PROYECTOS DE FORMULACION DE PLANES DE MANEJO INTEGRAL DE RESIDUOS SOLIDOS</v>
          </cell>
        </row>
        <row r="842">
          <cell r="B842" t="str">
            <v>0900I099 CUENCAS CRITICAS QUE REQUIEREN GESTION PRIORITARIA PARA EL SANEAMIENTO HIDRICO EN COLOMBIA</v>
          </cell>
        </row>
        <row r="843">
          <cell r="B843" t="str">
            <v>0900I100 CIUDADES CON EL PROGRAMA DE USO EFICIENTE Y AHORRO DEL AGUA IMPLEMENTADO</v>
          </cell>
        </row>
        <row r="844">
          <cell r="B844" t="str">
            <v>0900I101 RESIDUOS SOLIDOS DE LA POBLACION</v>
          </cell>
        </row>
        <row r="845">
          <cell r="B845" t="str">
            <v>0900I102 VOLUMEN TOTAL DE RESIDUOS SOLIDOS POR PERSONA</v>
          </cell>
        </row>
        <row r="846">
          <cell r="B846" t="str">
            <v>0900I103 RESIDUOS SOLIDOS DISPUESTOS ADECUADAMENTE</v>
          </cell>
        </row>
        <row r="847">
          <cell r="B847" t="str">
            <v>0900I104 DESARROLLO DE LA LINEA BASE  GENERAL SOBRE EL ESTADO DEL MEDIO AMBIENTE EN EL CONTEXTO URBANO - CARACTERIZADO Y GEOREFERENCIADA</v>
          </cell>
        </row>
        <row r="848">
          <cell r="B848" t="str">
            <v>0900I105 DESARROLLO DE LA LINEA BASE  GENERAL SOBRE EL ESTADO DEL MEDIO AMBIENTE EN EL CONTEXTO REGIONAL - CARACTERIZADO Y GEOREFERENCIADA</v>
          </cell>
        </row>
        <row r="849">
          <cell r="B849" t="str">
            <v>0900I106 DESARROLLO DE INDICADORES DE ESTADO EN HIDROLOGICA</v>
          </cell>
        </row>
        <row r="850">
          <cell r="B850" t="str">
            <v>0900I107 DESARROLLO DE INDICADORES DE ESTADO EN METEOROLOGIA</v>
          </cell>
        </row>
        <row r="851">
          <cell r="B851" t="str">
            <v>0900I108 DESARROLLO DE INDICADORES DE ESTADO EN ECOSISTEMAS</v>
          </cell>
        </row>
        <row r="852">
          <cell r="B852" t="str">
            <v>0900I109 DESARROLLO DE INDICADORES DE ESTADO EN CAMBIO GLOBAL</v>
          </cell>
        </row>
        <row r="853">
          <cell r="B853" t="str">
            <v>0900I110 DESARROLLO DE INDICADORES DE ESTADO EN GEOMORFOLOGIA</v>
          </cell>
        </row>
        <row r="854">
          <cell r="B854" t="str">
            <v>0900I111 DESARROLLO DE INDICADORES DE ESTADO EN SUELOS</v>
          </cell>
        </row>
        <row r="855">
          <cell r="B855" t="str">
            <v>0900I112 DESARROLLO DE LOS INDICES DE FRAGMENTACION DE ECOSISTEMAS PARA EL TOTAL DEL PAIS</v>
          </cell>
        </row>
        <row r="856">
          <cell r="B856" t="str">
            <v>0900I113 ELABORACION DE LA "LINEA BASE DE INDICADORES DE CALIDAD" DE LAS AGUAS CONTINENTALES</v>
          </cell>
        </row>
        <row r="857">
          <cell r="B857" t="str">
            <v>0900I114 ELABORACION DE LA "LINEA BASE DE INDICADORES DE CALIDAD" DE LAS AGUAS MARINAS Y COSTERAS</v>
          </cell>
        </row>
        <row r="858">
          <cell r="B858" t="str">
            <v>0900I115 MUNICIPIOS CON PLANES DE ORDENAMIENTO TERRITORIAL APROBADOS POR LAS CAR</v>
          </cell>
        </row>
        <row r="859">
          <cell r="B859" t="str">
            <v>10000000 SECTOR ADMINISTRACION DEL ESTADO</v>
          </cell>
        </row>
        <row r="860">
          <cell r="B860" t="str">
            <v>1000I001 PARTICIPACION DE LA INVERSION DEL RECURSO CENTRAL EN LAS INVERSIONES A NIVEL MUNICIPAL</v>
          </cell>
        </row>
        <row r="861">
          <cell r="B861" t="str">
            <v>1000I002 PARTICIPACION CIUDADANA</v>
          </cell>
        </row>
        <row r="862">
          <cell r="B862" t="str">
            <v>1000I003 EFICIENCIA DEL RECAUDO DE IMPUESTOS</v>
          </cell>
        </row>
        <row r="863">
          <cell r="B863" t="str">
            <v>1000I004 EXPORTACIONES DE TEXTILES</v>
          </cell>
        </row>
        <row r="864">
          <cell r="B864" t="str">
            <v>1000I005 EXPORTACIONES DE CONFECCIONES</v>
          </cell>
        </row>
        <row r="865">
          <cell r="B865" t="str">
            <v>1000I006 EXPORTACIONES DE CALZADO</v>
          </cell>
        </row>
        <row r="866">
          <cell r="B866" t="str">
            <v>1000I007 EXPORTACIONES DE PAPEL E INSUMOS IMPRENTA</v>
          </cell>
        </row>
        <row r="867">
          <cell r="B867" t="str">
            <v>1000I008 EXPORTACIONES DE ALIMENTOS</v>
          </cell>
        </row>
        <row r="868">
          <cell r="B868" t="str">
            <v>1000I009 EXPORTACIONES DE BEBIDAS</v>
          </cell>
        </row>
        <row r="869">
          <cell r="B869" t="str">
            <v>1000I010 EXPORTACIONES DE TABACOS</v>
          </cell>
        </row>
        <row r="870">
          <cell r="B870" t="str">
            <v>1000I011 EXPORTACIONES DE PRODUCTOS AGRICOLAS</v>
          </cell>
        </row>
        <row r="871">
          <cell r="B871" t="str">
            <v>1000I012 EXPORTACIONES DE SILVICULTURA</v>
          </cell>
        </row>
        <row r="872">
          <cell r="B872" t="str">
            <v>1000I013 EXPORTACIONES DE PRODUCTOS PARA LA PESCA</v>
          </cell>
        </row>
        <row r="873">
          <cell r="B873" t="str">
            <v>1000I014 EXPORTACIONES DE QUIMICOS</v>
          </cell>
        </row>
        <row r="874">
          <cell r="B874" t="str">
            <v>1000I015 EXPORTACIONES DE PLASTICOS</v>
          </cell>
        </row>
        <row r="875">
          <cell r="B875" t="str">
            <v>1000I016 EXPORTACIONES DE PRODUCTOS CERAMICOS</v>
          </cell>
        </row>
        <row r="876">
          <cell r="B876" t="str">
            <v>1000I017 EXPORTACIONES DE HIERRO</v>
          </cell>
        </row>
        <row r="877">
          <cell r="B877" t="str">
            <v>1000I018 EXPORTACIONES DE ACERO</v>
          </cell>
        </row>
        <row r="878">
          <cell r="B878" t="str">
            <v>1000I019 EXPORTACIONES DE MADERA</v>
          </cell>
        </row>
        <row r="879">
          <cell r="B879" t="str">
            <v>1000I020 EXPORTACIONES DE MUEBLES</v>
          </cell>
        </row>
        <row r="880">
          <cell r="B880" t="str">
            <v>1000I021 EXPORTACIONES DE MINERALES</v>
          </cell>
        </row>
        <row r="881">
          <cell r="B881" t="str">
            <v>1000I022 EXPORTACIONES DE OTROS MINERALES</v>
          </cell>
        </row>
        <row r="882">
          <cell r="B882" t="str">
            <v>1000I023 IMPORTACIONES DE TEXTILES</v>
          </cell>
        </row>
        <row r="883">
          <cell r="B883" t="str">
            <v>1000I024 IMPORTACIONES DE CONFECCIONES</v>
          </cell>
        </row>
        <row r="884">
          <cell r="B884" t="str">
            <v>1000I025 IMPORTACIONES DE CALZADO</v>
          </cell>
        </row>
        <row r="885">
          <cell r="B885" t="str">
            <v>1000I026 IMPORTACIONES DE PAPEL E INSUMOS IMPRENTA</v>
          </cell>
        </row>
        <row r="886">
          <cell r="B886" t="str">
            <v>1000I027 IMPORTACIONES DE ALIMENTOS</v>
          </cell>
        </row>
        <row r="887">
          <cell r="B887" t="str">
            <v>1000I028 IMPORTACIONES DE BEBIDAS</v>
          </cell>
        </row>
        <row r="888">
          <cell r="B888" t="str">
            <v>1000I029 IMPORTACIONES DE TABACOS</v>
          </cell>
        </row>
        <row r="889">
          <cell r="B889" t="str">
            <v>1000I030 IMPORTACIONES DE PRODUCTOS AGRICOLAS</v>
          </cell>
        </row>
        <row r="890">
          <cell r="B890" t="str">
            <v>1000I031 IMPORTACIONES DE SILVICULTURA</v>
          </cell>
        </row>
        <row r="891">
          <cell r="B891" t="str">
            <v>1000I032 IMPORTACIONES DE PRODUCTOS PARA LA PESCA</v>
          </cell>
        </row>
        <row r="892">
          <cell r="B892" t="str">
            <v>1000I033 IMPORTACIONES DE QUIMICOS</v>
          </cell>
        </row>
        <row r="893">
          <cell r="B893" t="str">
            <v>1000I034 IMPORTACIONES DE PLASTICOS</v>
          </cell>
        </row>
        <row r="894">
          <cell r="B894" t="str">
            <v>1000I035 IMPORTACIONES DE PRODUCTOS CERAMICOS</v>
          </cell>
        </row>
        <row r="895">
          <cell r="B895" t="str">
            <v>1000I036 IMPORTACIONES DE HIERRO</v>
          </cell>
        </row>
        <row r="896">
          <cell r="B896" t="str">
            <v>1000I037 IMPORTACIONES DE ACERO</v>
          </cell>
        </row>
        <row r="897">
          <cell r="B897" t="str">
            <v>1000I038 IMPORTACIONES DE MADERA</v>
          </cell>
        </row>
        <row r="898">
          <cell r="B898" t="str">
            <v>1000I039 IMPORTACIONES DE MUEBLES</v>
          </cell>
        </row>
        <row r="899">
          <cell r="B899" t="str">
            <v>1000I040 IMPORTACIONES DE MINERALES</v>
          </cell>
        </row>
        <row r="900">
          <cell r="B900" t="str">
            <v>1000I041 IMPORTACIONES DE OTROS MINERALES</v>
          </cell>
        </row>
        <row r="901">
          <cell r="B901" t="str">
            <v>1000I042 PRODUCTO INTERNO BRUTO (PRECIOS CONSTANTES)</v>
          </cell>
        </row>
        <row r="902">
          <cell r="B902" t="str">
            <v>1000I043 EXPORTACIONES TOTALES</v>
          </cell>
        </row>
        <row r="903">
          <cell r="B903" t="str">
            <v>1000I044 EXPORTACIONES NO TRADICIONALES</v>
          </cell>
        </row>
        <row r="904">
          <cell r="B904" t="str">
            <v>1000I045 IMPORTACIONES TOTALES</v>
          </cell>
        </row>
        <row r="905">
          <cell r="B905" t="str">
            <v>1000I046 BALANCE DEL SECTOR PUBLICO CONSOLIDADO (COMO % DEL PIB)</v>
          </cell>
        </row>
        <row r="906">
          <cell r="B906" t="str">
            <v>1000I047 BALANCE DEL SECTOR PUBLICO NO FINANCIERO  (COMO % DEL PIB)</v>
          </cell>
        </row>
        <row r="907">
          <cell r="B907" t="str">
            <v>1000I048 BALANCE DEL GOBIERNO CENTRAL  (COMO % DEL PIB)</v>
          </cell>
        </row>
        <row r="908">
          <cell r="B908" t="str">
            <v>1000I049 BALANCE DEL SECTOR DESCENTRALIZADO  (COMO % DEL PIB)</v>
          </cell>
        </row>
        <row r="909">
          <cell r="B909" t="str">
            <v>1000I101 EVENTOS DE DESPLAZAMIENTO MASIVO ATENDIDO POR LA RSS</v>
          </cell>
        </row>
        <row r="910">
          <cell r="B910" t="str">
            <v>1000I102 MUNICIPIOS ATENDIDOS VICTIMA DE LA VIOLENCIA</v>
          </cell>
        </row>
        <row r="911">
          <cell r="B911" t="str">
            <v>1000I103 ORGANIZACIONES COMUNITARIAS CAPACITADAS</v>
          </cell>
        </row>
        <row r="912">
          <cell r="B912" t="str">
            <v>1000I104 EVENTOS DE DESPLAZAMIENTO MASIVO A LOS QUE HA PRESTADO APOYO O HA ENTREGADO RECURSOS LA RED DE SOLIDARIDAD SOCIAL, RSS</v>
          </cell>
        </row>
        <row r="913">
          <cell r="B913" t="str">
            <v>1000I105 PARTICIPACION DE LAS ONGS EN CONTRATACION PARA LA ATENCION HUMANITARIA DE EMERGENCIA</v>
          </cell>
        </row>
        <row r="914">
          <cell r="B914" t="str">
            <v>1000I106 POBLACION SOBRE LOS QUE SE HAN DESARROLLADO LAS DIFERENTES ACCIONES (BENEFICIARIOS DIRECTOS) DEL PROYECTO</v>
          </cell>
        </row>
        <row r="915">
          <cell r="B915" t="str">
            <v>1000I201 CONTROL Y SEGUIMIENTO AL SISTEMA DE GESTION</v>
          </cell>
        </row>
        <row r="916">
          <cell r="B916" t="str">
            <v>1000I202 CONTROL Y SEGUIMIENTO AL SISTEMA DATAWAREHOUSE</v>
          </cell>
        </row>
        <row r="917">
          <cell r="B917" t="str">
            <v>1000I203 INCIDENTES O SINIESTROS OCURRIDOS</v>
          </cell>
        </row>
        <row r="918">
          <cell r="B918" t="str">
            <v>1000I204 SINIESTRALIDAD ACCIDENTES SEDE BOGOTA</v>
          </cell>
        </row>
        <row r="919">
          <cell r="B919" t="str">
            <v>1000I205 CUBRIMIENTO SISTEMA DE COMUNICACIONES</v>
          </cell>
        </row>
        <row r="920">
          <cell r="B920" t="str">
            <v>1000I206 COBERTURA DE POBLACION EN EVENTOS DE DIVULGACION</v>
          </cell>
        </row>
        <row r="921">
          <cell r="B921" t="str">
            <v>1000I207 ATENCION A SOLICITUDES (COBERTURA DE ATENCION)</v>
          </cell>
        </row>
        <row r="922">
          <cell r="B922" t="str">
            <v>1000I208 ESTABLECIMIENTOS EDUCATIVOS REPARADOS EN ZONAS AFECTADAS POR SISMO</v>
          </cell>
        </row>
        <row r="923">
          <cell r="B923" t="str">
            <v>1000I209 ESTABLECIMIENTOS EDUCATIVOS RECONSTRUIDOS EN EL AREA URBANA EN ZONAS AFECTADAS POR SISMO</v>
          </cell>
        </row>
        <row r="924">
          <cell r="B924" t="str">
            <v>1000I210 ESTABLECIMIENTO EDUCATIVOS RECONSTRUIDOS EN EL AREA RURAL EN ZONAS AFECTADAS POR SISMO</v>
          </cell>
        </row>
        <row r="925">
          <cell r="B925" t="str">
            <v>1000I211 ALCALDIAS Y OFICINAS PUBLICAS RECONSTRUIDAS EN ZONAS AFECTADAS POR SISMO</v>
          </cell>
        </row>
        <row r="926">
          <cell r="B926" t="str">
            <v>1000I212 VIAS URBANAS RECONSTRUIDAS EN ZONAS AFECTADAS POR SISMO</v>
          </cell>
        </row>
        <row r="927">
          <cell r="B927" t="str">
            <v>1000I213 ACUEDUCTOS Y ALCANTARILLADOS RECONSTRUIDOS EN ZONAS AFECTADAS POR SISMO</v>
          </cell>
        </row>
        <row r="928">
          <cell r="B928" t="str">
            <v>1000I214 IGLESIAS RECONSTRUIDAS QUE FUERON AFECTADAS POR EL SISMO</v>
          </cell>
        </row>
        <row r="929">
          <cell r="B929" t="str">
            <v>1000I215 CENTROS DE RECREACION CULTURA Y DEPORTE RECONSTRUIDOS  QUE FUERON AFECTADOS POR EL SISMO</v>
          </cell>
        </row>
        <row r="930">
          <cell r="B930" t="str">
            <v>1000I216 PLAZAS DE MERCADO RECONSTRUIDAS QUE FUERON AFECTADAS POR EL SISMO</v>
          </cell>
        </row>
        <row r="931">
          <cell r="B931" t="str">
            <v>1000I217 ESTACIONES DE BOMBEROS Y DEFENSA CIVIL RECONSTRUIDAS QUE FUERON AFECTADAS POR EL SISMO</v>
          </cell>
        </row>
        <row r="932">
          <cell r="B932" t="str">
            <v>1000I218 HOGARES DE ATENCION INFANTIL RECONSTRUIDOS QUE FUERON AFECTADOS POR SISMO</v>
          </cell>
        </row>
        <row r="933">
          <cell r="B933" t="str">
            <v>1000I219 CENTROS COMUNITARIOS RECONSTRUIDOS QUE FUERON AFECTADOS POR EL SISMO</v>
          </cell>
        </row>
        <row r="934">
          <cell r="B934" t="str">
            <v>1000I220 INFRAESTRUCTURA CARCELARIA RECONSTRUIDA QUE FUERON AFECTADAS POR EL SISMO</v>
          </cell>
        </row>
        <row r="935">
          <cell r="B935" t="str">
            <v>1000I221 ANCIANATOS RECONSTRUIDOS QUE FUERON AFECTADOS POR EL SISMO</v>
          </cell>
        </row>
        <row r="936">
          <cell r="B936" t="str">
            <v>1000I222 CASAS DE LA CULTURA RECONSTRUIDAS QUE FUERON AFECTADAS POR EL SISMO</v>
          </cell>
        </row>
        <row r="937">
          <cell r="B937" t="str">
            <v>1000I223 REDES DE TELEFONIA RECONSTRUIDAS QUE FUERON AFECTADAS POR EL SISMO</v>
          </cell>
        </row>
        <row r="938">
          <cell r="B938" t="str">
            <v>1000I224 REDES DE ENERGIA RECONSTRUIDAS QUE FUERON AFECTADAS POR EL SISMO</v>
          </cell>
        </row>
        <row r="939">
          <cell r="B939" t="str">
            <v>1000I225 MATADEROS RECONSTRUIDOS QUE FUERON AFECTADOS POR EL SISMO</v>
          </cell>
        </row>
        <row r="940">
          <cell r="B940" t="str">
            <v>1000I226 VIVIENDAS REPARADAS EN EL SECTOR URBANO</v>
          </cell>
        </row>
        <row r="941">
          <cell r="B941" t="str">
            <v>1000I227 VIVIENDAS RECONSTRUIDAS EN EL SECTOR URBANO</v>
          </cell>
        </row>
        <row r="942">
          <cell r="B942" t="str">
            <v>1000I228 VIVIENDAS  REUBICADAS  EN EL SECTOR URBANO</v>
          </cell>
        </row>
        <row r="943">
          <cell r="B943" t="str">
            <v>1000I229 VIVIENDAS REPARADAS EN EL SECTOR RURAL</v>
          </cell>
        </row>
        <row r="944">
          <cell r="B944" t="str">
            <v>1000I230 VIVIENDAS  RECONSTRUIDAS  EN EL SECTOR RURAL</v>
          </cell>
        </row>
        <row r="945">
          <cell r="B945" t="str">
            <v>1000I231 VIVIENDAS  REUBICADAS EN EL SECTOR RURAL</v>
          </cell>
        </row>
        <row r="946">
          <cell r="B946" t="str">
            <v>1000I232 FAMILIAS BENEFICIARIAS QUE SALIERON DE ALOJAMIENTOS TEMPORALES</v>
          </cell>
        </row>
        <row r="947">
          <cell r="B947" t="str">
            <v>1000I233 PROYECTOS DE ATENCION EN SALUD</v>
          </cell>
        </row>
        <row r="948">
          <cell r="B948" t="str">
            <v>1000I234 PROYECTOS DE ATENCION EN SANEAMIENTO BASICO</v>
          </cell>
        </row>
        <row r="949">
          <cell r="B949" t="str">
            <v>1000I235 PROYECTOS DE ATENCION EN  VIGILANCIA EPIDEMIOLOGICA</v>
          </cell>
        </row>
        <row r="950">
          <cell r="B950" t="str">
            <v>1000I236 PERSONAS AFILIADAS AL REGIMEN SUBSIDIADO DE SALUD</v>
          </cell>
        </row>
        <row r="951">
          <cell r="B951" t="str">
            <v>1000I237 INFRAESTRUCTURA EN SALUD RECONSTRUIDA EN ZONAS AFECTADAS POR SISMO</v>
          </cell>
        </row>
        <row r="952">
          <cell r="B952" t="str">
            <v>1000I238 MUNICIPIOS CON ZONIFICACION DE AMENAZAS NATURALES EN ZONAS AFECTADAS POR SISMO</v>
          </cell>
        </row>
        <row r="953">
          <cell r="B953" t="str">
            <v>1000I239 PLANES DE ORDENAMIENTO MUNICIPAL APROBADOS EN LA ZONA AFECTADA POR EL SISMO</v>
          </cell>
        </row>
        <row r="954">
          <cell r="B954" t="str">
            <v>1000I240 NUMERO DE PLANES DE ORDENAMIENTO DEPARTAMENTAL EN LA ZONA AFECTADA POR EL SISMO</v>
          </cell>
        </row>
        <row r="955">
          <cell r="B955" t="str">
            <v>1000I241 MUNICIPIOS CON DECRETOS APROBADOS QUE INCLUYEN ZONAS DE RIESGO</v>
          </cell>
        </row>
        <row r="956">
          <cell r="B956" t="str">
            <v>1000I242 FAMILIAS ATENDIDAS CON MICRO CREDITO</v>
          </cell>
        </row>
        <row r="957">
          <cell r="B957" t="str">
            <v>1000I243 FAMILIAS ATENDIDAS CON CAPITAL SEMILLA</v>
          </cell>
        </row>
        <row r="958">
          <cell r="B958" t="str">
            <v>1000I244 FAMILIAS CON PREDIOS ASIGNADOS</v>
          </cell>
        </row>
        <row r="959">
          <cell r="B959" t="str">
            <v>1000I245 FAMILIAS DESPLAZADAS BENEFICIADAS CON SUBSIDIOS DE ARRENDAMIENTO</v>
          </cell>
        </row>
        <row r="960">
          <cell r="B960" t="str">
            <v>1000I246 MUJERES CABEZA DE FAMILIA DESPLAZADAS BENEFICIADAS CON LOS PROGRAMAS DE RESTABLECIMIENTO</v>
          </cell>
        </row>
        <row r="961">
          <cell r="B961" t="str">
            <v>1000I247 PERSONAS DESPLAZADAS BENEFICIADAS CON PROYECTOS DE TERRITORIALIDAD COLECTIVA, FORMAS ASOCIATIVAS Y PROCESOS DE ETNOEDUCACION</v>
          </cell>
        </row>
        <row r="962">
          <cell r="B962" t="str">
            <v>1000I248 FAMILIAS DESPLAZADAS BENEFICIADAS CON PROYECTOS PRODUCTIVOS</v>
          </cell>
        </row>
        <row r="963">
          <cell r="B963" t="str">
            <v>1000I249 FAMILIAS BENEFICIADAS CON REPARACION DE VIVIENDAS</v>
          </cell>
        </row>
        <row r="964">
          <cell r="B964" t="str">
            <v>1000I250 FAMILIAS BENEFICIADAS CON SUBSIDIOS NUTRICIONALES ASIGNADOS</v>
          </cell>
        </row>
        <row r="965">
          <cell r="B965" t="str">
            <v>1000I251 FAMILIAS BENEFICIADAS CON SUBSIDIOS EN EDUCACION ASIGNADOS</v>
          </cell>
        </row>
        <row r="966">
          <cell r="B966" t="str">
            <v>1000I252 FAMILIAS DESPLAZADAS BENEFICIADAS CON SUBSIDIOS DE ALOJAMIENTO TEMPORAL ENTREGADOS</v>
          </cell>
        </row>
        <row r="967">
          <cell r="B967" t="str">
            <v>1000I253 FAMILIAS DESPLAZADAS QUE RECIBEN KITS DE ASEO</v>
          </cell>
        </row>
        <row r="968">
          <cell r="B968" t="str">
            <v>1000I254 PERSONAS DESPLAZADAS MENORES DE 18 AÑOS BENEFICIADAS CON ACTIVIDADES CULTURALES Y/O RECREATIVAS CON APOYO PSICOSOCIAL</v>
          </cell>
        </row>
        <row r="969">
          <cell r="B969" t="str">
            <v>1000I255 CUPOS ESCOLARES PARA PERSONAS DESPLAZADAS EN EDAD ESCOLAR</v>
          </cell>
        </row>
        <row r="970">
          <cell r="B970" t="str">
            <v>1000I256 FAMILIAS DESPLAZADAS AFILIADAS AL REGIMEN SUBSIDIADO DE SALUD</v>
          </cell>
        </row>
        <row r="971">
          <cell r="B971" t="str">
            <v>1000I257 UNIDADES DE ATENCION Y ORIENTACION, UAO CONFORMADOS Y FUNCIONANDO</v>
          </cell>
        </row>
        <row r="972">
          <cell r="B972" t="str">
            <v>1000I258 COMITES MUNICIPALES Y DEPARTAMENTALES DE ATENCION A LA POBLACION DESPLAZADA FUNCIONANDO</v>
          </cell>
        </row>
        <row r="973">
          <cell r="B973" t="str">
            <v>1000I259 FAMILIAS DESPLAZADAS REGISTRADAS EN EL SUR</v>
          </cell>
        </row>
        <row r="974">
          <cell r="B974" t="str">
            <v>1000I260 ACUERDOS HUMANITARIOS FIRMADOS CON GRUPOS AL MARGEN DE LEY</v>
          </cell>
        </row>
        <row r="975">
          <cell r="B975" t="str">
            <v>1000I261 POBLACION DESVINCULADA DEL CONFLICTO ARMADO</v>
          </cell>
        </row>
        <row r="976">
          <cell r="B976" t="str">
            <v>1000I262 MUNICIPIOS CON PLANES LOCALES DE PREVENCION DE ACCIDENTES POR MINAS ANTIPERSONALES, MAP.</v>
          </cell>
        </row>
        <row r="977">
          <cell r="B977" t="str">
            <v>1000I263 ATENCION A VICTIMAS DE MINAS ANTIPERSONALES, MAP</v>
          </cell>
        </row>
        <row r="978">
          <cell r="B978" t="str">
            <v>1000I264 CASOS IMPULSADOS EN EL COMITE ESPECIAL DE IMPULSO A CASOS GRAVES DE VIOLACION DE DERECHOS HUMANOS</v>
          </cell>
        </row>
        <row r="979">
          <cell r="B979" t="str">
            <v>1000I265 LEYES APROBADAS Y SANCIONADAS CONTRA LA VIOLACION DE DERECHOS HUMANOS</v>
          </cell>
        </row>
        <row r="980">
          <cell r="B980" t="str">
            <v>1000I266 PROYECTOS LEY CONTRA LA VIOLACION DE DERECHOS HUMANOS CON DEBATE EN EL CONGRESO</v>
          </cell>
        </row>
        <row r="981">
          <cell r="B981" t="str">
            <v>1000I267 DECRETOS EXPEDIDOS</v>
          </cell>
        </row>
        <row r="982">
          <cell r="B982" t="str">
            <v>1000I268 DIRECTIVAS PRESIDENCIALES EXPEDIDAS</v>
          </cell>
        </row>
        <row r="983">
          <cell r="B983" t="str">
            <v>1000I269 INFORMES PRESENTADOS ANTE ORGANISMOS INTERNACIONALES</v>
          </cell>
        </row>
        <row r="984">
          <cell r="B984" t="str">
            <v>1000I270 PUBLICACIONES SOBRE DIFERENTES TEMAS DDHH ELABORADAS Y DISTRIBUIDAS</v>
          </cell>
        </row>
        <row r="985">
          <cell r="B985" t="str">
            <v>1000I271 EJEMPLARES DISTRIBUIDOS SOBRE INVESTIGACIONES</v>
          </cell>
        </row>
        <row r="986">
          <cell r="B986" t="str">
            <v>1000I272 EMISORAS RADIALES COMUNITARIAS CON PROGRAMAS DE DERECHOS HUMANOS DIFUNDIDOS</v>
          </cell>
        </row>
        <row r="987">
          <cell r="B987" t="str">
            <v>1000I273 CANALES REGIONALES CON PROGRAMAS DE DERECHOS HUMANOS</v>
          </cell>
        </row>
        <row r="988">
          <cell r="B988" t="str">
            <v>1000I274 ENCUENTROS REALIZADOS ENTRE SOCIEDAD CIVIL - GOBIERNO Y FFPP</v>
          </cell>
        </row>
        <row r="989">
          <cell r="B989" t="str">
            <v>1000I275 EFECTIVOS DE LA FUERZA PUBLICA, FP CAPACITADOS ESPECIALIZADOS EN DERECHOS HUMANOS, DH</v>
          </cell>
        </row>
        <row r="990">
          <cell r="B990" t="str">
            <v>1000I276 PROYECTO PEDAGOGICO EN MATERIA DE DERECHOS HUMANOS, DH Y DERECHO INTERNACIONAL HUMANITARIO, DIH</v>
          </cell>
        </row>
        <row r="991">
          <cell r="B991" t="str">
            <v>1000I277 OBSERVATORIO DE DERECHOS HUMANOS, DH Y DEL DERECHO INTERNACIONAL HUMANITARIO DIH</v>
          </cell>
        </row>
        <row r="992">
          <cell r="B992" t="str">
            <v>1000I278 DEPARTAMENTOS CON EL COMPONENTE DE DERECHOS HUMANOS, DH EN EL PLAN DE DESARROLLO</v>
          </cell>
        </row>
        <row r="993">
          <cell r="B993" t="str">
            <v>1000I279 MUNICIPIOS CON EL COMPONENTE DE DERECHOS HUMANOS, DH EN EL PLAN DE DESARROLLO</v>
          </cell>
        </row>
        <row r="994">
          <cell r="B994" t="str">
            <v>1000I280 CASOS DE VIOLACIONES DE DERECHOS LABORALES TRAMITADOS</v>
          </cell>
        </row>
        <row r="995">
          <cell r="B995" t="str">
            <v>1000I281 PROMOTORES DE DERECHOS HUMANOS FORMADOS</v>
          </cell>
        </row>
        <row r="996">
          <cell r="B996" t="str">
            <v>1000I282 PUBLICACIONES GUIAS SOBRE DERECHOS HUMANOS</v>
          </cell>
        </row>
        <row r="997">
          <cell r="B997" t="str">
            <v>1000I283 BASES DE DATOS CONCERTADA SOBRE VIOLACIONES AL DERECHO A LA VIDA DE LOS TRABAJADORES Y DIRIGENTES SINDICALES</v>
          </cell>
        </row>
        <row r="998">
          <cell r="B998" t="str">
            <v>1000I284 RECURSOS ASIGNADOS PARA ASISTENCIA HUMANITARIA</v>
          </cell>
        </row>
        <row r="999">
          <cell r="B999" t="str">
            <v>1000I285 RECURSOS ASIGNADOS PARA ALERTAS TEMPRANAS</v>
          </cell>
        </row>
        <row r="1000">
          <cell r="B1000" t="str">
            <v>1000I286 RECURSOS ASIGNADOS PARA COFINANCIACION DE: TIERRAS, RETORNOS, PROYECTOS PRODUCTIVOS.</v>
          </cell>
        </row>
        <row r="1001">
          <cell r="B1001" t="str">
            <v>1000I287 RECURSOS ASIGNADOS PARA APOYO ADQUISICION TIERRAS NIVEL NACIONAL.</v>
          </cell>
        </row>
        <row r="1002">
          <cell r="B1002" t="str">
            <v>1000I288 RECURSOS ASIGNADOS PARA ALIANZAS ESTRATEGICAS A NIVEL NACIONAL.</v>
          </cell>
        </row>
        <row r="1003">
          <cell r="B1003" t="str">
            <v>1000I289 RECURSOS ASIGNADOS PARA EL PROGRAMA "HAZ PAZ".</v>
          </cell>
        </row>
        <row r="1004">
          <cell r="B1004" t="str">
            <v>1000I290 RECURSOS ASIGNADOS PARA EL PROGRAMA "CULTURA PARA LA PAZ".</v>
          </cell>
        </row>
        <row r="1005">
          <cell r="B1005" t="str">
            <v>1000I291 RECURSOS ASIGNADOS PARA EDUCACION RURAL.</v>
          </cell>
        </row>
        <row r="1006">
          <cell r="B1006" t="str">
            <v>1000I292 RECURSOS ASIGNADOS PARA ELIMINACION MINAS ANTIPERSONALES, MAP.</v>
          </cell>
        </row>
        <row r="1007">
          <cell r="B1007" t="str">
            <v>1000I293 RECURSOS ASIGNADOS PARA ATENCION VICTIMAS NIVEL NACIONAL.</v>
          </cell>
        </row>
        <row r="1008">
          <cell r="B1008" t="str">
            <v>1000I294 RECURSOS ASIGNADOS PARA INVESTIGACION DE CASOS EN DERECHO HUMANITARIO, DH Y DERECHO INTERNACIONAL HUMANITARIO, DIH.</v>
          </cell>
        </row>
        <row r="1009">
          <cell r="B1009" t="str">
            <v>1000I295 RECURSOS ASIGNADOS PARA OBSERVATORIO DERECHOS HUMANOS, DH.</v>
          </cell>
        </row>
        <row r="1010">
          <cell r="B1010" t="str">
            <v>1000I296 RECURSOS ASIGNADOS PARA PROMOTORES DE DERECHOS HUMANOS, DH,.</v>
          </cell>
        </row>
        <row r="1011">
          <cell r="B1011" t="str">
            <v>1000I297 RECURSOS ASIGNADOS PARA ACUERDOS HUMANITARIOS NIVEL NACIONAL.</v>
          </cell>
        </row>
        <row r="1012">
          <cell r="B1012" t="str">
            <v>1000I301 PARTICIPACION CIUDADANA EN EVENTOS REALIZADOS</v>
          </cell>
        </row>
        <row r="1013">
          <cell r="B1013" t="str">
            <v>1000I302 CRECIMIENTO DE LAS EXPORTACIONES (PUEDE TOMARSE EN PESOS O EN TONELADAS DE PRODUCTO EXPORTADO)</v>
          </cell>
        </row>
        <row r="1014">
          <cell r="B1014" t="str">
            <v>1000I303 COBERTURA DEL PROGRAMA PLAN CARIBE EN LA REGION CARIBE</v>
          </cell>
        </row>
        <row r="1015">
          <cell r="B1015" t="str">
            <v>1000I304 PROYECTOS MEJORADOS EN CALIDAD DE INFORMACION</v>
          </cell>
        </row>
        <row r="1016">
          <cell r="B1016" t="str">
            <v>1000I305 IMPLEMENTACION HERRAMIENTAS PARA EL DESARROLLO TERRITORIAL</v>
          </cell>
        </row>
        <row r="1017">
          <cell r="B1017" t="str">
            <v>1000I306 PARTICIPACION CIUDADANA EN EVENTOS REALIZADOS</v>
          </cell>
        </row>
        <row r="1018">
          <cell r="B1018" t="str">
            <v>1000I307 PARTICIPACION DE LA INVERSION PRIVADA EN INFRAESTRUCTURA DE MINAS Y ENERGIA</v>
          </cell>
        </row>
        <row r="1019">
          <cell r="B1019" t="str">
            <v>1000I308 DENSIDAD TELEFONICA (POR CADA 100 HABITANTES)</v>
          </cell>
        </row>
        <row r="1020">
          <cell r="B1020" t="str">
            <v>1000I309 CALIDAD DE LOS SERVICIOS DE APOYO</v>
          </cell>
        </row>
        <row r="1021">
          <cell r="B1021" t="str">
            <v>1000I310 DIFUSION DE LAS PUBLICACIONES</v>
          </cell>
        </row>
        <row r="1022">
          <cell r="B1022" t="str">
            <v>1000I311 FUNCIONARIOS BENEFICIADOS</v>
          </cell>
        </row>
        <row r="1023">
          <cell r="B1023" t="str">
            <v>1000I312 FUNCIONARIOS CAPACITADOS</v>
          </cell>
        </row>
        <row r="1024">
          <cell r="B1024" t="str">
            <v>1000I313 DEPURACION (REVISION) CUENTA ANTICIPOS A TERCEROS</v>
          </cell>
        </row>
        <row r="1025">
          <cell r="B1025" t="str">
            <v>1000I314 ASESORIAS BRINDADAS</v>
          </cell>
        </row>
        <row r="1026">
          <cell r="B1026" t="str">
            <v>1000I401 COBERTURA DE INFORMACION DECADACTILAR</v>
          </cell>
        </row>
        <row r="1027">
          <cell r="B1027" t="str">
            <v>1000I402 ANALISIS DE INTELIGENCIA (MONITOREO, PROGRAMACION, SEGUIMIENTO, AYANAMIENTOS, OPERATIVOS DE INTELIGENCIA, ETC) REALIZADOS PARA PREVENIR ACCIONES DE GRUPOS AL MARGEN DE LA LEY</v>
          </cell>
        </row>
        <row r="1028">
          <cell r="B1028" t="str">
            <v>1000I403 TIEMPO DE RESPUESTA EN EL SERVICIO</v>
          </cell>
        </row>
        <row r="1029">
          <cell r="B1029" t="str">
            <v>1000I404 DICTAMENES PERICIALES (ACTIVIDADES REALIZADAS POR UN PERITO, PERITAJE)</v>
          </cell>
        </row>
        <row r="1030">
          <cell r="B1030" t="str">
            <v>1000I405 FUNCIONARIOS BENEFICIADOS CON ADECUACIONES</v>
          </cell>
        </row>
        <row r="1031">
          <cell r="B1031" t="str">
            <v>1000I406 COBERTURA A PERSONAS PROTEGIDAS</v>
          </cell>
        </row>
        <row r="1032">
          <cell r="B1032" t="str">
            <v>1000I407 USUARIOS ATENDIDOS CON SERVICIOS DE SISTEMATIZACION</v>
          </cell>
        </row>
        <row r="1033">
          <cell r="B1033" t="str">
            <v>1000I408 COBERTURA DE FUNCIONARIOS CON EQUIPOS DE COMUNICACION</v>
          </cell>
        </row>
        <row r="1034">
          <cell r="B1034" t="str">
            <v>1000I409 TIEMPO DE RESPUESTA EN EL SERVICIO</v>
          </cell>
        </row>
        <row r="1035">
          <cell r="B1035" t="str">
            <v>1000I501 MEJORAMIENTO DE LAS CONDICIONES DE TRABAJO</v>
          </cell>
        </row>
        <row r="1036">
          <cell r="B1036" t="str">
            <v>1000I501 FINANCIACION GASTOS FUNCIONAMIENTO DE LOS MUNICIPIOS</v>
          </cell>
        </row>
        <row r="1037">
          <cell r="B1037" t="str">
            <v>1000I502 COBERTURA DE SERVICIOS TECNOLOGICOS</v>
          </cell>
        </row>
        <row r="1038">
          <cell r="B1038" t="str">
            <v>1000I502 FINANCIACION GASTOS DE FUNCIONAMIENTO DE LOS DEPARTAMENTOS</v>
          </cell>
        </row>
        <row r="1039">
          <cell r="B1039" t="str">
            <v>1000I503 PARTICIPACION DE LA INVERSION MUNICIPAL EN LA INVERSION TOTAL NACIONAL</v>
          </cell>
        </row>
        <row r="1040">
          <cell r="B1040" t="str">
            <v>1000I504 PARTICIPACION DE LOS INGRESOS TRIBUTARIOS MUNICIPALES EN EL TOTAL DE INGRESOS TRIBUTARIOS NACIONALES</v>
          </cell>
        </row>
        <row r="1041">
          <cell r="B1041" t="str">
            <v>1000I505 INVERSION REAL MUNICIPAL</v>
          </cell>
        </row>
        <row r="1042">
          <cell r="B1042" t="str">
            <v>1000I506 INVERSION REAL DEPARTAMENTAL</v>
          </cell>
        </row>
        <row r="1043">
          <cell r="B1043" t="str">
            <v>1000I507 PARTICIPACION DE LA INVERSION TERRITORIAL MUNICIPAL EN EL GASTO TERRITORIAL MUNICIPAL</v>
          </cell>
        </row>
        <row r="1044">
          <cell r="B1044" t="str">
            <v>1000I508 INGRESOS TRIBUTARIOS REALES MUNICIPALES</v>
          </cell>
        </row>
        <row r="1045">
          <cell r="B1045" t="str">
            <v>1000I509 GASTOS DE FUNCIONAMIENTO REAL DE LOS MUNICIPIOS</v>
          </cell>
        </row>
        <row r="1046">
          <cell r="B1046" t="str">
            <v>1000I510 TRANSFERENCIAS NACIONALES REALES (SITUADO FISCAL Y PARTICIPACIONES MUNICIPALES)</v>
          </cell>
        </row>
        <row r="1047">
          <cell r="B1047" t="str">
            <v>1000I511 TRANSFERENCIAS NACIONALES REALES (SITUADO FISCAL, FOSYGA, FCEE, FONDO NACIONAL DE REGALIAS, PRESUPUESTO NACIONAL Y PARTICIPACIONES MUNICIPALES)</v>
          </cell>
        </row>
        <row r="1048">
          <cell r="B1048" t="str">
            <v>1000I512 TASA DE DEPENDENCIA CON RESPECTO A TRANSFERENCIAS NACIONALES</v>
          </cell>
        </row>
        <row r="1049">
          <cell r="B1049" t="str">
            <v>1000I513 DEFICIT FISCAL MUNICIPAL COMO PORCENTAJE DEL PIB</v>
          </cell>
        </row>
        <row r="1050">
          <cell r="B1050" t="str">
            <v>1000I514 DEFICIT FISCAL DEPARTAMENTAL COMO PORCENTAJE  DEL PIB</v>
          </cell>
        </row>
        <row r="1051">
          <cell r="B1051" t="str">
            <v>1000I515 DEFICIT FISCAL DISTRITAL COMO PORCENTAJE DEL PIB</v>
          </cell>
        </row>
        <row r="1052">
          <cell r="B1052" t="str">
            <v>1000I516 ENDEUDAMIENTO MUNICIPAL COMO PORCENTAJE DEL PIB</v>
          </cell>
        </row>
        <row r="1053">
          <cell r="B1053" t="str">
            <v>1000I517 ENDEUDAMIENTO DEPARTAMENTAL COMO PORCENTAJE DEL PIB (SOLO SALDO DE LA DEUDA COMERCIAL CON LA BANCA INTERNA)</v>
          </cell>
        </row>
        <row r="1054">
          <cell r="B1054" t="str">
            <v>1000I518 ENDEUDAMIENTO DISTRITAL COMO PORCENTAJE DEL PIB</v>
          </cell>
        </row>
        <row r="1055">
          <cell r="B1055" t="str">
            <v>1000I519 CUMPLIMIENTO DE LA ASIGNACION SECTORIAL ESTABLECIDA EN LA LEY PARA LA ASIGNACION DE  LAS TRANSFERENCIAS. SECTOR EDUCACION</v>
          </cell>
        </row>
        <row r="1056">
          <cell r="B1056" t="str">
            <v>1000I520 CUMPLIMIENTO DE LA ASIGNACION SECTORIAL ESTABLECIDA EN LA LEY PARA LA ASIGNACION DE  LAS TRANSFERENCIAS SECTOR SALUD</v>
          </cell>
        </row>
        <row r="1057">
          <cell r="B1057" t="str">
            <v>1000I521 CUMPLIMIENTO DE LA ASIGNACION SECTORIAL ESTABLECIDA EN LA LEY PARA LA ASIGNACION DE  LAS TRANSFERENCIAS SECTOR SERVICIOS BASICOS</v>
          </cell>
        </row>
        <row r="1058">
          <cell r="B1058" t="str">
            <v>1000I522 INGRESOS TRIBUTARIOS MUNICIPALES PER CAPITA MUNICIPALES</v>
          </cell>
        </row>
        <row r="1059">
          <cell r="B1059" t="str">
            <v>1000I523 PAGO DE INTERESES MUNICIPALES</v>
          </cell>
        </row>
        <row r="1060">
          <cell r="B1060" t="str">
            <v>1000I524 PAGO DE INTERESES DEPARTAMENTALES</v>
          </cell>
        </row>
        <row r="1061">
          <cell r="B1061" t="str">
            <v>1000I525 SERVICIO DE LA DEUDA MUNICIPAL</v>
          </cell>
        </row>
        <row r="1062">
          <cell r="B1062" t="str">
            <v>1000I526 SERVICIO DE LA DEUDA DEPARTAMENTAL</v>
          </cell>
        </row>
        <row r="1063">
          <cell r="B1063" t="str">
            <v>1000I527 EQUIDAD EN LA DISTRIBUCION DE LAS TRANSFERENCIAS INTERGUBERNAMENTALES HACIA ENTIDADES TERRITORIALES</v>
          </cell>
        </row>
        <row r="1064">
          <cell r="B1064" t="str">
            <v>1000I528 TRANSFERENCIAS POR POBRE (INCLUYE REAFOROS EN LA VIGENCIA QUE SE GIRARON)</v>
          </cell>
        </row>
        <row r="1065">
          <cell r="B1065" t="str">
            <v>1000I529 METODOLOGIA PERMANENTE DE EVALUACION DESARROLLADA</v>
          </cell>
        </row>
        <row r="1066">
          <cell r="B1066" t="str">
            <v>1000I530 METODOLOGIAS PARA LA EVALUACION Y SEGUIMIENTO DESARROLLADAS</v>
          </cell>
        </row>
        <row r="1067">
          <cell r="B1067" t="str">
            <v>1000I531 INFORMES DE EVALUACION DE LA GESTION DE LAS ENTIDADES TERRITORIALES PUBLICADOS</v>
          </cell>
        </row>
        <row r="1068">
          <cell r="B1068" t="str">
            <v>1000I532 INSTRUMENTOS PARA LA CONSTITUCION DE LA AREAS DE DESARROLLO TERRITORIAL Y OTROS ARTICULOS CONSTITUCIONALES SOBRE ORDENAMIENTO APROBADOS</v>
          </cell>
        </row>
        <row r="1069">
          <cell r="B1069" t="str">
            <v>1000I533 ENTIDADES DEL ORDEN NACIONAL QUE HAN IMPLEMENTADO COMO MINIMO UNA DE LAS HERRAMIENTAS CONTRA LA CORRUPCION</v>
          </cell>
        </row>
        <row r="1070">
          <cell r="B1070" t="str">
            <v>1000I534 ENTIDADES QUE HAN MEJORADO AL MENOS UN PROCESO Y PUBLICAN SUS RESULTADOS</v>
          </cell>
        </row>
        <row r="1071">
          <cell r="B1071" t="str">
            <v>1000I535 ENTIDADES DEL ORDEN TERRITORIAL QUE HAN IMPLEMENTADO COMO MINIMO UNA DE LAS HERRAMIENTAS CONTRA LA CORRUPCION</v>
          </cell>
        </row>
        <row r="1072">
          <cell r="B1072" t="str">
            <v>1000I536 ENTIDADES DEL ORDEN TERRITORIAL QUE HAN MEJORADO AL MENOS UN PROCESO Y PUBLICAN SUS RESULTADOS</v>
          </cell>
        </row>
        <row r="1073">
          <cell r="B1073" t="str">
            <v>1000I537 MUNICIPIOS QUE SE HAN CERTIFICADO EN LA NORMA DE EFICIENCIA Y TRANSPARENCIA</v>
          </cell>
        </row>
        <row r="1074">
          <cell r="B1074" t="str">
            <v>1000I538 GOBERNACIONES QUE SE HAN CERTIFICADO EN LA NORMA DE EFICIENCIA Y TRANSPARENCIA</v>
          </cell>
        </row>
        <row r="1075">
          <cell r="B1075" t="str">
            <v>1000I539 NIÑOS Y JOVENES PARTICIPES EN EL TALLER DE MALOKA EN EL TEMA DE CONTROL SOCIAL</v>
          </cell>
        </row>
        <row r="1076">
          <cell r="B1076" t="str">
            <v>1000I540 VISITAS A MUNICIPIOS POR LAS PATRULLAS VOLADORAS PARA LA VIGILANCIA DEL SECTOR SALUD</v>
          </cell>
        </row>
        <row r="1077">
          <cell r="B1077" t="str">
            <v>1000I541 EXPEDIENTES DE PENSIONES REPORTADOS A ENTIDADES DE CONTROL EN CASOS CON ANALISIS DE IRREGULARIDADES</v>
          </cell>
        </row>
        <row r="1078">
          <cell r="B1078" t="str">
            <v>1000I542 DENUNCIAS ANALIZADAS Y SUSTANCIADAS PARA SER TRASLADADAS A LOS ORGANISMOS COMPETENTES</v>
          </cell>
        </row>
        <row r="1079">
          <cell r="B1079" t="str">
            <v>1000I543 MEDIDAS DE ASEGURAMIENTO PROFERIDAS POR DENUNCIAS JUDICIALIZADAS</v>
          </cell>
        </row>
        <row r="1080">
          <cell r="B1080" t="str">
            <v>1000I544 SANCIONES FISCALES Y DISCIPLINARIAS PROFERIDAS</v>
          </cell>
        </row>
        <row r="1081">
          <cell r="B1081" t="str">
            <v>1000I545 INVESTIGACIONES ABIERTAS POR LA FISCALIA</v>
          </cell>
        </row>
        <row r="1082">
          <cell r="B1082" t="str">
            <v>1000I546 MEDIDAS DE ASEGURAMIENTO PROFERIDAS POR LA FISCALIA GENERAL</v>
          </cell>
        </row>
        <row r="1083">
          <cell r="B1083" t="str">
            <v>11000000 SECTOR AGROPECUARIO</v>
          </cell>
        </row>
        <row r="1084">
          <cell r="B1084" t="str">
            <v>1100I001 INGRESOS DE LOS CAMPESINOS CON LA APLICACION DE UN PROGRAMA ESPECIFICO (PROAGRO)</v>
          </cell>
        </row>
        <row r="1085">
          <cell r="B1085" t="str">
            <v>1100I002 PRODUCTIVIDAD AGRICOLA EN UN PRODUCTO ESPECIFICO</v>
          </cell>
        </row>
        <row r="1086">
          <cell r="B1086" t="str">
            <v>1100I003 FAMILIAS QUE SE BENEFICIAN CON SISTEMA DE RIEGO</v>
          </cell>
        </row>
        <row r="1087">
          <cell r="B1087" t="str">
            <v>1100I004 EXPORTACIONES AGRICOLAS REGIONALES POR PRODUCTO</v>
          </cell>
        </row>
        <row r="1088">
          <cell r="B1088" t="str">
            <v>1100I005 COSECHAS PERDIDAS</v>
          </cell>
        </row>
        <row r="1089">
          <cell r="B1089" t="str">
            <v>1100I006 COSTOS DE PRODUCCION PROMEDIO POR HECTAREA TECNIFICADA</v>
          </cell>
        </row>
        <row r="1090">
          <cell r="B1090" t="str">
            <v>1100I007 PLANTACIONES ATACADAS POR PLAGAS AGRICOLAS TRADICIONALES</v>
          </cell>
        </row>
        <row r="1091">
          <cell r="B1091" t="str">
            <v>1100I008 INVESTIGACION EN DESARROLLO DE PRODUCTOS AGROECOLOGICOS</v>
          </cell>
        </row>
        <row r="1092">
          <cell r="B1092" t="str">
            <v>1100I009 EXPORTACIONES DE PRODUCTOS AGROECOLOGICOS</v>
          </cell>
        </row>
        <row r="1093">
          <cell r="B1093" t="str">
            <v>1100I010 COBERTURA DE AREA DESTINADA PARA COMUNIDADES INDIGENAS</v>
          </cell>
        </row>
        <row r="1094">
          <cell r="B1094" t="str">
            <v>1100I011 COBERTURA DE AREA TITULADA Y LEGALIZADA A COLONOS</v>
          </cell>
        </row>
        <row r="1095">
          <cell r="B1095" t="str">
            <v>1100I012 COBERTURA DE COLONOS BENEFICIADOS CON LA TITULACION DE TIERRAS</v>
          </cell>
        </row>
        <row r="1096">
          <cell r="B1096" t="str">
            <v>1100I013 COBERTURA POBLACIONAL INDIGENA BENEFICIADA CON LA TITULACION DE TIERRAS</v>
          </cell>
        </row>
        <row r="1097">
          <cell r="B1097" t="str">
            <v>1100I014 TITULACION COLECTIVA EN EL RECONOCIMIENTO LEGAL DE LOS TERRITORIOS BALDIOS EN COMUNIDADES AFRO COLOMBIANA</v>
          </cell>
        </row>
        <row r="1098">
          <cell r="B1098" t="str">
            <v>1100I015 ENTES TERRITORIALES Y ORGANIZACIONES BENEFICIABAS</v>
          </cell>
        </row>
        <row r="1099">
          <cell r="B1099" t="str">
            <v>1100I016 EXPORTACIONES PESQUERAS</v>
          </cell>
        </row>
        <row r="1100">
          <cell r="B1100" t="str">
            <v>1100I017 FAMILIAS BENEFICIADAS</v>
          </cell>
        </row>
        <row r="1101">
          <cell r="B1101" t="str">
            <v>1100I018 FAMILIAS BENEFICIADAS CON LA CONSTRUCCION DISTRITOS PEQUEÑA IRRIGACION</v>
          </cell>
        </row>
        <row r="1102">
          <cell r="B1102" t="str">
            <v>1100I019 FAMILIAS BENEFICIADAS CON CAPACITACION</v>
          </cell>
        </row>
        <row r="1103">
          <cell r="B1103" t="str">
            <v>1100I020 FAMILIAS BENEFICIADAS CON REHABILITACION Y/O COMPLEMENTACION DE OBRAS DE ADECUACION DE TIERRAS</v>
          </cell>
        </row>
        <row r="1104">
          <cell r="B1104" t="str">
            <v>1100I021 AREA BENEFICIADA CON CONSTRUCCION DISTRITOS PEQUEÑA IRRIGACION</v>
          </cell>
        </row>
        <row r="1105">
          <cell r="B1105" t="str">
            <v>1100I022 AREA BENEFICIADA CON LA REHABILITACION Y/O COMPLEMENTACION</v>
          </cell>
        </row>
        <row r="1106">
          <cell r="B1106" t="str">
            <v>1100I023 AREA CON  FACTIBILIDAD</v>
          </cell>
        </row>
        <row r="1107">
          <cell r="B1107" t="str">
            <v>1100I024 AREA CON DISEÑOS DETALLADOS</v>
          </cell>
        </row>
        <row r="1108">
          <cell r="B1108" t="str">
            <v>1100I025 HECTAREAS CON ESTUDIOS Y DISEÑOS</v>
          </cell>
        </row>
        <row r="1109">
          <cell r="B1109" t="str">
            <v>1100I026 AREA REFORESTADA</v>
          </cell>
        </row>
        <row r="1110">
          <cell r="B1110" t="str">
            <v>1100I027 INGRESOS DE MICROEMPRESARIOS</v>
          </cell>
        </row>
        <row r="1111">
          <cell r="B1111" t="str">
            <v>1100I028 INGRESOS DE PRODUCTORES VINCULADOS EN LAS ALIANZAS</v>
          </cell>
        </row>
        <row r="1112">
          <cell r="B1112" t="str">
            <v>1100I029 INGRESOS DE PRODUCCION AGROPECUARIA</v>
          </cell>
        </row>
        <row r="1113">
          <cell r="B1113" t="str">
            <v>1100I030 TONELADAS DE PRODUCTOS CON INCENTIVOS A LA COMERCIALIZACION</v>
          </cell>
        </row>
        <row r="1114">
          <cell r="B1114" t="str">
            <v>1100I031 VIVIENDAS CONSTRUIDAS</v>
          </cell>
        </row>
        <row r="1115">
          <cell r="B1115" t="str">
            <v>1100I032 PRODUCCION DE PRODUCTOS ESTABLECIDOS EN CADENAS PRODUCTIVAS</v>
          </cell>
        </row>
        <row r="1116">
          <cell r="B1116" t="str">
            <v>1100I033 PRODUCCION DE PRODUCTOS DE CADENAS A PARTIR DE INNOVACIONES TECNOLOGICAS</v>
          </cell>
        </row>
        <row r="1117">
          <cell r="B1117" t="str">
            <v>1100I034 OCUPACION DE COLONOS EN TERRITORIOS INDIGENAS</v>
          </cell>
        </row>
        <row r="1118">
          <cell r="B1118" t="str">
            <v>1100I035 CREDITOS NUEVOS OTORGADOS A CAMPESINOS</v>
          </cell>
        </row>
        <row r="1119">
          <cell r="B1119" t="str">
            <v>1100I036 ECORREGIONES CON PROGRAMAS DE DESARROLLO SOSTENIBLE</v>
          </cell>
        </row>
        <row r="1120">
          <cell r="B1120" t="str">
            <v>1100I037 FAMILIAS BENEFICIADAS CON LA RECUPERACION DEL RECURSO PESQUERO</v>
          </cell>
        </row>
        <row r="1121">
          <cell r="B1121" t="str">
            <v>1100I038 PROYECTOS DE PRODUCCION LIMPIA.</v>
          </cell>
        </row>
        <row r="1122">
          <cell r="B1122" t="str">
            <v>1100I039 PERDIDAS  EN LA PRODUCCION AGROPECUARIA</v>
          </cell>
        </row>
        <row r="1123">
          <cell r="B1123" t="str">
            <v>1100I040 PLANES DE ORDENAMIENTO TERRITORIAL, POTS,  QUE BENEFICIA A COMUNIDADES NEGRAS</v>
          </cell>
        </row>
        <row r="1124">
          <cell r="B1124" t="str">
            <v>1100I041 USO DE INFORMACION ENTREGADA</v>
          </cell>
        </row>
        <row r="1125">
          <cell r="B1125" t="str">
            <v>1100I042 PREDIOS REACTIVADOS ADQUIRIDOS A PARTIR DE LA LEY 160/94</v>
          </cell>
        </row>
        <row r="1126">
          <cell r="B1126" t="str">
            <v>1100I043 CONFLICTOS ASOCIADOS CON LA TITULACION COLECTIVA DE TIERRAS A COMUNIDADES NEGRAS</v>
          </cell>
        </row>
        <row r="1127">
          <cell r="B1127" t="str">
            <v>1100I044 SATISFACCION DEMANDA DE TIERRAS</v>
          </cell>
        </row>
        <row r="1128">
          <cell r="B1128" t="str">
            <v>1100I045 TITULACION COLECTIVA DE TIERRAS A COMUNIDADES NEGRAS COMO ESTRATEGIA DE  CONSERVACION DEL MEDIO AMBIENTE</v>
          </cell>
        </row>
        <row r="1129">
          <cell r="B1129" t="str">
            <v>1100I046 EXPORTACIONES AGROPECUARIAS NO RECHAZADAS EN PAISES COMPRADORES POR ESTADO SANITARIO INDESEABLE</v>
          </cell>
        </row>
        <row r="1130">
          <cell r="B1130" t="str">
            <v>1100I047 VALOR DE LA PARTICIPACION DEL INCENTIVO PARA LA CAPITALIZACION RURAL, ICR PAGADO SOBRE TOTAL DEL VALOR DE CREDITOS ORDINARIO PARA INVERSION OTORGADOS</v>
          </cell>
        </row>
        <row r="1131">
          <cell r="B1131" t="str">
            <v>1100I048 INCENTIVO PARA LA CAPITALIZACION RURAL, ICR PAGADO SOBRE TOTAL DEL CREDITO ORDINARIO PARA INVERSION EN EL TOTAL DE PROYECTOS</v>
          </cell>
        </row>
        <row r="1132">
          <cell r="B1132" t="str">
            <v>1100I049 NRO DE HECTAREAS CULTIVADAS CON PRODUCTOS INCLUIDOS EN CADENAS PRODUCTIVAS</v>
          </cell>
        </row>
        <row r="1133">
          <cell r="B1133" t="str">
            <v>1100I051 NRO DE NUEVAS EMPRESAS PESQUERAS</v>
          </cell>
        </row>
        <row r="1134">
          <cell r="B1134" t="str">
            <v>1100I053 PRODUCTO INTERNO BRUTO</v>
          </cell>
        </row>
        <row r="1135">
          <cell r="B1135" t="str">
            <v>1100I054 PRODUCCION DE LOS CULTIVOS PERMANENTES Y/O TRANSITORIOS</v>
          </cell>
        </row>
        <row r="1136">
          <cell r="B1136" t="str">
            <v>1100I055 PRODUCCION CULTIVOS PROYECTO</v>
          </cell>
        </row>
        <row r="1137">
          <cell r="B1137" t="str">
            <v>1100I056 INVERSION REQUERIDA PARA MEJORAR LA PRODUCCION</v>
          </cell>
        </row>
        <row r="1138">
          <cell r="B1138" t="str">
            <v>1100I057 INGRESO NACIONAL NETO A COSTO DE LOS FACTORES</v>
          </cell>
        </row>
        <row r="1139">
          <cell r="B1139" t="str">
            <v>1100I058 INGRESO DE LA POBLACION AREA DE ESTUDIO</v>
          </cell>
        </row>
        <row r="1140">
          <cell r="B1140" t="str">
            <v>1100I059 PARTICIPACION INGRESO POBLACION PROYECTO</v>
          </cell>
        </row>
        <row r="1141">
          <cell r="B1141" t="str">
            <v>1100I060 TASA DE DESEMPLEO EN EL SECTOR AGROPECUARIO</v>
          </cell>
        </row>
        <row r="1142">
          <cell r="B1142" t="str">
            <v>1100I061 INVERSION REQUERIDA PARA LA GENERACION DE EMPLEO EN EL SECTOR AGROPECUARIO</v>
          </cell>
        </row>
        <row r="1143">
          <cell r="B1143" t="str">
            <v>1100I062 BALANZA COMERCIAL</v>
          </cell>
        </row>
        <row r="1144">
          <cell r="B1144" t="str">
            <v>1100I063 VARIACION DE LAS EXPORTACIONES DEL PRODUCTO GENERADO POR EL PROYECTO</v>
          </cell>
        </row>
        <row r="1145">
          <cell r="B1145" t="str">
            <v>1100I064 PARTICIPACION DEL PRODUCTO EN LAS EXPORTACIONES DEL SECTOR</v>
          </cell>
        </row>
        <row r="1146">
          <cell r="B1146" t="str">
            <v>1100I065 COBERTURA</v>
          </cell>
        </row>
        <row r="1147">
          <cell r="B1147" t="str">
            <v>1100I067 INVERSION REQUERIDA PARA AMPLIAR LA COBERTURA DE ATENCION</v>
          </cell>
        </row>
        <row r="1148">
          <cell r="B1148" t="str">
            <v>1100I068 VARIACION EN EL NRO DE ACCIONES EN LA ZONA DEL PROYECTO</v>
          </cell>
        </row>
        <row r="1149">
          <cell r="B1149" t="str">
            <v>1100I069 PARTICIPACION POR TIPO Y AREA DE CONFLICTO</v>
          </cell>
        </row>
        <row r="1150">
          <cell r="B1150" t="str">
            <v>1100I070 INVERSION EN LA SOLUCION DE CONFLICTOS</v>
          </cell>
        </row>
        <row r="1151">
          <cell r="B1151" t="str">
            <v>1100I071 TASA DE DESEMPLEO EN EL AREA DE EJECUCION DEL PROYECTO</v>
          </cell>
        </row>
        <row r="1152">
          <cell r="B1152" t="str">
            <v>1100I072 PARTICIPACION DEL EMPLEO GENERADO EN EL AREA DE EJECUCION DEL PROYECTO</v>
          </cell>
        </row>
        <row r="1153">
          <cell r="B1153" t="str">
            <v>1100I073 INVERSION EN LA GENERACION DE EMPLEO</v>
          </cell>
        </row>
        <row r="1154">
          <cell r="B1154" t="str">
            <v>1100I074 HECTAREAS CULTIVADAS CON PRODUCTOS INCLUIDOS EN CADENAS PRODUCTIVAS (PROAGRO)</v>
          </cell>
        </row>
        <row r="1155">
          <cell r="B1155" t="str">
            <v>1100I075 TONELADAS PRODUCIDAS PARA CONSUMO INTERNO  INCLUIDOS EN CADENAS PRODUCTIVAS (PROAGRO)</v>
          </cell>
        </row>
        <row r="1156">
          <cell r="B1156" t="str">
            <v>1100I076 TONELADAS EXPORTADAS DE PRODUCTOS INCLUIDOS EN CADENAS PRODUCTIVAS (PROAGRO)</v>
          </cell>
        </row>
        <row r="1157">
          <cell r="B1157" t="str">
            <v>1100I077 FAMILIAS CAMPESINAS BENEFICIADAS CON LA ADQUISICION DE TIERRAS</v>
          </cell>
        </row>
        <row r="1158">
          <cell r="B1158" t="str">
            <v>1100I078 HECTAREAS ENTREGADAS A CAMPESINOS</v>
          </cell>
        </row>
        <row r="1159">
          <cell r="B1159" t="str">
            <v>1100I079 FAMILIAS INDIGENAS BENEFICIADAS CON LA CONSTITUCION Y AMPLIACION DE RESGUARDOS</v>
          </cell>
        </row>
        <row r="1160">
          <cell r="B1160" t="str">
            <v>1100I080 HECTAREAS LEGALIZADAS A LAS COMUNIDADES INDIGENAS</v>
          </cell>
        </row>
        <row r="1161">
          <cell r="B1161" t="str">
            <v>1100I081 FAMILIAS DE COLONOS BENEFICIADAS CON LA LEGALIZACION DE BALDIOS</v>
          </cell>
        </row>
        <row r="1162">
          <cell r="B1162" t="str">
            <v>1100I082 HECTAREAS BALDIAS LEGALIZADAS A COLONOS</v>
          </cell>
        </row>
        <row r="1163">
          <cell r="B1163" t="str">
            <v>1100I083 FAMILIAS DE COMUNIDADES NEGRAS BENEFICIADAS CON LA TITILACION COLECTIVA</v>
          </cell>
        </row>
        <row r="1164">
          <cell r="B1164" t="str">
            <v>1100I084 HECTAREAS LEGALIZADAS COMUNIDADES NEGRAS</v>
          </cell>
        </row>
        <row r="1165">
          <cell r="B1165" t="str">
            <v>1100I085 ZONAS DE RESERVA CAMPESINA CONSTITUIDAS LEGALMENTE</v>
          </cell>
        </row>
        <row r="1166">
          <cell r="B1166" t="str">
            <v>1100I086 EMPLEOS DIRECTOS GENERADOS CON PROGRAMAS DE  REFORMA AGRARIA</v>
          </cell>
        </row>
        <row r="1167">
          <cell r="B1167" t="str">
            <v>1100I087 EMPLEOS GENERADOS CON PRODUCTOS INCLUIDOS EN CADENAS PRODUCTIVAS (PROAGRO)</v>
          </cell>
        </row>
        <row r="1168">
          <cell r="B1168" t="str">
            <v>1100I088 FAMILIAS BENEFICIADAS CON PROYECTOS DE CONSTRUCCION EN INFRAESTRUCTURA</v>
          </cell>
        </row>
        <row r="1169">
          <cell r="B1169" t="str">
            <v>1100I089 FAMILIAS BENEFICIADAS CON PROYECTOS DE MEJORAMIENTO DE INFRAESTRUCTURA</v>
          </cell>
        </row>
        <row r="1170">
          <cell r="B1170" t="str">
            <v>1100I090 FAMILIAS BENEFICIADAS CON SUBSIDIOS DE VIVIENDA SOCIAL RURAL</v>
          </cell>
        </row>
        <row r="1171">
          <cell r="B1171" t="str">
            <v>1100I091 VACUNACION CONTRA LA FIEBRE AFTOSA EN BOVINOS A NIVEL NACIONAL</v>
          </cell>
        </row>
        <row r="1172">
          <cell r="B1172" t="str">
            <v>1100I092 FOCOS DE AFTOSA EN EL PAIS (EXCLUYENDO COSTA  ATLANTICA, ANTIOQUIA Y ZONA NORTE DEL CHOCO)</v>
          </cell>
        </row>
        <row r="1173">
          <cell r="B1173" t="str">
            <v>1100I093 INSUMOS PECUARIOS QUE NO CUMPLEN CON LA CALIDAD OFRECIDA POR LOS PRODUCTORES DEL MUESTREO REALIZADO</v>
          </cell>
        </row>
        <row r="1174">
          <cell r="B1174" t="str">
            <v>1100I094 INSUMOS AGRICOLAS QUE NO CUMPLEN CON LA CALIDAD OFRECIDA POR PRODUCTORES CON RESPECTO A MUESTRAS ANALIZADAS</v>
          </cell>
        </row>
        <row r="1175">
          <cell r="B1175" t="str">
            <v>1100I095 PLANES DE ORDENAMIENTO Y MANEJO DE RECURSOS PESQUEROS FORMULADOS</v>
          </cell>
        </row>
        <row r="1176">
          <cell r="B1176" t="str">
            <v>1100I096 HECTAREAS REFORESTADAS CON CERTIFICADO DE INCENTIVO FORESTAL -CIF</v>
          </cell>
        </row>
        <row r="1177">
          <cell r="B1177" t="str">
            <v>1100I097 PARTICIPACION DE LOS PEQUEÑOS PRODUCTORES EN EL VALOR TOTAL DE LOS CREDITOS</v>
          </cell>
        </row>
        <row r="1178">
          <cell r="B1178" t="str">
            <v>1100I098 INDICE DE SINIESTRALIDAD DE CARTERA</v>
          </cell>
        </row>
        <row r="1179">
          <cell r="B1179" t="str">
            <v>1100I099 RECURSOS DESEMBOLSADOS A TRAVES DE CREDITOS ENTREGADOS POR LOS PROGRAMAS DE "INCENTIVO AL ALMACENAMIENTO" Y "COMPENSACION DEL PRECIO".</v>
          </cell>
        </row>
        <row r="1180">
          <cell r="B1180" t="str">
            <v>1100I100 TONELADAS DE ALGODON TRANSADAS CON LOS PROGRAMAS DE "INCENTIVO AL ALMACENAMIENTO" Y "COMPENSACIONES AL PRECIO"</v>
          </cell>
        </row>
        <row r="1181">
          <cell r="B1181" t="str">
            <v>1100I101 HECTAREAS ADECUADAS QUE SE INCORPORAN A LA PRODUCCION EN PEQUEÑA IRRIGACION</v>
          </cell>
        </row>
        <row r="1182">
          <cell r="B1182" t="str">
            <v>1100I102 PROYECTOS REHABILITADOS Y/O COMPLEMENTADOS PEQUEÑA IRRIGACION</v>
          </cell>
        </row>
        <row r="1183">
          <cell r="B1183" t="str">
            <v>1100I103 DISTRITOS DE MEDIANA Y GRAN IRRIGACION ENTREGADOS A LAS ASOCIACIONES DE USUARIOS</v>
          </cell>
        </row>
        <row r="1184">
          <cell r="B1184" t="str">
            <v>1100I104 FAMILIAS BENEFICIADAS CON LA REHABILITACION Y/O COMPLEMENTACION DE OBRAS EN PROYECTOS DE PEQUEÑA IRRIGACION</v>
          </cell>
        </row>
        <row r="1185">
          <cell r="B1185" t="str">
            <v>12000000 SECTOR SANEAMIENTO BASICO</v>
          </cell>
        </row>
        <row r="1186">
          <cell r="B1186" t="str">
            <v>1200I001 CONSUMO DUCHA</v>
          </cell>
        </row>
        <row r="1187">
          <cell r="B1187" t="str">
            <v>1200I002 CONSUMO POR VIVIENDA</v>
          </cell>
        </row>
        <row r="1188">
          <cell r="B1188" t="str">
            <v>1200I003 CONSUMO LAVAMANOS</v>
          </cell>
        </row>
        <row r="1189">
          <cell r="B1189" t="str">
            <v>1200I004 CONSUMO SANITARIO</v>
          </cell>
        </row>
        <row r="1190">
          <cell r="B1190" t="str">
            <v>1200I005 CONSUMO LAVAPLATOS</v>
          </cell>
        </row>
        <row r="1191">
          <cell r="B1191" t="str">
            <v>1200I006 CONSUMO LAVARROPAS</v>
          </cell>
        </row>
        <row r="1192">
          <cell r="B1192" t="str">
            <v>1200I007 CONSUMO ASEO DE LA VIVIENDA</v>
          </cell>
        </row>
        <row r="1193">
          <cell r="B1193" t="str">
            <v>1200I008 CONSUMO RIEGO PLANTAS (O JARDIN)</v>
          </cell>
        </row>
        <row r="1194">
          <cell r="B1194" t="str">
            <v>1200I009 CONSUMO RIEGO JARDIN.</v>
          </cell>
        </row>
        <row r="1195">
          <cell r="B1195" t="str">
            <v>1200I010 CONSUMO PROPIO.</v>
          </cell>
        </row>
        <row r="1196">
          <cell r="B1196" t="str">
            <v>1200I011 POBLACION BENEFICIADA CON LOS SERVICIOS DE ACUEDUCTO Y ALCANTARILLADO EN EL AREA URBANA</v>
          </cell>
        </row>
        <row r="1197">
          <cell r="B1197" t="str">
            <v>1200I012 POBLACION BENEFICIADA CON LOS SERVICIOS DE RECOLECCION Y DISPOSICION DE BASURAS EN EL AREA URBANA</v>
          </cell>
        </row>
        <row r="1198">
          <cell r="B1198" t="str">
            <v>1200I013 COSTO BENEFICIARIO CONEXION SERVICIO ACUEDUCTO Y ALCANTARILLADO.</v>
          </cell>
        </row>
        <row r="1199">
          <cell r="B1199" t="str">
            <v>1200I014 COSTO BENEFICIARIO CONEXION SERVICIO DE RECOLECCION DE BASURAS.</v>
          </cell>
        </row>
        <row r="1200">
          <cell r="B1200" t="str">
            <v>1200I015 COBERTURA DE ATENCION POR PROGRAMA - PROYECTOS PLAN CARIBE</v>
          </cell>
        </row>
        <row r="1201">
          <cell r="B1201" t="str">
            <v>1200I016 PLANTAS DE TRATAMIENTO CONSTRUIDAS Y EN SERVICIO</v>
          </cell>
        </row>
        <row r="1202">
          <cell r="B1202" t="str">
            <v>1200I017 PLANTAS RECICLADORAS DE BASURA CONSTRUIDAS Y EN SERVICIO</v>
          </cell>
        </row>
        <row r="1203">
          <cell r="B1203" t="str">
            <v>1200I018 POBLACION BENEFICIADA CON LOS SERVICIOS DE RECOLECCION Y DISPOSICION DE BASURAS EN EL AREA RURAL</v>
          </cell>
        </row>
        <row r="1204">
          <cell r="B1204" t="str">
            <v>1200I019 COSTO BENEFICIARIO CONEXION SERVICIO ACUEDUCTO Y ALCANTARILLADO EN EL AREA RURAL.</v>
          </cell>
        </row>
        <row r="1205">
          <cell r="B1205" t="str">
            <v>1200I020 COSTO BENEFICIARIO CONEXION SERVICIO DE RECOLECCION DE BASURAS EN EL AREA RURAL</v>
          </cell>
        </row>
        <row r="1206">
          <cell r="B1206" t="str">
            <v>1200I021 POBLACION BENEFICIADA CON LOS SERVICIOS DE ACUEDUCTO Y ALCANTARILLADO EN EL AREA RURAL</v>
          </cell>
        </row>
        <row r="1207">
          <cell r="B1207" t="str">
            <v>1200I022 COBERTURA EN SERVICIO DE ACUEDUCTO GRANDES CIUDADES</v>
          </cell>
        </row>
        <row r="1208">
          <cell r="B1208" t="str">
            <v>1200I023 COBERTURA EN SERVICIO DE ACUEDUCTO EN CAPITALES Y MUNICIPIOS MAYORES A 100.000 HABITANTES</v>
          </cell>
        </row>
        <row r="1209">
          <cell r="B1209" t="str">
            <v>1200I024 COBERTURA EN SERVICIO DE ACUEDUCTO EN MUNICIPIOS ENTRE 30.000 Y 100.000 HABITANTES</v>
          </cell>
        </row>
        <row r="1210">
          <cell r="B1210" t="str">
            <v>1200I025 COBERTURA EN SERVICIO DE ACUEDUCTO EN MUNICIPIOS MENORES A 30.000 HABITANTES</v>
          </cell>
        </row>
        <row r="1211">
          <cell r="B1211" t="str">
            <v>1200I026 COBERTURA EN SERVICIO DE ACUEDUCTO EN ZONAS RURALES</v>
          </cell>
        </row>
        <row r="1212">
          <cell r="B1212" t="str">
            <v>1200I027 COBERTURA EN SERVICIO DE ALCANTARILLADO GRANDES CIUDADES</v>
          </cell>
        </row>
        <row r="1213">
          <cell r="B1213" t="str">
            <v>1200I028 COBERTURA EN SERVICIO DE ALCANTARILLADO EN CAPITALES Y MUNICIPIOS MAYORES A 100.000 HABITANTES</v>
          </cell>
        </row>
        <row r="1214">
          <cell r="B1214" t="str">
            <v>1200I029 COBERTURA EN SERVICIO DE ALCANTARILLADO EN MUNICIPIOS ENTRE 30.000 Y 100.000 HABITANTES</v>
          </cell>
        </row>
        <row r="1215">
          <cell r="B1215" t="str">
            <v>1200I030 COBERTURA EN SERVICIO DE ALCANTARILLADO EN MUNICIPIOS MENORES A 30.000 HABITANTES</v>
          </cell>
        </row>
        <row r="1216">
          <cell r="B1216" t="str">
            <v>1200I031 COBERTURA EN SERVICIO DE ALCANTARILLADO EN ZONAS RURALES</v>
          </cell>
        </row>
        <row r="1217">
          <cell r="B1217" t="str">
            <v>1200I032 MUNICIPIOS CON ADECUADA DISPOSICION FINAL DE BASURAS</v>
          </cell>
        </row>
        <row r="1218">
          <cell r="B1218" t="str">
            <v>1200I033 POBLACION URBANA QUE RECIBE AGUA POTABLE</v>
          </cell>
        </row>
        <row r="1219">
          <cell r="B1219" t="str">
            <v>1200I034 CONTINUIDAD DEL SERVICIO DE ACUEDUCTO</v>
          </cell>
        </row>
        <row r="1220">
          <cell r="B1220" t="str">
            <v>1200I035 INDICE DE AGUA NO CONTABILIZADA</v>
          </cell>
        </row>
        <row r="1221">
          <cell r="B1221" t="str">
            <v>1200I036 POBLACION BENEFICIADA POR LOS PROYECTOS DE ACUEDUCTO Y ALCANTARILLADO EJECUTADOS CON RECURSOS DEL GOBIERNO NACIONAL</v>
          </cell>
        </row>
        <row r="1222">
          <cell r="B1222" t="str">
            <v>1200I037 INFORMACION DE COBERTURAS URBANAS DE ACUEDUCTO Y ALCANTARILLADO EN MUNICIPIOS MAYORES A 100.000 HAB</v>
          </cell>
        </row>
        <row r="1223">
          <cell r="B1223" t="str">
            <v>1200I038 INFORMACION DE COBERTURAS URBANAS DE ACUEDUCTO Y ALCANTARILLADO EN MUNICIPIOS MENORES A 100.000 HAB</v>
          </cell>
        </row>
        <row r="1224">
          <cell r="B1224" t="str">
            <v>1200I039 INFORMACION URBANA DE CALIDAD DEL AGUA EN MUNICIPIOS MAYORES A 100.000 HAB</v>
          </cell>
        </row>
        <row r="1225">
          <cell r="B1225" t="str">
            <v>1200I040 INFORMACION URBANA DE CALIDAD DEL AGUA EN MUNICIPIOS MENORES A 100.000 HAB</v>
          </cell>
        </row>
        <row r="1226">
          <cell r="B1226" t="str">
            <v>1200I041 INFORMACION URBANA DE CONTINUIDAD DEL SERVICIO EN MUNICIPIOS MAYORES A 100.000 HAB</v>
          </cell>
        </row>
        <row r="1227">
          <cell r="B1227" t="str">
            <v>1200I042 INFORMACION URBANA DE CONTINUIDAD DEL SERVICIO N MUNICIPIOS MENORES A 100.000 HAB</v>
          </cell>
        </row>
        <row r="1228">
          <cell r="B1228" t="str">
            <v>1200I043 INFORMACION URBANA DE AGUA NO CONTABILIZADA EN MUNICIPIOS MAYORES A 100.000 HAB</v>
          </cell>
        </row>
        <row r="1229">
          <cell r="B1229" t="str">
            <v>1200I044 COBERTURA EN SERVICIO DE ENERGIA ELECTRICA GRANDES CIUDADES</v>
          </cell>
        </row>
        <row r="1230">
          <cell r="B1230" t="str">
            <v>1200I045 COBERTURA EN SERVICIO DE ENERGIA ELECTRICA EN CAPITALES Y MUNICIPIOS MAYORES A 100.000 HABITANTES</v>
          </cell>
        </row>
        <row r="1231">
          <cell r="B1231" t="str">
            <v>1200I046 COBERTURA EN SERVICIO DE ENERGIA ELECTRICA EN MUNICIPIOS ENTRE 30.000 Y 100.000 HABITANTES</v>
          </cell>
        </row>
        <row r="1232">
          <cell r="B1232" t="str">
            <v>1200I047 COBERTURA EN SERVICIO DE ENERGIA ELECTRICA EN MUNICIPIOS MENORES A 30.000 HABITANTES</v>
          </cell>
        </row>
        <row r="1233">
          <cell r="B1233" t="str">
            <v>1200I048 COBERTURA EN SERVICIO DE ENERGIA ELECTRICA EN ZONAS RURALES</v>
          </cell>
        </row>
        <row r="1234">
          <cell r="B1234" t="str">
            <v>13000000 SECTOR TRABAJO Y SEGURIDAD SOCIAL</v>
          </cell>
        </row>
        <row r="1235">
          <cell r="B1235" t="str">
            <v>1300I001 TASA DE DESNUTRICION GLOBAL</v>
          </cell>
        </row>
        <row r="1236">
          <cell r="B1236" t="str">
            <v>1300I002 TASA DE DESNUTRICION CRONICA</v>
          </cell>
        </row>
        <row r="1237">
          <cell r="B1237" t="str">
            <v>1300I003 TASA DE DESNUTRICION AGUDA</v>
          </cell>
        </row>
        <row r="1238">
          <cell r="B1238" t="str">
            <v>1300I004 CARTILLA ELABORADA</v>
          </cell>
        </row>
        <row r="1239">
          <cell r="B1239" t="str">
            <v>1300I005 CONVENIOS FIRMADOS</v>
          </cell>
        </row>
        <row r="1240">
          <cell r="B1240" t="str">
            <v>1300I006 MODELOS PEDAGOGICOS DESARROLLADOS</v>
          </cell>
        </row>
        <row r="1241">
          <cell r="B1241" t="str">
            <v>1300I007 INSTRUCTIVO DESARROLLADOS</v>
          </cell>
        </row>
        <row r="1242">
          <cell r="B1242" t="str">
            <v>1300I008 ACTOS CONMEMORATIVOS REALIZADOS</v>
          </cell>
        </row>
        <row r="1243">
          <cell r="B1243" t="str">
            <v>1300I009 DOCUMENTO DE MEMORIAS DESARROLLADOS</v>
          </cell>
        </row>
        <row r="1244">
          <cell r="B1244" t="str">
            <v>1300I010 EVENTO DESARROLLADOS</v>
          </cell>
        </row>
        <row r="1245">
          <cell r="B1245" t="str">
            <v>1300I011 REUNIONES DE LA COMISION PERMANENTE Y LAS DE SUS SUBCOMISIONES TEMATICAS</v>
          </cell>
        </row>
        <row r="1246">
          <cell r="B1246" t="str">
            <v>1300I012 REUNIONES DESARROLLADAS</v>
          </cell>
        </row>
        <row r="1247">
          <cell r="B1247" t="str">
            <v>1300I013 MANUAL ELABORADOS</v>
          </cell>
        </row>
        <row r="1248">
          <cell r="B1248" t="str">
            <v>1300I014 ALUMNOS CON APOYOS DE SOSTENIMIENTO</v>
          </cell>
        </row>
        <row r="1249">
          <cell r="B1249" t="str">
            <v>1300I015 CAPACITACION A LOS MIEMBROS DE LAS SUBCOMISIONES SOBRE POLITICA</v>
          </cell>
        </row>
        <row r="1250">
          <cell r="B1250" t="str">
            <v>1300I016 CREDITOS HIPOTECARIOS ASIGNADOS</v>
          </cell>
        </row>
        <row r="1251">
          <cell r="B1251" t="str">
            <v>1300I017 SEMINARIOS REALIZADOS</v>
          </cell>
        </row>
        <row r="1252">
          <cell r="B1252" t="str">
            <v>1300I018 DESEMPLEADOS INSCRITOS EN EL SISTEMA DE INFORMACION PARA EL EMPLEO DEL SENA, SIE, QUE LOGRAN REINSERTARSE EN EL MERCADO LABORAL</v>
          </cell>
        </row>
        <row r="1253">
          <cell r="B1253" t="str">
            <v>1300I019 CONSTRUCCION DE UN INSTRUMENTO DE CONTROL</v>
          </cell>
        </row>
        <row r="1254">
          <cell r="B1254" t="str">
            <v>1300I020 FUNCIONARIOS CAPACITADOS</v>
          </cell>
        </row>
        <row r="1255">
          <cell r="B1255" t="str">
            <v>1300I021 DESARROLLO DE BATERIAS DE INDICADORES PARA EL SECTOR</v>
          </cell>
        </row>
        <row r="1256">
          <cell r="B1256" t="str">
            <v>1300I022 RECAUDO APORTES PARAFISCALES</v>
          </cell>
        </row>
        <row r="1257">
          <cell r="B1257" t="str">
            <v>1300I023 SETS (PAQUETES, MATRICES, GRUPOS, KITS, ETC) BASICOS DE INDICADORES PARA MONITOREAR EL COMPORTAMIENTO DE LA PROBLEMATICA IDENTIFICADOS</v>
          </cell>
        </row>
        <row r="1258">
          <cell r="B1258" t="str">
            <v>1300I024 DISEÑO E IMPLEMENTACION DE UN SISTEMA DE INFORMACION SOBRE EL TRABAJO INFANTIL Y JUVENIL</v>
          </cell>
        </row>
        <row r="1259">
          <cell r="B1259" t="str">
            <v>1300I025 TASA ESPECIFICA DE PARTICIPACION LABORAL DE LOS MENORES DE 14 AÑOS</v>
          </cell>
        </row>
        <row r="1260">
          <cell r="B1260" t="str">
            <v>1300I026 GESTION DE RECURSOS - INVESTIGACION</v>
          </cell>
        </row>
        <row r="1261">
          <cell r="B1261" t="str">
            <v>1300I027 INICIATIVAS PRESENTADAS</v>
          </cell>
        </row>
        <row r="1262">
          <cell r="B1262" t="str">
            <v>1300I028 PROYECTO DE LEY SOBRE PROTECCION DE LOS DERECHOS DEL MENOR TRABAJADOR</v>
          </cell>
        </row>
        <row r="1263">
          <cell r="B1263" t="str">
            <v>1300I029 INVERSION EN PROYECTOS DE PROTECCION DE LOS DERECHOS DEL MENOR TRABAJADOR</v>
          </cell>
        </row>
        <row r="1264">
          <cell r="B1264" t="str">
            <v>1300I030 REFORMAS DEL CODIGO DEL MENOR EN COORDINACION CON LAS ENTES COMPETENTES ADELANTADAS</v>
          </cell>
        </row>
        <row r="1265">
          <cell r="B1265" t="str">
            <v>1300I031 DOCUMENTO ELABORADOS</v>
          </cell>
        </row>
        <row r="1266">
          <cell r="B1266" t="str">
            <v>1300I032 INFORMES PRESENTADOS DE ACUERDO A LA SOLICITUD A LA ENTIDAD</v>
          </cell>
        </row>
        <row r="1267">
          <cell r="B1267" t="str">
            <v>1300I033 ELABORACION DE LOS MAPAS DE RIESGOS DE LA CORRUPCION</v>
          </cell>
        </row>
        <row r="1268">
          <cell r="B1268" t="str">
            <v>1300I034 PORTAFOLIO DE INVERSIONES ELABORADOS</v>
          </cell>
        </row>
        <row r="1269">
          <cell r="B1269" t="str">
            <v>1300I035 CITACIONES A REUNIONES DEL COMITE COORDINADOR DE FONDO DE PENSIONES PUBLICAS, FOPEP REALIZADAS</v>
          </cell>
        </row>
        <row r="1270">
          <cell r="B1270" t="str">
            <v>1300I036 ACTAS DE COMITE COORDINADOR ELABORADAS</v>
          </cell>
        </row>
        <row r="1271">
          <cell r="B1271" t="str">
            <v>1300I037 REUNIONES DEL CONSEJO ASESOR DE FONDO DE PENSIONES PUBLICAS, FOPEP REALIZADAS</v>
          </cell>
        </row>
        <row r="1272">
          <cell r="B1272" t="str">
            <v>1300I038 CUMPLIMIENTO A RECOMENDACIONES</v>
          </cell>
        </row>
        <row r="1273">
          <cell r="B1273" t="str">
            <v>1300I039 CONVENIOS DIRIGIDOS A FORTALECER LA GESTION DE LAS PYMES REALIZADOS</v>
          </cell>
        </row>
        <row r="1274">
          <cell r="B1274" t="str">
            <v>1300I040 CONVENIOS  CON EL OBJETO DE FORTALECER EL COMPONENTE DE CONDICIONES DE TRABAJO, PRODUCTIVIDAD Y COMPETITIVIDAD REALIZADOS</v>
          </cell>
        </row>
        <row r="1275">
          <cell r="B1275" t="str">
            <v>1300I041 CONVENIOS CON EL OBJETO DE FORTALECER LA GESTION DE VIGILANCIA DE LOS DERECHOS DE LOS TRABAJADORES REALIZADOS.</v>
          </cell>
        </row>
        <row r="1276">
          <cell r="B1276" t="str">
            <v>1300I042 CONVENIOS CON EL OBJETO DE CAPACITAR SOBRE EL SGRP Y LEY 100</v>
          </cell>
        </row>
        <row r="1277">
          <cell r="B1277" t="str">
            <v>1300I043 CONVENIOS CON EL OBJETO DE FORTALECER LA GESTION LOCAL DE PROTECCION</v>
          </cell>
        </row>
        <row r="1278">
          <cell r="B1278" t="str">
            <v>1300I044 CONVENIOS  PARA FOMENTAR LA CREACION DE PROGRAMAS ACADEMICOS QUE BUSQUE LA FORMACION DE TALENTO HUMANO EN SALUD OCUPACIONAL (PREGRADO, POSTGRADO Y DIPLOMADOS) REALIZADOS</v>
          </cell>
        </row>
        <row r="1279">
          <cell r="B1279" t="str">
            <v>1300I045 DOCENTES DE CENTROS EDUCATIVOS CON PROGRAMAS DE SALUD OCUPACIONAL</v>
          </cell>
        </row>
        <row r="1280">
          <cell r="B1280" t="str">
            <v>1300I046 CONVENIOS  PARA REALIZAR LA CAPACITACION SOBRE SISTEMAS DE GESTION EN SALUD</v>
          </cell>
        </row>
        <row r="1281">
          <cell r="B1281" t="str">
            <v>1300I047 PROGRAMAS EDUCATIVOS DIRIGIDOS (CON EL OBJETO DE CONSOLIDAR LA GESTION DE LOS COPASOS DESARROLLADOS)</v>
          </cell>
        </row>
        <row r="1282">
          <cell r="B1282" t="str">
            <v>1300I048 COMITES PARITARIOS ACTIVOS ENTRELAZADOS POR REGION Y ACTIVIDAD</v>
          </cell>
        </row>
        <row r="1283">
          <cell r="B1283" t="str">
            <v>1300I049 CAPACITAR A FUNCIONARIOS</v>
          </cell>
        </row>
        <row r="1284">
          <cell r="B1284" t="str">
            <v>1300I050 VALIDACION DE LOS MODELOS PEDAGOGICOS</v>
          </cell>
        </row>
        <row r="1285">
          <cell r="B1285" t="str">
            <v>1300I051 ELABORACION DEL PLAN NACIONAL Y LOS PLANES REGIONALES DE TRABAJO</v>
          </cell>
        </row>
        <row r="1286">
          <cell r="B1286" t="str">
            <v>1300I052 IMPLEMENTACION DEL SISTEMA DE INFORMACION</v>
          </cell>
        </row>
        <row r="1287">
          <cell r="B1287" t="str">
            <v>1300I053 DESARROLLO DE ESTRATEGIAS PARA FORTALECER LA GESTION DEL CONSEJO NACIONAL DE RIESGOS PROFESIONAL</v>
          </cell>
        </row>
        <row r="1288">
          <cell r="B1288" t="str">
            <v>1300I054 DOCUMENTO SOBRE LINEAMIENTOS A SEGUIR EN LOS SISTEMAS DE GARANTIA DE CALIDAD</v>
          </cell>
        </row>
        <row r="1289">
          <cell r="B1289" t="str">
            <v>1300I055 CONVENIO MINISTERIO DE TRABAJO Y SEGURIDAD SOCIAL CON LA DIRECCION DEL SGRP (CON EL FIN DE FORTALECER LA DIRECCION DEL SGRP Y DEL SECTOR SALUD)</v>
          </cell>
        </row>
        <row r="1290">
          <cell r="B1290" t="str">
            <v>1300I056 ENCUENTROS NACIONALES DE DIRECTORES TERRITORIALES DE TRABAJO Y DE DIRECTORES TERRITORIALES DE SALUD REALIZADOS</v>
          </cell>
        </row>
        <row r="1291">
          <cell r="B1291" t="str">
            <v>1300I057 PROYECTO DE RESOLUCION ELABORADOS PARA INSTITUCIONALIZAR "EL DIA NACIONAL DE LA SALUD EN EL MUNDO DEL TRABAJO"</v>
          </cell>
        </row>
        <row r="1292">
          <cell r="B1292" t="str">
            <v>1300I058 PROYECTO DE RESOLUCION ELABORADOS PARA INSTITUCIONALIZAR "EL DIA NACIONAL DE LA SALUD EN EL MUNDO DEL TRABAJO" EN LAS 34 DIRECCIONES TERRITORIALES</v>
          </cell>
        </row>
        <row r="1293">
          <cell r="B1293" t="str">
            <v>1300I059 PROYECTO DECRETO PARA AFILIACION DE ESTUDIANTES AL SGRP ELABORADOS</v>
          </cell>
        </row>
        <row r="1294">
          <cell r="B1294" t="str">
            <v>1300I060 PROYECTO DECRETO PARA AFILIACION DE TRABAJADORES INDEPENDIENTES AL SGRP ELABORADOS</v>
          </cell>
        </row>
        <row r="1295">
          <cell r="B1295" t="str">
            <v>1300I061 PROGRAMAS DE PROMOCION Y PREVENCION EN LOS SECTORES INFORMAL, URBANO Y RURAL</v>
          </cell>
        </row>
        <row r="1296">
          <cell r="B1296" t="str">
            <v>1300I062 REVISION Y REFORMA DEL CODIGO DEL MENOR EN ASPECTOS QUE CORRESPONDEN A SALUD OCUPACIONAL</v>
          </cell>
        </row>
        <row r="1297">
          <cell r="B1297" t="str">
            <v>1300I063 REPRODUCCION Y DISTRIBUCION DEL VIDEO PEQUEÑAS HISTORIAS INFANTILES</v>
          </cell>
        </row>
        <row r="1298">
          <cell r="B1298" t="str">
            <v>1300I064 CONVENIOS MINISTERIO DE TRABAJO VS SUPERBANCARIA</v>
          </cell>
        </row>
        <row r="1299">
          <cell r="B1299" t="str">
            <v>1300I065 VISITAS A LAS ADMINISTRADORA DE RIESGOS PROFESONALES, ARPS PARA ANALISIS DEL APORTE FINANCIERO</v>
          </cell>
        </row>
        <row r="1300">
          <cell r="B1300" t="str">
            <v>1300I066 ELABORACION DE ESTUDIOS PILOTO DE EVASION Y ELUSION</v>
          </cell>
        </row>
        <row r="1301">
          <cell r="B1301" t="str">
            <v>1300I067 REALIZACION DEL PROYECTO DE REGLAMENTACION DEL CONVENIO 161 DE LA OIT</v>
          </cell>
        </row>
        <row r="1302">
          <cell r="B1302" t="str">
            <v>1300I068 IMPLEMENTACION DE LOS OBSERVATORIOS TERRITORIALES EN EL AREA LABORAL Y DE SEGURIDAD SOCIAL</v>
          </cell>
        </row>
        <row r="1303">
          <cell r="B1303" t="str">
            <v>1300I069 LEVANTAMIENTO REGIONAL DEL INVENTARIO DE INFRAESTRUCTURA, RECURSO HUMANA, EQUIPO TECNICO Y FISICO.</v>
          </cell>
        </row>
        <row r="1304">
          <cell r="B1304" t="str">
            <v>1300I070 PROYECTO NORMA SOBRE PROMOCION Y PREVENCION</v>
          </cell>
        </row>
        <row r="1305">
          <cell r="B1305" t="str">
            <v>1300I071 DISEÑO Y PRUEBA DE APLICATIVOS DEL SISTEMA DE VIGILANCIA EPIDEMIOLOGICA IMPLEMENTADOS</v>
          </cell>
        </row>
        <row r="1306">
          <cell r="B1306" t="str">
            <v>1300I072 ELABORACION NORMA DE REFORMA DE LA CLASIFICACION DE ACTIVIDADES ECONOMICAS ESTABLECIDAS EN EL DECRETO 2100 DE 1995</v>
          </cell>
        </row>
        <row r="1307">
          <cell r="B1307" t="str">
            <v>1300I073 PROYECTO DE NORMAS DE VIGILANCIA EPIDEMIOLOGICA EN ACTIVIDADES DE ALTO RIESGO (COMPROMISO) DESARROLLADOS</v>
          </cell>
        </row>
        <row r="1308">
          <cell r="B1308" t="str">
            <v>1300I074 PROYECTOS DE REGLAMENTACION DEL CONVENIO 162 DESARROLLADOS</v>
          </cell>
        </row>
        <row r="1309">
          <cell r="B1309" t="str">
            <v>1300I075 CONVENIOS MINISTERIO DE TRABAJO Y SEGURIDAD SOCIAL CON INSTITUTO NACIONAL DE CANCEROLOGICA (CON EL OBJETO DE ESTABLECER UN REGISTRO POBLACIONAL DE CANCER OCUPACIONAL)</v>
          </cell>
        </row>
        <row r="1310">
          <cell r="B1310" t="str">
            <v>1300I076 PROYECTO SOBRE REGLAMENTACION DEL SISTEMA DE JCI REALIZADOS</v>
          </cell>
        </row>
        <row r="1311">
          <cell r="B1311" t="str">
            <v>1300I077 JUNTAS DE CALIFICACION DE INVALIDEZ CONFORMADAS Y CAPACITADAS</v>
          </cell>
        </row>
        <row r="1312">
          <cell r="B1312" t="str">
            <v>1300I077 PERSONAS CAPACITADAS</v>
          </cell>
        </row>
        <row r="1313">
          <cell r="B1313" t="str">
            <v>1300I078 PROYECTO NORMA SOBRE REHABILITACION PROFESIONAL ELABORADOS</v>
          </cell>
        </row>
        <row r="1314">
          <cell r="B1314" t="str">
            <v>1300I079 PROYECTO MANUAL DE REHABILITACION PROFESIONAL ELABORADOS</v>
          </cell>
        </row>
        <row r="1315">
          <cell r="B1315" t="str">
            <v>1300I080 PROYECTO PARA MEDIR LA EFICACIA DE LOS PROCESOS DE REINTEGRO LABORAL DE LAS PERSONAS VICTIMAS DE ATEP ELABORADOS</v>
          </cell>
        </row>
        <row r="1316">
          <cell r="B1316" t="str">
            <v>1300I081 MEMORIAS DIFUNDIDAS</v>
          </cell>
        </row>
        <row r="1317">
          <cell r="B1317" t="str">
            <v>1300I082 OBSERVATORIOS PROMOVIDOS</v>
          </cell>
        </row>
        <row r="1318">
          <cell r="B1318" t="str">
            <v>1300I083 APLICACIONES DEL SUBSISTEMA DE INFORMACION DE LAS DIRECCIONES GENERALES DE EMPLEO</v>
          </cell>
        </row>
        <row r="1319">
          <cell r="B1319" t="str">
            <v>1300I084 DOCUMENTO-TECNICO DE SOPORTE DE LAS DISCUSIONES QUE EN MATERIA DE POLITICA SALARIAL, EMPLEO E INGRESOS ELABORADOS</v>
          </cell>
        </row>
        <row r="1320">
          <cell r="B1320" t="str">
            <v>1300I085 INFORMES TRIMESTRALES DEL MONITOREO DE MERCADO DE TRABAJO CON BASE EN LAS ESTADISTICAS DEL DANE, ELABORADOS</v>
          </cell>
        </row>
        <row r="1321">
          <cell r="B1321" t="str">
            <v>1300I086 REPORTE INFORMATIVO DEL COMPORTAMIENTO DEL MERCADO DE TRABAJO CON BASE EN LA ENCUESTA CONTINUA DE HOGARES DEL DANE, ELABORADOS</v>
          </cell>
        </row>
        <row r="1322">
          <cell r="B1322" t="str">
            <v>1300I087 SISTEMATIZACION DE INFORMACION SOBRE PROGRAMAS DE EMPLEO A NIVEL MUNICIPAL</v>
          </cell>
        </row>
        <row r="1323">
          <cell r="B1323" t="str">
            <v>1300I088 ACTUALIZACION DEL SISTEMA DE MERCADOS LABORALES PARA AMERICA LATINA, SISMEL</v>
          </cell>
        </row>
        <row r="1324">
          <cell r="B1324" t="str">
            <v>1300I089 LANZAMIENTO DEL PROGRAMA DE MEJORAMIENTO DE LA PRODUCTIVIDAD EN LA EMPRESA Y DEL SOFTWARE DE MEDICION, SIMPROD 2.0 (A TRAVES DE VIDEOCONFERENCIA NACIONAL CONJUNTAMENTE CON EL SENA)</v>
          </cell>
        </row>
        <row r="1325">
          <cell r="B1325" t="str">
            <v>1300I090 ASESORES DE DESARROLLO EMPRESA CAPACITADOS</v>
          </cell>
        </row>
        <row r="1326">
          <cell r="B1326" t="str">
            <v>1300I091 ASESORES DE DESARROLLO EMPRESA A NIVEL REGIONAL CAPACITADOS</v>
          </cell>
        </row>
        <row r="1327">
          <cell r="B1327" t="str">
            <v>1300I092 DOCUMENTOS ELABORADOS</v>
          </cell>
        </row>
        <row r="1328">
          <cell r="B1328" t="str">
            <v>1300I093 REUNIONES DE COORDINACION</v>
          </cell>
        </row>
        <row r="1329">
          <cell r="B1329" t="str">
            <v>1300I094 CREACION COMITE INTERINSTITUCIONAL</v>
          </cell>
        </row>
        <row r="1330">
          <cell r="B1330" t="str">
            <v>1300I095 REALIZACION SEMINARIOS INTERNACIONALES SOBRE COMPETITIVIDAD Y RELACIONES LABORALES</v>
          </cell>
        </row>
        <row r="1331">
          <cell r="B1331" t="str">
            <v>1300I096 CONFORMACION DE LOS CONSEJOS TERRITORIAL DE EMPLEO, CTE A NIVEL REGIONAL Y LOCAL</v>
          </cell>
        </row>
        <row r="1332">
          <cell r="B1332" t="str">
            <v>1300I097 ASISTENCIA TECNICA Y SEGUIMIENTO A LOS PROGRAMAS DE EMPLEO DE LAS ADMINISTRACIONES TERRITORIALES</v>
          </cell>
        </row>
        <row r="1333">
          <cell r="B1333" t="str">
            <v>1300I098 DISEÑAR Y APLICAR UN SISTEMA DE SEGUIMIENTO A LA GESTION DE LOS CONSEJOS TERRITORIALES DE EMPLEO, CTE</v>
          </cell>
        </row>
        <row r="1334">
          <cell r="B1334" t="str">
            <v>1300I099 CONVENIOS EJECUTADOS PARA IMPULSAR LA APLICACION DE LAS INICIATIVAS LOCALES DE EMPLEO, ILES</v>
          </cell>
        </row>
        <row r="1335">
          <cell r="B1335" t="str">
            <v>1300I100 CONVENIOS PARA IMPULSAR PROCESOS DE CONCERTACION PUBLICO-PRIVADA REGIONAL Y LOCAL PARA DESARROLLAR INVESTIGACIONES SOBRE EL COMPORTAMIENTO DEL MERCADO DE TRABAJO</v>
          </cell>
        </row>
        <row r="1336">
          <cell r="B1336" t="str">
            <v>1300I101 DOCUMENTO TECNICO PEDAGOGICO PARA EL PROCESO DE FORMACION</v>
          </cell>
        </row>
        <row r="1337">
          <cell r="B1337" t="str">
            <v>1300I102 OBSERVATORIOS PROMOVIDOS PARA IMPULSAR INSTANCIA DE RECOLECCION Y PROCESAMIENTO DE INFORMACION ESTADISTICA LABORAL A NIVEL REGIONAL Y LOCAL</v>
          </cell>
        </row>
        <row r="1338">
          <cell r="B1338" t="str">
            <v>1300I103 VISITAS PARA COORDINAR EL PROGRAMA DE VIGILANCIA Y CONTROL DIRIGIDO A LAS EMPRESAS QUE OCUPAN MANO DE OBRA EXTRANJERA</v>
          </cell>
        </row>
        <row r="1339">
          <cell r="B1339" t="str">
            <v>1300I104 BOLETINES ELABORADOS PARA REGISTRAR, ANALIZAR ESTADISTICAS Y PUBLICAR UN BOLETIN SOBRE EL COMPORTAMIENTO DE LA MANO DE OBRA EXTRANJERA</v>
          </cell>
        </row>
        <row r="1340">
          <cell r="B1340" t="str">
            <v>1300I105 ACTAS DE PARTICIPACION Y SEGUIMIENTO DE LAS REUNIONES DE COMITE TECNICO BINACIONAL DE LA COMISION PRESIDENCIAL Y ASUNTOS FRONTERIZOS COLOMBO-VENEZOLANA Y COLOMBO-ECUATORIANA</v>
          </cell>
        </row>
        <row r="1341">
          <cell r="B1341" t="str">
            <v>1300I106 ACTAS DE PARTICIPACION Y SEGUIMIENTO DE LAS REUNIONES DE LA COMISION NACIONAL DE MIGRACION</v>
          </cell>
        </row>
        <row r="1342">
          <cell r="B1342" t="str">
            <v>1300I107 ELABORAR Y ACTUALIZAR EL REGLAMENTO INTERNO DE TRABAJO Y REGLAMENTO DE HIGIENE Y SEGURIDAD INDUSTRIAL DE LAS EMPRESAS DE SERVICIOS TEMPORALES</v>
          </cell>
        </row>
        <row r="1343">
          <cell r="B1343" t="str">
            <v>1300I108 ASISTENCIA TECNICA A MUNICIPIOS Y DEPARTAMENTOS</v>
          </cell>
        </row>
        <row r="1344">
          <cell r="B1344" t="str">
            <v>1300I109 DOCUMENTO PROPUESTA</v>
          </cell>
        </row>
        <row r="1345">
          <cell r="B1345" t="str">
            <v>1300I110 PROGRAMAS DISEÑADOS</v>
          </cell>
        </row>
        <row r="1346">
          <cell r="B1346" t="str">
            <v>1300I111 REUNIONES ASISTIDAS</v>
          </cell>
        </row>
        <row r="1347">
          <cell r="B1347" t="str">
            <v>1300I112 DOCUMENTO PROPUESTA</v>
          </cell>
        </row>
        <row r="1348">
          <cell r="B1348" t="str">
            <v>1300I113 ASISTENCIA TECNICA A LOS COMITES</v>
          </cell>
        </row>
        <row r="1349">
          <cell r="B1349" t="str">
            <v>1300I114 SEMINARIOS NACIONALES DE FOMENTO A LA ECONOMIA SOCIAL Y SOLIDARIA</v>
          </cell>
        </row>
        <row r="1350">
          <cell r="B1350" t="str">
            <v>1300I115 CONGRESOS NACIONALES DE FOMENTO A LA ECONOMIA SOCIAL Y SOLIDARIA</v>
          </cell>
        </row>
        <row r="1351">
          <cell r="B1351" t="str">
            <v>1300I116 CONGRESO INTERNACIONALES DE FOMENTO A LA ECONOMIA SOCIAL Y SOLIDARIA</v>
          </cell>
        </row>
        <row r="1352">
          <cell r="B1352" t="str">
            <v>1300I117 CONVENIO FIRMADO INTERINSTITUCIONAL PARA LA PRIMERA CADENA PRODUCTIVA DEL ACHIRA</v>
          </cell>
        </row>
        <row r="1353">
          <cell r="B1353" t="str">
            <v>1300I118 ORGANIZACION Y ESTRUCTURACION DE UN BANCO DE PROYECTOS DE EMPLEO</v>
          </cell>
        </row>
        <row r="1354">
          <cell r="B1354" t="str">
            <v>1300I119 CREACION DE UN FONDO DE SOLIDARIDAD SOCIAL PARA ESTIMULAR EL EMPLEO</v>
          </cell>
        </row>
        <row r="1355">
          <cell r="B1355" t="str">
            <v>1300I120 REUNIONES PARA COORDINACION CON EL INSTITUTO COLOMBIANO DE BIENESTAR FAMILIAR Y EL SENA, TERMINAR EL PROGRAMAS DE FORTALECIMIENTO Y CREACION DE LAS COOPERATIVAS MULTIACTIVAS PARA LAS MADRES COMUNITARIAS Y MUJER</v>
          </cell>
        </row>
        <row r="1356">
          <cell r="B1356" t="str">
            <v>1300I121 REUNIONES DE COORDINACION PARA ESTUDIAR LA PROPUESTA DEL PROGRAMA DE VIVIENDA PARA LAS MUJERES CABEZA DE FAMILIA MEDIANTE LA AUTOCONSTRUCCION</v>
          </cell>
        </row>
        <row r="1357">
          <cell r="B1357" t="str">
            <v>1300I122 ASISTENCIA TECNICA A GRUPOS DE MUJERES</v>
          </cell>
        </row>
        <row r="1358">
          <cell r="B1358" t="str">
            <v>1300I123 DOCUMENTO TECNICO PEDAGOGICO PARA EL PROCESO DE FORMACION</v>
          </cell>
        </row>
        <row r="1359">
          <cell r="B1359" t="str">
            <v>1300I124 DOCUMENTO PROPUESTA</v>
          </cell>
        </row>
        <row r="1360">
          <cell r="B1360" t="str">
            <v>1300I125 DOCUMENTO INICIATIVAS</v>
          </cell>
        </row>
        <row r="1361">
          <cell r="B1361" t="str">
            <v>1300I126 REUNIONES REALIZADAS CON EL PROGRAMA COLOMBIA JOVEN PARA TRABAJAR A NIVEL INSTITUCIONAL LOS PROGRAMAS DE JOVENES EMPRESARIOS</v>
          </cell>
        </row>
        <row r="1362">
          <cell r="B1362" t="str">
            <v>1300I127 SEMINARIOS SOBRE EL PROGRAMA DE DISCAPACIDADES E INICIATIVAS LOCALES DE EMPLEO</v>
          </cell>
        </row>
        <row r="1363">
          <cell r="B1363" t="str">
            <v>1300I128 DOCUMENTO TECNICO PROPUESTA PARA EL DESARROLLADO EN COORDINACION CON  LOS INTEGRANTES DEL COMITE ELABORAR UN DOCUMENTO DE POLITICAS SOBRE DISCAPACIDAD CORRESPONDIENTE AL AREA DE INTEGRACION LABORAL</v>
          </cell>
        </row>
        <row r="1364">
          <cell r="B1364" t="str">
            <v>1300I129 DOCUMENTO PROPUESTA PARA LA COORDINACION CON LOS INTEGRANTES DEL COMITE ELABORAR UN DOCUMENTO DE POLITICAS SOBRE DISCAPACIDAD CORRESPONDIENTE AL AREA DE INTEGRACION LABORAL</v>
          </cell>
        </row>
        <row r="1365">
          <cell r="B1365" t="str">
            <v>1300I130 RECURSOS RECUPERADOS PARA FINANCIACION DEL SISTEMA DE SEGURIDAD.</v>
          </cell>
        </row>
        <row r="1366">
          <cell r="B1366" t="str">
            <v>1300I131 NUMERO DE MIPYMES</v>
          </cell>
        </row>
        <row r="1367">
          <cell r="B1367" t="str">
            <v>1300I132 EMPLEOS GENERADOS POR LAS MIPYME</v>
          </cell>
        </row>
        <row r="1368">
          <cell r="B1368" t="str">
            <v>1300I133 EXPORTACIONES REALIZADAS POR LAS MIPYMES</v>
          </cell>
        </row>
        <row r="1369">
          <cell r="B1369" t="str">
            <v>1300I134 EMPRESAS BENEFICIADAS A TRAVES DEL FONDO COLOMBIANO DE MODERNIZACION Y DESARROLLO TECNOLOGICO DE LAS MIPYME, FOMIPYME</v>
          </cell>
        </row>
        <row r="1370">
          <cell r="B1370" t="str">
            <v>1300I135 MONTO DE LOS RECURSOS DESEMBOLSADOS POR LOS PROGRAMAS Y SERVICIOS NO FINANCIEROS PARA EL DESARROLLO DE LA MIPYME</v>
          </cell>
        </row>
        <row r="1371">
          <cell r="B1371" t="str">
            <v>1300I136 MIPYMES CON CREDITO GARANTIZADO RESPECTO AL TOTAL DE EMPRESAS</v>
          </cell>
        </row>
        <row r="1372">
          <cell r="B1372" t="str">
            <v>1300I137 MIPYMES CON CREDITO GARANTIZADO RESPECTO AL TOTAL DE CREDITOS</v>
          </cell>
        </row>
        <row r="1373">
          <cell r="B1373" t="str">
            <v>1300I138 BENEFICIARIOS DE LA CORPORACION PARA EL DESARROLLO DE MICROEMPRESAS</v>
          </cell>
        </row>
        <row r="1374">
          <cell r="B1374" t="str">
            <v>1300I139 MIPYMES VINCULADAS A PROGRAMAS DE ASEGURAMIENTO DE LA CALIDAD Y PROGRAMAS DE MEJORAMIENTO CONTINUO</v>
          </cell>
        </row>
        <row r="1375">
          <cell r="B1375" t="str">
            <v>1300I140 MINICADENAS PRODUCTIVAS ORGANIZADAS Y CON PROGRAMAS DE COMPETITIVIDAD EN MARCHA</v>
          </cell>
        </row>
        <row r="1376">
          <cell r="B1376" t="str">
            <v>1300I141 PROYECTOS DE INNOVACION Y/O TECNOLOGICOS DE LOS SECTORES PRODUCTIVOS CON COFINANCIACION DEL FONDO COLOMBIANO DE MODERNIZACION Y DESARROLLO TECNOLOGICO DE LAS MIPYME, FOMIPYME</v>
          </cell>
        </row>
        <row r="1377">
          <cell r="B1377" t="str">
            <v>1300I142 PATENTES, MODELOS Y DISEÑOS INDUSTRIALES CONCEDIDOS</v>
          </cell>
        </row>
        <row r="1378">
          <cell r="B1378" t="str">
            <v>1300I143 EMPRESAS BENEFICIADAS POR EL INSTITUTO DE FOMENTO INDUSTRIAL, IFI (BANCA DE PRIMER Y SEGUNDO PISO)</v>
          </cell>
        </row>
        <row r="1379">
          <cell r="B1379" t="str">
            <v>1300I144 CREDITOS GARANTIZADOS POR EL SISTEMA NACIONAL DE GARANTIAS</v>
          </cell>
        </row>
        <row r="1380">
          <cell r="B1380" t="str">
            <v>1300I145 VALOR CREDITOS GARANTIZADOS POR EL SISTEMA NACIONAL DE GARANTIAS</v>
          </cell>
        </row>
        <row r="1381">
          <cell r="B1381" t="str">
            <v>1300I146 JOVENES TRABAJADORES ENTRE 10 Y 14 AÑOS</v>
          </cell>
        </row>
        <row r="1382">
          <cell r="B1382" t="str">
            <v>1300I147 NIVEL DE COMPROMISOS CUMPLIDOS DE LA DECLARACION DE CARTAGENA SOBRE ERRADICACION DE TRABAJO INFANTIL</v>
          </cell>
        </row>
        <row r="1383">
          <cell r="B1383" t="str">
            <v>1300I148 TASA DE DESEMPLEO EN SIETE AREAS PRODUCTIVAS</v>
          </cell>
        </row>
        <row r="1384">
          <cell r="B1384" t="str">
            <v>1300I149 TASA DE OCUPACION SIETE AREAS</v>
          </cell>
        </row>
        <row r="1385">
          <cell r="B1385" t="str">
            <v>1300I150 TASA DE OCUPACION NACIONAL</v>
          </cell>
        </row>
        <row r="1386">
          <cell r="B1386" t="str">
            <v>1300I151 TASA DE SUBEMPLEO</v>
          </cell>
        </row>
        <row r="1387">
          <cell r="B1387" t="str">
            <v>1300I152 TASA DE SUBEMPLEO NACIONAL</v>
          </cell>
        </row>
        <row r="1388">
          <cell r="B1388" t="str">
            <v>1300I153 TASA DE DESEMPLEO NACIONAL</v>
          </cell>
        </row>
        <row r="1389">
          <cell r="B1389" t="str">
            <v>1300I154 EMPLEOS CREADOS</v>
          </cell>
        </row>
        <row r="1390">
          <cell r="B1390" t="str">
            <v>1300I155 EMPLEOS CREADOS TOTAL NACIONAL</v>
          </cell>
        </row>
        <row r="1391">
          <cell r="B1391" t="str">
            <v>1300I156 EMPLEOS CREADOS POR REGION DEL TOTAL NACIONAL</v>
          </cell>
        </row>
        <row r="1392">
          <cell r="B1392" t="str">
            <v>1300I157 OCUPACION POR REGION</v>
          </cell>
        </row>
        <row r="1393">
          <cell r="B1393" t="str">
            <v>1300I158 DESEMPLEO POR REGION</v>
          </cell>
        </row>
        <row r="1394">
          <cell r="B1394" t="str">
            <v>1300I159 NUMERO DE EMPLEOS GENERADOS POR EMPLEO EN ACCION PROYECTOS COMUNITARIOS</v>
          </cell>
        </row>
        <row r="1395">
          <cell r="B1395" t="str">
            <v>1300I160 NUMERO DE EMPLEOS GENERADOS POR VIAS PARA LA PAZ</v>
          </cell>
        </row>
        <row r="1396">
          <cell r="B1396" t="str">
            <v>1300I161 INGRESO PROMEDIO ANUAL DE LOS BENEFICIARIOS DIRECTOS (EMPLEO EN ACCION-PROYECTOS COMUNITARIOS).</v>
          </cell>
        </row>
        <row r="1397">
          <cell r="B1397" t="str">
            <v>1300I162 CAMBIO NETO EN PROMOCION DE GRADOS DE NIÑOS QUE PERTENECEN AL PROGRAMA "FAMILIAS EN ACCION"</v>
          </cell>
        </row>
        <row r="1398">
          <cell r="B1398" t="str">
            <v>1300I163 NUMERO DE JOVENES INGRESADOS AL PROGRAMA "JOVENES EN ACCION"</v>
          </cell>
        </row>
        <row r="1399">
          <cell r="B1399" t="str">
            <v>14000000 SECTOR VIVIENDA Y DESARROLLO URBANO</v>
          </cell>
        </row>
        <row r="1400">
          <cell r="B1400" t="str">
            <v>1400I001 PREDIOS MEJORADOS POR METODOS DE AUTOCONSTRUCCION</v>
          </cell>
        </row>
        <row r="1401">
          <cell r="B1401" t="str">
            <v>1400I002 FAMILIAS ATENDIDAS CON PROYECTOS DE VIVIENDA</v>
          </cell>
        </row>
        <row r="1402">
          <cell r="B1402" t="str">
            <v>1400I003 BARRIOS ATENDIDOS CON PROYECTOS DE VIVIENDA DE INTERES SOCIAL</v>
          </cell>
        </row>
        <row r="1403">
          <cell r="B1403" t="str">
            <v>1400I004 MUNICIPIOS CON APLICACION DE INSTRUMENTOS DE GESTION Y FINANCIACION</v>
          </cell>
        </row>
        <row r="1404">
          <cell r="B1404" t="str">
            <v>1400I005 MUNICIPIOS CON PROYECTOS DE REUBICACION DE VIVIENDAS</v>
          </cell>
        </row>
        <row r="1405">
          <cell r="B1405" t="str">
            <v>1400I006 SUBSIDIOS DESEMBOLSADOS</v>
          </cell>
        </row>
        <row r="1406">
          <cell r="B1406" t="str">
            <v>1400I007 PREDIOS TITULADOS</v>
          </cell>
        </row>
        <row r="1407">
          <cell r="B1407" t="str">
            <v>1400I008 CONSULTAS REALIZADAS AL SISTEMA DE INFORMACION DE LA ENTIDAD</v>
          </cell>
        </row>
        <row r="1408">
          <cell r="B1408" t="str">
            <v>1400I009 MUNICIPIOS CON APLICACION DE NORMAS DE CALIDAD DE VIVIENDA</v>
          </cell>
        </row>
        <row r="1409">
          <cell r="B1409" t="str">
            <v>1400I010 DISMINUCION EN TIEMPO DE TRANSPORTE INTRA URBANO PARA GRANDES CIUDADES</v>
          </cell>
        </row>
        <row r="1410">
          <cell r="B1410" t="str">
            <v>1400I011 SUBSIDIOS ASIGNADOS (POR EL INURBE, LAS CAJAS DE COMPENSACION FAMILIAR, LA CPVM Y EL BANCO AGRARIO)</v>
          </cell>
        </row>
        <row r="1411">
          <cell r="B1411" t="str">
            <v>1400I012 SUBSIDIOS ASIGNADOS POR EL INURBE</v>
          </cell>
        </row>
        <row r="1412">
          <cell r="B1412" t="str">
            <v>1400I013 SUBSIDIOS ASIGNADOS POR LAS CAJAS DE COMPENSACION FAMILIAR</v>
          </cell>
        </row>
        <row r="1413">
          <cell r="B1413" t="str">
            <v>1400I014 SUBSIDIOS ASIGNADOS POR LA CPVM</v>
          </cell>
        </row>
        <row r="1414">
          <cell r="B1414" t="str">
            <v>1400I015 SUBSIDIOS ASIGNADOS POR EL BANCO AGRARIO</v>
          </cell>
        </row>
        <row r="1415">
          <cell r="B1415" t="str">
            <v>1400I016 VALOR SUBSIDIOS ASIGNADOS</v>
          </cell>
        </row>
        <row r="1416">
          <cell r="B1416" t="str">
            <v>1400I017 SUBSIDIOS DESEMBOLSADOS</v>
          </cell>
        </row>
        <row r="1417">
          <cell r="B1417" t="str">
            <v>1400I018 CREDITOS HIPOTECARIOS DESEMBOLSADOS POR EL FNA</v>
          </cell>
        </row>
        <row r="1418">
          <cell r="B1418" t="str">
            <v>1400I019 CREDITOS HIPOTECARIOS DESEMBOLSADOS POR EL SISTEMA  FINANCIERO</v>
          </cell>
        </row>
        <row r="1419">
          <cell r="B1419" t="str">
            <v>1400I020 VALOR  DE CREDITOS HIPOTECARIOS DESEMBOLSADOS POR EL FNA Y EL SECTOR FINANCIERO</v>
          </cell>
        </row>
        <row r="1420">
          <cell r="B1420" t="str">
            <v>1400I021 VALOR  DE CREDITOS HIPOTECARIOS DESEMBOLSADOS POR EL FNA</v>
          </cell>
        </row>
        <row r="1421">
          <cell r="B1421" t="str">
            <v>1400I022 VALOR  DE CREDITOS HIPOTECARIOS DESEMBOLSADOS POR EL SISTEMA FINANCIERO</v>
          </cell>
        </row>
        <row r="1422">
          <cell r="B1422" t="str">
            <v>1400I023 CUENTAS DE AHORRO PROGRAMADO -ACTIVAS-</v>
          </cell>
        </row>
        <row r="1423">
          <cell r="B1423" t="str">
            <v>1400I024 VALOR  SALDO EN CUENTAS DE AHORRO PROGRAMADO EN ENTIDADES FINANCIERAS Y EL FNA</v>
          </cell>
        </row>
        <row r="1424">
          <cell r="B1424" t="str">
            <v>1400I025 VALOR  SALDO EN CUENTAS DE AHORRO PROGRAMADO EN ENTIDADES FINANCIERAS</v>
          </cell>
        </row>
        <row r="1425">
          <cell r="B1425" t="str">
            <v>1400I026 VALOR  SALDO EN CUENTAS DE AHORRO PROGRAMADO EN EL FNA</v>
          </cell>
        </row>
        <row r="1426">
          <cell r="B1426" t="str">
            <v>1400I027 SECTOR DE LA CONSTRUCCION (EDIFICACION) RESPECTO AL PIB NACIONAL</v>
          </cell>
        </row>
        <row r="1427">
          <cell r="B1427" t="str">
            <v>1400I028 OBSERVATORIOS DEL MERCADO INMOBILIARIO EN FUNCIONAMIENTO</v>
          </cell>
        </row>
        <row r="1428">
          <cell r="B1428" t="str">
            <v>1400I029 PREDIOS LEGALIZADOS A TRAVES DE LA TITULACION</v>
          </cell>
        </row>
        <row r="1429">
          <cell r="B1429" t="str">
            <v>1400I030 SISTEMAS CONSTRUCTIVOS REGISTRADOS POR LA COMISION DE SISMORRESISTENCIA</v>
          </cell>
        </row>
        <row r="1430">
          <cell r="B1430" t="str">
            <v>1400I031 FORMULACION DE LA POLITICA DE TRANSPORTE URBANO</v>
          </cell>
        </row>
        <row r="1431">
          <cell r="B1431" t="str">
            <v>1400I032 AVANCE EN LA FORMULACION DE LA POLITICA DE ESPACIO PUBLICO</v>
          </cell>
        </row>
        <row r="1432">
          <cell r="B1432" t="str">
            <v>15000000 SECTOR DESARROLLO COMUNITARIO</v>
          </cell>
        </row>
        <row r="1433">
          <cell r="B1433" t="str">
            <v>1500I001 INGRESO ASOCIADOS</v>
          </cell>
        </row>
        <row r="1434">
          <cell r="B1434" t="str">
            <v>1500I002 INGRESO FAMILIAS</v>
          </cell>
        </row>
        <row r="1435">
          <cell r="B1435" t="str">
            <v>1500I003 PRODUCCION EMPRESAS SOLIDARIAS</v>
          </cell>
        </row>
        <row r="1436">
          <cell r="B1436" t="str">
            <v>1500I004 RECURSOS PARA LA ATENCION A POBLACION INDIGENA EN PROGRAMAS DE NUTRICION</v>
          </cell>
        </row>
        <row r="1437">
          <cell r="B1437" t="str">
            <v>1500I005 RECURSOS PARA LA ATENCION A FAMILIAS EN PROGRAMAS DE NUTRICION</v>
          </cell>
        </row>
        <row r="1438">
          <cell r="B1438" t="str">
            <v>1500I006 RECURSOS PARA LA ATENCION A LA POBLACION INFANTIL EN PROGRAMAS DE NUTRICION</v>
          </cell>
        </row>
        <row r="1439">
          <cell r="B1439" t="str">
            <v>1500I007 RECURSOS PARA LA ATENCION A LA POBLACION DE LA TERCERA EDAD EN PROGRAMAS DE NUTRICION</v>
          </cell>
        </row>
        <row r="1440">
          <cell r="B1440" t="str">
            <v>1500I008 RECURSOS PARA LA ATENCION A LA POBLACION DE MUJERES LACTANTES EN PROGRAMAS DE NUTRICION</v>
          </cell>
        </row>
        <row r="1441">
          <cell r="B1441" t="str">
            <v>1500I009 FAMILIAS ATENDIDAS PARA DISMINUIR COMBATES</v>
          </cell>
        </row>
        <row r="1442">
          <cell r="B1442" t="str">
            <v>1500I010 RECURSOS PARA MEJORAR EL INGRESO DE LAS FAMILIAS YA DISMINUIR CONFLICTO</v>
          </cell>
        </row>
        <row r="1443">
          <cell r="B1443" t="str">
            <v>1500I011 TASAS DE BAJO PESO AL NACER</v>
          </cell>
        </row>
        <row r="1444">
          <cell r="B1444" t="str">
            <v>1500I012 TASA DE ADOLESCENTES EMBARAZADAS</v>
          </cell>
        </row>
        <row r="1445">
          <cell r="B1445" t="str">
            <v>1500I013 PERSONAS GRADUADAS O CAPACITADAS</v>
          </cell>
        </row>
        <row r="1446">
          <cell r="B1446" t="str">
            <v>1500I014 VARIACION EN EL VALOR DE LA PRODUCCION</v>
          </cell>
        </row>
        <row r="1447">
          <cell r="B1447" t="str">
            <v>1500I015 CLIENTES ADMITIDOS AL PROGRAMA DE CUIDADOS A MADRE E HIJO</v>
          </cell>
        </row>
        <row r="1448">
          <cell r="B1448" t="str">
            <v>1500I016 VISITAS CLINICAS POR MES</v>
          </cell>
        </row>
        <row r="1449">
          <cell r="B1449" t="str">
            <v>1500I017 MADRES PRENATALES O POSTNATALES CONTACTADAS</v>
          </cell>
        </row>
        <row r="1450">
          <cell r="B1450" t="str">
            <v>1500I018 PERSONAS QUE RECIBEN SERVICIOS DE PLANIFICACION FAMILIAR</v>
          </cell>
        </row>
        <row r="1451">
          <cell r="B1451" t="str">
            <v>1500I019 MUJERES EMBARAZADAS QUE RECIBEN CUIDADO EN EL PRIMER TRIMESTRE</v>
          </cell>
        </row>
        <row r="1452">
          <cell r="B1452" t="str">
            <v>17000000 SECTOR TURISMO</v>
          </cell>
        </row>
        <row r="1453">
          <cell r="B1453" t="str">
            <v>1700I001 EFECTIVOS DE POLICIA TURISTICA BENEFICIADOS CON ACTIVIDADES DE CAPACITACION.</v>
          </cell>
        </row>
        <row r="1454">
          <cell r="B1454" t="str">
            <v>1700I002 PARTICIPACION DEL SECTOR TURISMO EN EL PIB</v>
          </cell>
        </row>
        <row r="1455">
          <cell r="B1455" t="str">
            <v>1700I003 INDUSTRIA MANUFACTURERA SIN TRILLA</v>
          </cell>
        </row>
        <row r="1456">
          <cell r="B1456" t="str">
            <v>1700I004 EXPORTACIONES INDUSTRIALES NO TRADICIONALES</v>
          </cell>
        </row>
        <row r="1457">
          <cell r="B1457" t="str">
            <v>1700I005 EMPRESAS VINCULADAS A LA OFERTA EXPORTABLE</v>
          </cell>
        </row>
        <row r="1458">
          <cell r="B1458" t="str">
            <v>1700I006 VALOR DE LAS COMPRAS NACIONALES DE LAS ENTIDADES ESTATALES</v>
          </cell>
        </row>
        <row r="1459">
          <cell r="B1459" t="str">
            <v>1700I007 MONTO EN LAS DIVISAS POR RECEPCION DE TURISMO</v>
          </cell>
        </row>
        <row r="1460">
          <cell r="B1460" t="str">
            <v>1700I008 TURISTAS EXTRANJEROS</v>
          </cell>
        </row>
        <row r="1461">
          <cell r="B1461" t="str">
            <v>1700I009 PARTICIPACION DEL SECTOR TURISMO EN EL PIB</v>
          </cell>
        </row>
        <row r="1462">
          <cell r="B1462" t="str">
            <v>1700I010 MONTO EN LAS VENTAS DE RESTAURANTES Y HOTELES</v>
          </cell>
        </row>
        <row r="1463">
          <cell r="B1463" t="str">
            <v>1700I011 EMPLEOS DIRECTOS GENERADOS POR EL SECTOR TURISMO</v>
          </cell>
        </row>
        <row r="1464">
          <cell r="B1464" t="str">
            <v>1700I012 OCUPACION HOTELERA</v>
          </cell>
        </row>
        <row r="1465">
          <cell r="B1465" t="str">
            <v>1700I013 FLUJO DE INVERSION EXTRANJERA EN EL SECTOR TURISTICO</v>
          </cell>
        </row>
        <row r="1466">
          <cell r="B1466" t="str">
            <v>1700I014 ESTABLECIMIENTOS TURISTICOS INSCRITOS EN EL REGISTRO NACIONAL TURISTICO, MT</v>
          </cell>
        </row>
        <row r="1467">
          <cell r="B1467" t="str">
            <v>1700I015 GASTO PER CAPITA EN EL CONSUMO TURISTICO</v>
          </cell>
        </row>
        <row r="1468">
          <cell r="B1468" t="str">
            <v>1700I016 CREDITO OTORGADO AL SECTOR TURISTICO</v>
          </cell>
        </row>
        <row r="1469">
          <cell r="B1469" t="str">
            <v>1700I017 MONTO CREDITOS OTORGADOS AL SECTOR TURISTICO</v>
          </cell>
        </row>
        <row r="1470">
          <cell r="B1470" t="str">
            <v>1700I018 FORMACION BRUTA DE CAPITAL FIJO</v>
          </cell>
        </row>
        <row r="1471">
          <cell r="B1471" t="str">
            <v>19000000 SECTOR ARTESANIAS</v>
          </cell>
        </row>
        <row r="1472">
          <cell r="B1472" t="str">
            <v>1900I001 ARTESANOS BENEFICIADOS POR ACTIVIDADES ORGANIZADAS O LIDERAS POR ARTESANIAS DE COLOMBIA</v>
          </cell>
        </row>
        <row r="1473">
          <cell r="B1473" t="str">
            <v>1900I002 COBERTURA DE MUNICIPIOS LOGRADA POR ARTESANIAS DE COLOMBIA</v>
          </cell>
        </row>
        <row r="1474">
          <cell r="B1474" t="str">
            <v>1900I003 COBERTURA DE ARTESANOS LOGRADA POR ARTESANIAS DE COLOMBIA</v>
          </cell>
        </row>
        <row r="1475">
          <cell r="B1475" t="str">
            <v>1900I004 INGRESO PER CAPITA POR ARTESANO GENERADOS POR EVENTO COMERCIAL PROGRAMADO POR ARTESANIAS DE COLOMBIA</v>
          </cell>
        </row>
        <row r="1476">
          <cell r="B1476" t="str">
            <v>20000000 CIENCIA Y TECNOLOGIA</v>
          </cell>
        </row>
        <row r="1477">
          <cell r="B1477" t="str">
            <v>2000I001 INVERSION EN DESARROLLO Y APOYO ECONOMICO AL SISTEMA NACIONAL DE CIENCIA Y TECNOLOGIA, SNC&amp;T</v>
          </cell>
        </row>
        <row r="1478">
          <cell r="B1478" t="str">
            <v>2000I002 PROYECTOS  DE ALTO RIESGO TECNOLOGICO FINANCIADOS CON RESULTADOS EXITOSOS</v>
          </cell>
        </row>
        <row r="1479">
          <cell r="B1479" t="str">
            <v>2000I003 INVERSION EN CIENCIA Y TECNOLOGIA, CYT (COMO % DEL PIB)</v>
          </cell>
        </row>
      </sheetData>
      <sheetData sheetId="12">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05000000 SECTOR MINAS Y ENERGIA</v>
          </cell>
        </row>
        <row r="58">
          <cell r="B58" t="str">
            <v>0500G001 TIEMPO DE RESPUESTA A EVENT (TR)</v>
          </cell>
        </row>
        <row r="59">
          <cell r="B59" t="str">
            <v>0500G002 PROGRAMACION PROYECTO (PP).</v>
          </cell>
        </row>
        <row r="60">
          <cell r="B60" t="str">
            <v>0500G003 KILOMETROS RED ELECTRICA ATENDIDA O MANTENIDA POR AÑO (KT).</v>
          </cell>
        </row>
        <row r="61">
          <cell r="B61" t="str">
            <v>0500G004 VALOR INVERTIDO POR KILOMETRO DE RED ELECTRICA ATENDIDA O MANTENIDA POR AÑO</v>
          </cell>
        </row>
        <row r="62">
          <cell r="B62" t="str">
            <v>0500G005 PARTICIPACION EN EL PIB (EN PESOS) DEL SECTOR ENERGETICO</v>
          </cell>
        </row>
        <row r="63">
          <cell r="B63" t="str">
            <v>0500G006 ENERGIA ELECTRICA QUE SE PIERDE POR TRANSMISION</v>
          </cell>
        </row>
        <row r="64">
          <cell r="B64" t="str">
            <v>0500G007 ENERGIA ELECTRICA QUE SE PIERDE POR DISTRIBUCION</v>
          </cell>
        </row>
        <row r="65">
          <cell r="B65" t="str">
            <v>0500G008 PROYECTOS CON INCORPORACION DE LA VARIABLE AMBIENTAL DEL SECTOR ENERGETICO</v>
          </cell>
        </row>
        <row r="66">
          <cell r="B66" t="str">
            <v>0500G009 ATENCION A USUARIOS BRINDANDO INFORMACION OPORTUNA DEL SECTOR MINERO - ENERGETICO</v>
          </cell>
        </row>
        <row r="67">
          <cell r="B67" t="str">
            <v>0500G010 NIVEL DE AVANCE DEL DESARROLLO DEL SISTEMA DE INFORMACION ENERGETICO</v>
          </cell>
        </row>
        <row r="68">
          <cell r="B68" t="str">
            <v>0500G011 RACIONAMIENTO DE GASES COMBUSTIBLES Y COMBUSTIBLES LIQUIDOS</v>
          </cell>
        </row>
        <row r="69">
          <cell r="B69" t="str">
            <v>0500G012 RACIONAMIENTO ENERGETICO EN ZONAS INTERCONECTADAS</v>
          </cell>
        </row>
        <row r="70">
          <cell r="B70" t="str">
            <v>0500G013 CONSULTAS A LA PAGINA WEB</v>
          </cell>
        </row>
        <row r="71">
          <cell r="B71" t="str">
            <v>0500G014 UTILIZACION DE LA CAPACIDAD DE RED</v>
          </cell>
        </row>
        <row r="72">
          <cell r="B72" t="str">
            <v>0500G015 NUEVAS EMPRESAS COMPETITIVAS</v>
          </cell>
        </row>
        <row r="73">
          <cell r="B73" t="str">
            <v>0500G016 SEGUIMIENTO A LA PROGRAMACION DE PROYECTO</v>
          </cell>
        </row>
        <row r="74">
          <cell r="B74" t="str">
            <v>0500G017 SEGUIMIENTO A LA PROGRAMACION DE LA INVERSION PROYECTO</v>
          </cell>
        </row>
        <row r="75">
          <cell r="B75" t="str">
            <v>0500G018 INTERRUPCIONES EN EL SERVICIO DE ENERGIA</v>
          </cell>
        </row>
        <row r="76">
          <cell r="B76" t="str">
            <v>0500G019 TIEMPO DE INTERRUPCION DEL SERVICIO DE ENERGIA</v>
          </cell>
        </row>
        <row r="77">
          <cell r="B77" t="str">
            <v>0500G020 RECLAMOS AL SERVICIO</v>
          </cell>
        </row>
        <row r="78">
          <cell r="B78" t="str">
            <v>0500G021 RECLAMOS AL SERVICIO DE ENERGIA ELECTRICA</v>
          </cell>
        </row>
        <row r="79">
          <cell r="B79" t="str">
            <v>0500G022 SANCIONES POR EL INCUMPLIMIENTO DE LA NORMATIVIDAD</v>
          </cell>
        </row>
        <row r="80">
          <cell r="B80" t="str">
            <v>0500G023 CUMPLIMIENTO EN EL REPORTE DE ENTREGA DE LA LIQUIDACION DE SUBSIDIOS</v>
          </cell>
        </row>
        <row r="81">
          <cell r="B81" t="str">
            <v>0500G024 PRODUCCION DE ENERGIA ELECTRICA</v>
          </cell>
        </row>
        <row r="82">
          <cell r="B82" t="str">
            <v>0500G025 ENERGIA ELECTRICA QUE SE PIERDE POR TRANSMISION (EN PORCENTAJE)</v>
          </cell>
        </row>
        <row r="83">
          <cell r="B83" t="str">
            <v>0500G026 ENERGIA ELECTRICA QUE SE PIERDE POR DISTRIBUCION (EN PORCENTAJE)</v>
          </cell>
        </row>
        <row r="84">
          <cell r="B84" t="str">
            <v>0500G027 INVERSION EN UNIDAD DE KM DE LA RED ELECTRICA CONSTRUIDA POR AÑO EN ZONAS NO INTERCONECTADAS,  ZNI</v>
          </cell>
        </row>
        <row r="85">
          <cell r="B85" t="str">
            <v>0500G028 VALOR INVERTIDO EN KWH GENERADO POR AÑO EN ZONAS NO INTERCONECTADAS, ZNI.</v>
          </cell>
        </row>
        <row r="86">
          <cell r="B86" t="str">
            <v>0500G029 COSTO DE INVERSION EN LA ESTRUCTURACION E IMPLEMENTACION DE ESQUEMAS EMPRESARIALES EN LAS ZNI</v>
          </cell>
        </row>
        <row r="87">
          <cell r="B87" t="str">
            <v>0500G030 EJECUCION DE PRESUPUESTO EN PROYECTOS ORIENTADOS A IMPLEMENTAR EL  PNDM.</v>
          </cell>
        </row>
        <row r="88">
          <cell r="B88" t="str">
            <v>0500G031 CUMPLIMIENTO DE LAS ASESORIAS PROGRAMADAS</v>
          </cell>
        </row>
        <row r="89">
          <cell r="B89" t="str">
            <v>0500G032 CUMPLIMIENTO DE LAS TAREAS ESTABLECIDAS EN EL PLAN OPERATIVO ANUAL</v>
          </cell>
        </row>
        <row r="90">
          <cell r="B90" t="str">
            <v>0500G033 CUMPLIMIENTO DE LOS PROGRAMAS DE CAPACITACION</v>
          </cell>
        </row>
        <row r="91">
          <cell r="B91" t="str">
            <v>0500G034 NIVEL DE EJECUCION DE LOS PROYECTOS DE MINERIA ESPECIAL PROGRAMADOS</v>
          </cell>
        </row>
        <row r="92">
          <cell r="B92" t="str">
            <v>0500G035 AVANCE EN COMPONENTES PARA EL DESARROLLO DE LA IMPLEMENTACION DEL SISTEMA DE INFORMACION MINERO</v>
          </cell>
        </row>
        <row r="93">
          <cell r="B93" t="str">
            <v>0500G036 GRADO DE IMPLEMENTACION DEL PLAN NACIONAL DE DESARROLLO MINERO, PNDM</v>
          </cell>
        </row>
        <row r="94">
          <cell r="B94" t="str">
            <v>0500G037 INVERSION DE LA ENTIDAD EN ESTUDIOS</v>
          </cell>
        </row>
        <row r="95">
          <cell r="B95" t="str">
            <v>0500G038 VALOR INVERTIDO EN MANTENIMIENTO DE RED ELECTRICA ATENDIDA POR AÑO</v>
          </cell>
        </row>
        <row r="96">
          <cell r="B96" t="str">
            <v>06000000 SECTOR TRANSPORTE</v>
          </cell>
        </row>
        <row r="97">
          <cell r="B97" t="str">
            <v>0600G001 INTERRUPCION DE SERVICIOS INFORMATICOS</v>
          </cell>
        </row>
        <row r="98">
          <cell r="B98" t="str">
            <v>0600G002 PROGRAMACION DE PROYECTOS</v>
          </cell>
        </row>
        <row r="99">
          <cell r="B99" t="str">
            <v>0600G003 SOLICITUDES DE CAPACITACION ATENDIDAS</v>
          </cell>
        </row>
        <row r="100">
          <cell r="B100" t="str">
            <v>0600G004 APROPIACION DE RECURSOS</v>
          </cell>
        </row>
        <row r="101">
          <cell r="B101" t="str">
            <v>0600G005 SEGUIMIENTO A LA PROGRAMACION DE PROYECTOS</v>
          </cell>
        </row>
        <row r="102">
          <cell r="B102" t="str">
            <v>0600G006 COSTO INVERTIDO VS COSTO PROGRAMADO PUENTE</v>
          </cell>
        </row>
        <row r="103">
          <cell r="B103" t="str">
            <v>0600G007 COSTOS DE MANTENIMIENTO DE LA INFRAESTRUCTURA COMPUTACIONAL</v>
          </cell>
        </row>
        <row r="104">
          <cell r="B104" t="str">
            <v>0600G008 INTERVENCION DE LOS CANALES DE ACCESO</v>
          </cell>
        </row>
        <row r="105">
          <cell r="B105" t="str">
            <v>0600G009 INVERSION EN ESTUDIOS CONTRATADOS</v>
          </cell>
        </row>
        <row r="106">
          <cell r="B106" t="str">
            <v>0600G010 INVERSION EN REPOSICION DE EQUIPOS DE COMPUTO</v>
          </cell>
        </row>
        <row r="107">
          <cell r="B107" t="str">
            <v>0600G011 MANTENIMIENTO Y REPARACION DE EQUIPOS DE TRASBORDO</v>
          </cell>
        </row>
        <row r="108">
          <cell r="B108" t="str">
            <v>0600G012 PROCESOS AUDITADOS</v>
          </cell>
        </row>
        <row r="109">
          <cell r="B109" t="str">
            <v>0600G013 RECAUDOS POR CONTRAPRESTACION</v>
          </cell>
        </row>
        <row r="110">
          <cell r="B110" t="str">
            <v>0600G014 REPARACION Y HABILITACION DE EQUIPOS</v>
          </cell>
        </row>
        <row r="111">
          <cell r="B111" t="str">
            <v>0600G015 CUMPLIMIENTO EN EL PLAZO DE EJECUCION DE LOS CONTRATOS DE CAPACITACION</v>
          </cell>
        </row>
        <row r="112">
          <cell r="B112" t="str">
            <v>0600G016 AVANCE PLAN DE ACCION</v>
          </cell>
        </row>
        <row r="113">
          <cell r="B113" t="str">
            <v>0600G017 COBERTURA SEÑALIZACION RED VIAL</v>
          </cell>
        </row>
        <row r="114">
          <cell r="B114" t="str">
            <v>0600G018 CONTRIBUCION AL RECAUDO Y CONTROL DE LA VALORIZACION</v>
          </cell>
        </row>
        <row r="115">
          <cell r="B115" t="str">
            <v>0600G019 COSTO PRIMA DE SEGUROS VS. SINIESTROS CANCELADOS PARA VEHICULOS QUE TRANSITAN EN LA RED NACIONAL DE CARRETERAS</v>
          </cell>
        </row>
        <row r="116">
          <cell r="B116" t="str">
            <v>0600G020 CUBRIMIENTO A EMERGENCIAS</v>
          </cell>
        </row>
        <row r="117">
          <cell r="B117" t="str">
            <v>0600G021 CUMPLIMIENTO PLAZO ADQUISICION DE EQUIPOS</v>
          </cell>
        </row>
        <row r="118">
          <cell r="B118" t="str">
            <v>0600G022 FRECUENCIA DE COMISIONES DE SUPERVISION</v>
          </cell>
        </row>
        <row r="119">
          <cell r="B119" t="str">
            <v>0600G023 COMPROMISOS DEL RECURSO ECONOMICO ASIGNADO</v>
          </cell>
        </row>
        <row r="120">
          <cell r="B120" t="str">
            <v>0600G024 INVERSION EN REPARACIONES LOCATIVAS DE INMUEBLES  A CARGO DE LA ENTIDAD</v>
          </cell>
        </row>
        <row r="121">
          <cell r="B121" t="str">
            <v>0600G025 PAGO DE OBRAS COMPLEMENTARIAS A CONCESIONES VIALES</v>
          </cell>
        </row>
        <row r="122">
          <cell r="B122" t="str">
            <v>0600G026 PROYECTOS VIALES CON LICENCIAS AMBIENTALES</v>
          </cell>
        </row>
        <row r="123">
          <cell r="B123" t="str">
            <v>0600G027 RECAUDOS POR VENTA VS INVERSION EN ESPECIES VENALES (PAGOS PERCIBIDOS POR ELEMENTOS PARA CONTROL DE TRANSITO: PLACAS MOTOS, AUTOS, PLANILLAS, LICENCIAS, ENTRE OTROS)</v>
          </cell>
        </row>
        <row r="124">
          <cell r="B124" t="str">
            <v>0600G028 REGISTROS INTERNOS GENERADOS</v>
          </cell>
        </row>
        <row r="125">
          <cell r="B125" t="str">
            <v>0600G029 PAGO DE GARANTIAS A CONCESIONES VIALES</v>
          </cell>
        </row>
        <row r="126">
          <cell r="B126" t="str">
            <v>0600G030 REUNIONES CON LA COMUNIDAD COMO ESTRATEGIA DE GESTION</v>
          </cell>
        </row>
        <row r="127">
          <cell r="B127" t="str">
            <v>0600G031 INVERSION PUBLICA EN EL SECTOR TRANSPORTE</v>
          </cell>
        </row>
        <row r="128">
          <cell r="B128" t="str">
            <v>0600G032 INVERSION PUBLICA EN EL SECTOR TRANSPORTE SUBSECTOR TRANSPORTE TERRESTRE</v>
          </cell>
        </row>
        <row r="129">
          <cell r="B129" t="str">
            <v>0600G033 CUMPLIMIENTO DE LAS ASESORIAS PROGRAMADAS</v>
          </cell>
        </row>
        <row r="130">
          <cell r="B130" t="str">
            <v>0600G034 CUMPLIMIENTO DE LOS PROGRAMAS DE CAPACITACIÓN DEL CEA</v>
          </cell>
        </row>
        <row r="131">
          <cell r="B131" t="str">
            <v>0600G035 COBERTURA DE LOS SERVICIOS DE SEGURIDAD EN AEROPUERTOS</v>
          </cell>
        </row>
        <row r="132">
          <cell r="B132" t="str">
            <v>0600G036 COSTO USUARIOS ATENDIDOS POR LA OFICINA DE CONTROL Y SEGURIDAD AEREA, OCSA.</v>
          </cell>
        </row>
        <row r="133">
          <cell r="B133" t="str">
            <v>0600G037 COSTO USUARIOS ATENDIDOS POR EL CENTRO DE ESTUDIOS AERONAUTICOS, CEA</v>
          </cell>
        </row>
        <row r="134">
          <cell r="B134" t="str">
            <v>0600G038 VARIACIÓN DEL COSTO USUARIOS ATENDIDOS POR LA OFICINA DE CONTROL Y SEGURIDAD AEREA, OCSA.</v>
          </cell>
        </row>
        <row r="135">
          <cell r="B135" t="str">
            <v>0600G039 VARIACIÓN DEL COSTO USUARIOS ATENDIDOS POR EL CENTRO DE ESTUDIOS AERONAUTICOS, CEA</v>
          </cell>
        </row>
        <row r="136">
          <cell r="B136" t="str">
            <v>0600G040 CUMPLIMIENTO DE LOS PROGRAMAS DE CAPACITACION, CEA.</v>
          </cell>
        </row>
        <row r="137">
          <cell r="B137" t="str">
            <v>0600G041 CUMPLIMIENTO DE LOS PROGRAMAS DE CAPACITACION, OCSA</v>
          </cell>
        </row>
        <row r="138">
          <cell r="B138" t="str">
            <v>07000000 SECTOR EDUCACION Y CULTURA</v>
          </cell>
        </row>
        <row r="139">
          <cell r="B139" t="str">
            <v>0700G001 ALUMNOS EVALUADOS PRUEBAS "SABER"</v>
          </cell>
        </row>
        <row r="140">
          <cell r="B140" t="str">
            <v>0700G002 DOCENTES EVALUADOS</v>
          </cell>
        </row>
        <row r="141">
          <cell r="B141" t="str">
            <v>0700G003 RELACION ALUMNOS POR DOCENTE</v>
          </cell>
        </row>
        <row r="142">
          <cell r="B142" t="str">
            <v>0700G004 FONDOS MIXTOS DEPARTAMENTALES Y DISTRITALES A LOS QUE SE HA BRINDADO APOYO PARA EL FORTALECIMIENTO DE SU CAPACIDAD DE GESTION Y EJECUCION</v>
          </cell>
        </row>
        <row r="143">
          <cell r="B143" t="str">
            <v>0700G005 CONSEJOS DEPARTAMENTALES Y DISTRITALES A LOS QUE SE HA BRINDADO APOYO PARA EL FORTALECIMIENTO DE SU CAPACIDAD DE GESTION Y EJECUCION</v>
          </cell>
        </row>
        <row r="144">
          <cell r="B144" t="str">
            <v>0700G006 BIBLIOTECAS PUBLICAS A LAS QUE SE HA BRINDADO APOYO A TRAVES DE LA RED A  NIVEL NACIONAL PARA EL FORTALECIMIENTO.</v>
          </cell>
        </row>
        <row r="145">
          <cell r="B145" t="str">
            <v>0700G007 TALLERES Y SEMINARIOS DE PROTECCION Y CONSERVACION DEL PATRIMONIO ARQUEOLOGICO</v>
          </cell>
        </row>
        <row r="146">
          <cell r="B146" t="str">
            <v>0700G008 ENCUENTROS CULTURALES REALIZADOS</v>
          </cell>
        </row>
        <row r="147">
          <cell r="B147" t="str">
            <v>0700G009 PROCESOS FORMATIVOS FOMENTADOS EN LAS DIFERENTES MANIFESTACIONES ARTISTICAS</v>
          </cell>
        </row>
        <row r="148">
          <cell r="B148" t="str">
            <v>0700G010 PROGRAMAS DE FORMACION EN GESTION CULTURAL</v>
          </cell>
        </row>
        <row r="149">
          <cell r="B149" t="str">
            <v>0700G011 NIÑOS BENEFICIADOS EN TALLERES DE FORMACION DE ARTES PARA LA INFANCIA</v>
          </cell>
        </row>
        <row r="150">
          <cell r="B150" t="str">
            <v>0700G012 BECAS NACIONALES OTORGADAS POR ENTIDADES PUBLICAS</v>
          </cell>
        </row>
        <row r="151">
          <cell r="B151" t="str">
            <v>0700G013 PREMIOS NACIONALES OTORGADOS POR ENTIDADES PUBLICAS</v>
          </cell>
        </row>
        <row r="152">
          <cell r="B152" t="str">
            <v>0700G014 EMISORAS COMUNITARIAS CON PROGRAMAS CULTURALES</v>
          </cell>
        </row>
        <row r="153">
          <cell r="B153" t="str">
            <v>0700G015 MUNICIPIOS CUBIERTOS POR EL PROGRAMA "NUEVO SISTEMA ESCOLAR "(ALUMNOS DE 5° A 9°)</v>
          </cell>
        </row>
        <row r="154">
          <cell r="B154" t="str">
            <v>0700G016 RECUPERACION DE CARTERA DE CREDITOS OTORGADOS POR EL ICETEX</v>
          </cell>
        </row>
        <row r="155">
          <cell r="B155" t="str">
            <v>0700G017 MUNICIPIOS CERTIFICADOS PARA EL MANEJO AUTONOMO DE LA EDUCACION</v>
          </cell>
        </row>
        <row r="156">
          <cell r="B156" t="str">
            <v>0700G018 DOCENTES TERRITORIALES INCORPORADOS A LA PLANTA FINANCIADA CON PARTICIPACIONES</v>
          </cell>
        </row>
        <row r="157">
          <cell r="B157" t="str">
            <v>0700G019 TRASLADO DE DOCENTES</v>
          </cell>
        </row>
        <row r="158">
          <cell r="B158" t="str">
            <v>0700G020 CANCELACION DE CARGOS Y/O CONTRATOS TERRITORIALES</v>
          </cell>
        </row>
        <row r="159">
          <cell r="B159" t="str">
            <v>0700G021 ONGS CULTURALES A LAS QUE SE HA BRINDADO APOYO PARA SU FORTALECIMEINTO POR PARTE DEL ESTADO</v>
          </cell>
        </row>
        <row r="160">
          <cell r="B160" t="str">
            <v>0700G022 CONVENIOS REALIZADOS</v>
          </cell>
        </row>
        <row r="161">
          <cell r="B161" t="str">
            <v>0700G023 CONVENIOS DE DESEMPEÑO DEPARTAMENTALES FIRMADOS</v>
          </cell>
        </row>
        <row r="162">
          <cell r="B162" t="str">
            <v>0700G024 FONDOS MIXTOS DEPARTAMENTALES Y DISTRITALES FORTALECIDOS EN SU CAPACIDAD DE GESTION Y EJECUCION.</v>
          </cell>
        </row>
        <row r="163">
          <cell r="B163" t="str">
            <v>0700G025 TASA PRESUPUTO  EJECUTADO SOBRE PROGRAMADO</v>
          </cell>
        </row>
        <row r="164">
          <cell r="B164" t="str">
            <v>0700G026 EFECTIVIDAD EN EL RECAUDO.</v>
          </cell>
        </row>
        <row r="165">
          <cell r="B165" t="str">
            <v>0700G027 RELACION DE LA INVERSION EN DEPORTE VS GASTO SOCIAL.</v>
          </cell>
        </row>
        <row r="166">
          <cell r="B166" t="str">
            <v>0700G028 PROFESORES ACTUALIZADOS EN CAPACITACION</v>
          </cell>
        </row>
        <row r="167">
          <cell r="B167" t="str">
            <v>0700G029 EMISORAS COMUNITARIAS EN CENTROS EDUCATIVOS</v>
          </cell>
        </row>
        <row r="168">
          <cell r="B168" t="str">
            <v>0700G030 PROFESORES ESCALAFONADOS POR CENTRO EDUCATIVO</v>
          </cell>
        </row>
        <row r="169">
          <cell r="B169" t="str">
            <v>0700G031 BIBLIOTECAS POR NIVEL DE ESCOLARIDAD</v>
          </cell>
        </row>
        <row r="170">
          <cell r="B170" t="str">
            <v>0700G032 COSTO DE SUBSIDIO POR ALUMNO</v>
          </cell>
        </row>
        <row r="171">
          <cell r="B171" t="str">
            <v>0700G033 COSTO POR USUARIO ATENDIDO</v>
          </cell>
        </row>
        <row r="172">
          <cell r="B172" t="str">
            <v>0700G034 FINANCIACION DE MATRICULAS POR ICETEX</v>
          </cell>
        </row>
        <row r="173">
          <cell r="B173" t="str">
            <v>0700G035 INVERSION TOTAL POR BENEFICIARIO</v>
          </cell>
        </row>
        <row r="174">
          <cell r="B174" t="str">
            <v>0700G036 SEGUIMIENTO A LA EVALUACION Y ACTUALIZACION DE PROCESOS Y PROCEDIMIENTOS</v>
          </cell>
        </row>
        <row r="175">
          <cell r="B175" t="str">
            <v>0700G037 PROGRAMAS ACADEMICOS EDUCACION SUPERIOR IMPLANTADOS O EN OPERACION</v>
          </cell>
        </row>
        <row r="176">
          <cell r="B176" t="str">
            <v>0700G038 CONSULTAS POR COLECCIONES DE LIBROS QUE HACE PARTE DE LA BIBLIOTECA</v>
          </cell>
        </row>
        <row r="177">
          <cell r="B177" t="str">
            <v>08000000 SECTOR  INTERIOR Y JUSTICIA</v>
          </cell>
        </row>
        <row r="178">
          <cell r="B178" t="str">
            <v>0800G001 DISTRITOS JUDICIALES CREADOS</v>
          </cell>
        </row>
        <row r="179">
          <cell r="B179" t="str">
            <v>0800G002 SOLICITUDES ATENDIDAS</v>
          </cell>
        </row>
        <row r="180">
          <cell r="B180" t="str">
            <v>0800G003 REGISTROS INCORPORADOS</v>
          </cell>
        </row>
        <row r="181">
          <cell r="B181" t="str">
            <v>0800G004 EJECUCION DEL PROYECTO SEGUN CRONOGRAMA</v>
          </cell>
        </row>
        <row r="182">
          <cell r="B182" t="str">
            <v>0800G005 COBERTURA DE FORMACION A FUNCIONARIOS</v>
          </cell>
        </row>
        <row r="183">
          <cell r="B183" t="str">
            <v>0800G006 INTERCOMUNICACION E INTEGRACION DE USUARIOS RAMA JUDICIAL MEDIANTE LA CONEXION AL SISTEMA DE INFORMACION</v>
          </cell>
        </row>
        <row r="184">
          <cell r="B184" t="str">
            <v>0800G007 CONGESTIONAMIENTO Y REPRESAMIENTO DE PROCESOS</v>
          </cell>
        </row>
        <row r="185">
          <cell r="B185" t="str">
            <v>0800G008 IMPLEMENTACION DE ESTACIONES DE TRABAJO</v>
          </cell>
        </row>
        <row r="186">
          <cell r="B186" t="str">
            <v>0800G009 CUBRIMIENTO SISTEMA INFORMACION GESTION JUDICIAL</v>
          </cell>
        </row>
        <row r="187">
          <cell r="B187" t="str">
            <v>0800G010 PROCESOS EVACUADOS</v>
          </cell>
        </row>
        <row r="188">
          <cell r="B188" t="str">
            <v>0800G011 SERVICIOS DE INFORMACION OFRECIDOS INTRANET  /INTERNET DE LA RAMA JUDICIAL</v>
          </cell>
        </row>
        <row r="189">
          <cell r="B189" t="str">
            <v>0800G012 CUPOS PARA CAPACITACION SOLICITADOS</v>
          </cell>
        </row>
        <row r="190">
          <cell r="B190" t="str">
            <v>0800G013 CUPOS OFRECIDOS PARA CAPACITACION</v>
          </cell>
        </row>
        <row r="191">
          <cell r="B191" t="str">
            <v>0800G014 SEGUIMIENTO A LA EJECUCION ESTUDIOS DE MERCADO SEGUN CRONOGRAMA</v>
          </cell>
        </row>
        <row r="192">
          <cell r="B192" t="str">
            <v>0800G015 COSTO UNITARIO PROGRAMADO ESTADISTICAS</v>
          </cell>
        </row>
        <row r="193">
          <cell r="B193" t="str">
            <v>0800G016 COSTO UNITARIO EJECUTADO ESTADISTICAS</v>
          </cell>
        </row>
        <row r="194">
          <cell r="B194" t="str">
            <v>0800G017 RELACION COSTO UNITARIO PROGRAMADO VS EJECUTADO DE ESTADISTICAS</v>
          </cell>
        </row>
        <row r="195">
          <cell r="B195" t="str">
            <v>0800G018 COSTO UNITARIO PROGRAMADO LEGISLATIVO</v>
          </cell>
        </row>
        <row r="196">
          <cell r="B196" t="str">
            <v>0800G019 COSTO UNITARIO EJECUTADO LEGISLATIVO</v>
          </cell>
        </row>
        <row r="197">
          <cell r="B197" t="str">
            <v>0800G020 RELACION COSTO UNITARIO PROGRAMADO VS EJECUTADO LEGISLATIVO</v>
          </cell>
        </row>
        <row r="198">
          <cell r="B198" t="str">
            <v>0800G021 COSTO UNITARIO PROGRAMADO MAPA</v>
          </cell>
        </row>
        <row r="199">
          <cell r="B199" t="str">
            <v>0800G022 COSTO UNITARIO EJECUTADO MAPA</v>
          </cell>
        </row>
        <row r="200">
          <cell r="B200" t="str">
            <v>0800G023 RELACION COSTO UNITARIO PROGRAMADO VS EJECUTADO MAPA</v>
          </cell>
        </row>
        <row r="201">
          <cell r="B201" t="str">
            <v>0800G024 COSTO UNITARIO PROGRAMADO ARCHIVOS</v>
          </cell>
        </row>
        <row r="202">
          <cell r="B202" t="str">
            <v>0800G025 COSTO UNITARIO EJECUTADO ARCHIVOS</v>
          </cell>
        </row>
        <row r="203">
          <cell r="B203" t="str">
            <v>0800G026 RELACION COSTO UNITARIO PROGRAMADO VS EJECUTADO ARCHIVOS</v>
          </cell>
        </row>
        <row r="204">
          <cell r="B204" t="str">
            <v>0800G027 COSTO UNITARIO PROGRAMADO MODELOS</v>
          </cell>
        </row>
        <row r="205">
          <cell r="B205" t="str">
            <v>0800G028 COSTO UNITARIO EJECUTADO MODELOS</v>
          </cell>
        </row>
        <row r="206">
          <cell r="B206" t="str">
            <v>0800G029 RELACION COSTO UNITARIO PROGRAMADO VS EJECUTADO MODELOS</v>
          </cell>
        </row>
        <row r="207">
          <cell r="B207" t="str">
            <v>0800G030 COSTO INVERTIDO EN MEJORAMIENTO DE ESQUEMAS DE SEGURIDAD</v>
          </cell>
        </row>
        <row r="208">
          <cell r="B208" t="str">
            <v>0800G031 ASPIRANTES APROBADOS</v>
          </cell>
        </row>
        <row r="209">
          <cell r="B209" t="str">
            <v>0800G032 INVERSION HORA POR FUNCIONARIO CAPACITADO</v>
          </cell>
        </row>
        <row r="210">
          <cell r="B210" t="str">
            <v>0800G033 INVERSION HORA POR EMPLEADO CAPACITADO</v>
          </cell>
        </row>
        <row r="211">
          <cell r="B211" t="str">
            <v>0800G034 USUARIOS CON ACCESO A LA INFORMACION NACIONAL E INTERNACIONAL</v>
          </cell>
        </row>
        <row r="212">
          <cell r="B212" t="str">
            <v>0800G035 TIEMPO DE EJECUCION DEL PROYECTO</v>
          </cell>
        </row>
        <row r="213">
          <cell r="B213" t="str">
            <v>0800G036 ACTUALIZACION PAGINA WEB Y MEDIOS OPTICOS</v>
          </cell>
        </row>
        <row r="214">
          <cell r="B214" t="str">
            <v>0800G037 TASA DE PRODUCCION DE ACTIVIDADES</v>
          </cell>
        </row>
        <row r="215">
          <cell r="B215" t="str">
            <v>0800G038 TASA DE CUMPLIMIENTO DE ACTIVIDADES</v>
          </cell>
        </row>
        <row r="216">
          <cell r="B216" t="str">
            <v>0800G039 TASA DE CUMPLIMIENTO DE LA ASIGNACION PRESUPUESTAL</v>
          </cell>
        </row>
        <row r="217">
          <cell r="B217" t="str">
            <v>0800G040 CUBRIMIENTO ESTACIONES DE TRABAJO</v>
          </cell>
        </row>
        <row r="218">
          <cell r="B218" t="str">
            <v>0800G041 CUBRIMIENTO SISTEMA DE INFORMACION GESTION JUDICIAL</v>
          </cell>
        </row>
        <row r="219">
          <cell r="B219" t="str">
            <v>0800G042 EJECUCION ESTUDIOS DE MERCADO</v>
          </cell>
        </row>
        <row r="220">
          <cell r="B220" t="str">
            <v>09000000 SECTOR MEDIO AMBIENTE</v>
          </cell>
        </row>
        <row r="221">
          <cell r="B221" t="str">
            <v>0900G001 INFRACCIONES IMPUESTAS POR EXPLOTACION ILEGAL</v>
          </cell>
        </row>
        <row r="222">
          <cell r="B222" t="str">
            <v>0900G002 INCENTIVOS A LA REFORESTACION</v>
          </cell>
        </row>
        <row r="223">
          <cell r="B223" t="str">
            <v>0900G003 PAQUETES TECNOLOGICOS VALIDADOS E IMPLEMENTADOS DE APROVECHAMEINTO DE PRODUCTOS NO MADERABLES</v>
          </cell>
        </row>
        <row r="224">
          <cell r="B224" t="str">
            <v>0900G004 AREAS DE CUBRIMIENTO DEL SISTEMA DE PARQUES NACIONALES, SPNN</v>
          </cell>
        </row>
        <row r="225">
          <cell r="B225" t="str">
            <v>0900G005 AREAS DEL SISTEMA DE PARQUES NACIONALES, SPNN CON PLANES DE MANEJO</v>
          </cell>
        </row>
        <row r="226">
          <cell r="B226" t="str">
            <v>0900G006 NUEVAS AREAS DECLARADAS EN EL SISTEMA DE PARQUES NACIONALES, SPNN</v>
          </cell>
        </row>
        <row r="227">
          <cell r="B227" t="str">
            <v>0900G007 CUBRIMIENTO POR FUNCIONARIO DE LA UNIDAD ADMINISTRATIVA ESPECIAL DEL SISTEMA DE PARQUES NACIONALES, UAESPNN A LAS AREAS DEL SISTEMA DE PARQUES NACIONALES, SPNN</v>
          </cell>
        </row>
        <row r="228">
          <cell r="B228" t="str">
            <v>0900G008 AREAS DEL SISTEMA DE PARQUES NACIONALES, SPNN CON MANEJO INTERCULTURAL</v>
          </cell>
        </row>
        <row r="229">
          <cell r="B229" t="str">
            <v>0900G009 AREAS DEL SISTEMA DE PARQUE NACIONALES, SPNN CON ACUERDOS SOCIALES DE MANEJO</v>
          </cell>
        </row>
        <row r="230">
          <cell r="B230" t="str">
            <v>0900G010 AREAS DE RESERVA DE LA SOCIEDAD CIVIL REGISTRADAS</v>
          </cell>
        </row>
        <row r="231">
          <cell r="B231" t="str">
            <v>0900G011 AREAS NATURALES PROTEGIDAS DEL NIVEL LOCAL DECLARADAS</v>
          </cell>
        </row>
        <row r="232">
          <cell r="B232" t="str">
            <v>0900G012 AREAS NATURALES PROTEGIDAS  DECLARADAS POR LA CORPORACION AUTONOMA REGIONAL, CAR Y/O DEPARTAMENTOS.</v>
          </cell>
        </row>
        <row r="233">
          <cell r="B233" t="str">
            <v>0900G013 CUENCAS DECLARADAS EN ORDENAMIENTO Y CONSERVACION A NIVEL NACIONAL.</v>
          </cell>
        </row>
        <row r="234">
          <cell r="B234" t="str">
            <v>0900G014 INCENTIVOS OTORGADOS</v>
          </cell>
        </row>
        <row r="235">
          <cell r="B235" t="str">
            <v>0900G015 MUNICIPIOS CON PROGRAMA DE EDUCACION AMBIENTAL EN EL MANEJO INTEGRAL DE RESIDUOS SOLIDOS.</v>
          </cell>
        </row>
        <row r="236">
          <cell r="B236" t="str">
            <v>0900G016 ASESORIAS O ACOMPAÑAMIENTO A PROCESOS PRODUCTIVOS POR PARTE DEL MINAMBIENTE</v>
          </cell>
        </row>
        <row r="237">
          <cell r="B237" t="str">
            <v>0900G017 AREA ADQUIRIDA Y DEDICADA A LA CONSERVACION</v>
          </cell>
        </row>
        <row r="238">
          <cell r="B238" t="str">
            <v>0900G018 PRESUPUESTO APROBADO AL  SISTEMA DE PARQUES NACIONALES VS PRESUPUESTO REQUERIDO.</v>
          </cell>
        </row>
        <row r="239">
          <cell r="B239" t="str">
            <v>0900G019 CONSTRUCCION DE INFRAESTRUCTURA ECOTURISTICA DEL SISTEMA NACIONAL DE PARQUES, SPNN</v>
          </cell>
        </row>
        <row r="240">
          <cell r="B240" t="str">
            <v>0900G020 INFRAESTRUCTURA EN MANTENIMIENTO EN EL SISTEMA DE PARQUES NACIONALES, SPNN DE ECOTURISMO</v>
          </cell>
        </row>
        <row r="241">
          <cell r="B241" t="str">
            <v>0900G021 SISTEMAS REGIONALES Y LOCALES DE AREAS PROTEGIDAS ACOMPAÑADOS POR EL SISTEMA DE PARQUES NACIONALES, SPNN</v>
          </cell>
        </row>
        <row r="242">
          <cell r="B242" t="str">
            <v>0900G022 INCENTIVOS A LA CONSERVACION DEL MEDIO AMBIENTE OTORGADOS</v>
          </cell>
        </row>
        <row r="243">
          <cell r="B243" t="str">
            <v>0900G023 OTORGAMIENTO DE ACUERDOS A LA CONSERVACION DEL MEDIO AMBIENTE</v>
          </cell>
        </row>
        <row r="244">
          <cell r="B244" t="str">
            <v>0900G024 SEGUIMIENTO A LA FORMULACION DEL PROYECTO DE PROCESOS DE TECNOLOGIAS LIMPIAS</v>
          </cell>
        </row>
        <row r="245">
          <cell r="B245" t="str">
            <v>0900G025 MONTO DE CARGA CONTAMINANTE - DBO (MEDIDA CONTENIDA DE MATERIA ORGANICA BIODEGRADABLE)</v>
          </cell>
        </row>
        <row r="246">
          <cell r="B246" t="str">
            <v>0900G026 MONTO DE CARGA CONTAMINANTE - SST (MEDIDA DE SOLIDOS SUSPENDIDOS TOTALES)</v>
          </cell>
        </row>
        <row r="247">
          <cell r="B247" t="str">
            <v>0900G027 PROYECTOS PILOTO DE DESCONTAMINACION DE AGUAS</v>
          </cell>
        </row>
        <row r="248">
          <cell r="B248" t="str">
            <v>10000000 SECTOR ADMINISTRACION DEL ESTADO</v>
          </cell>
        </row>
        <row r="249">
          <cell r="B249" t="str">
            <v>1000G001 INGRESOS TRIBUTARIOS TERRITORIALES</v>
          </cell>
        </row>
        <row r="250">
          <cell r="B250" t="str">
            <v>1000G002 GASTOS DE FUNCIONAMIENTO ENTES TERRITORIALES</v>
          </cell>
        </row>
        <row r="251">
          <cell r="B251" t="str">
            <v>1000G003 CONTRATOS FIRMADOS PARA DAR CUMPLIMIENTO AL PROYECTO MAFP</v>
          </cell>
        </row>
        <row r="252">
          <cell r="B252" t="str">
            <v>1000G101 COBERTURA UNIDADES DE ATENCION Y ORIENTACION CONFORMADAS Y FORTALECIDAS</v>
          </cell>
        </row>
        <row r="253">
          <cell r="B253" t="str">
            <v>1000G102 EJECUCION PRESUPUESTAL VS APROPIAPIACION DEFINITIVA</v>
          </cell>
        </row>
        <row r="254">
          <cell r="B254" t="str">
            <v>1000G103 ALIANZAS FIRMADAS PARA AYUDA A DESPLAZADOS</v>
          </cell>
        </row>
        <row r="255">
          <cell r="B255" t="str">
            <v>1000G104 RETORNO DE FAMILIAS POR LA GESTION PROGRAMAS DE LA RED SOCIAL DE SOLIDARIDAD, RSS</v>
          </cell>
        </row>
        <row r="256">
          <cell r="B256" t="str">
            <v>1000G105 REDES TERRITORIALES CONFORMADAS</v>
          </cell>
        </row>
        <row r="257">
          <cell r="B257" t="str">
            <v>1000G106 AVANCE EN LA IMPLEMENTACION DE SISTEMAS DE MONITOREO Y SEGUIMIENTO</v>
          </cell>
        </row>
        <row r="258">
          <cell r="B258" t="str">
            <v>1000G107 NRO DE FAMILIAS RETORNADAS</v>
          </cell>
        </row>
        <row r="259">
          <cell r="B259" t="str">
            <v>1000G108 NRO DE FAMILIAS REUBICADAS</v>
          </cell>
        </row>
        <row r="260">
          <cell r="B260" t="str">
            <v>1000G109 ACCIONES DE FORTALECIMIENTO Y PROMOCION PARA LA CONFORMACION DE COMITES MUNICIPALES Y DEPARTAMENTALES</v>
          </cell>
        </row>
        <row r="261">
          <cell r="B261" t="str">
            <v>1000G110 ACCIONES DE FORTALECIMIENTO INSTITUCIONAL EMPRENDIDAS</v>
          </cell>
        </row>
        <row r="262">
          <cell r="B262" t="str">
            <v>1000G111 ACCIONES DE CAPACITACION PARA FORTALECIMIENTO DE REDES COMUNITARIAS EMPRENDIDAS</v>
          </cell>
        </row>
        <row r="263">
          <cell r="B263" t="str">
            <v>1000G112 PLANES PARA GARANTIZAR LA PROTECCION Y SEGURIDAD A LA POBLACION</v>
          </cell>
        </row>
        <row r="264">
          <cell r="B264" t="str">
            <v>1000G113 ESTRATEGIAS PARA ORGANIZAR Y FORTALECER LOS PROCESOS SOCIALES, COMUNITARIOS IMPLEMENTADOS</v>
          </cell>
        </row>
        <row r="265">
          <cell r="B265" t="str">
            <v>1000G114 ESTRATEGIAS PARA ORGANIZAR Y FORTALECER LA ADMINISTRACION PUBLICA REALIZADOS</v>
          </cell>
        </row>
        <row r="266">
          <cell r="B266" t="str">
            <v>1000G115 PLANES Y ESTRATEGIAS PARA ORGANIZAR Y FORTALECER INCORPORACION CON LA COMUNIDAD RECEPTORA</v>
          </cell>
        </row>
        <row r="267">
          <cell r="B267" t="str">
            <v>1000G201 EJECUCION REAL DEL GASTO PUBLICO</v>
          </cell>
        </row>
        <row r="268">
          <cell r="B268" t="str">
            <v>1000G202 IMPLEMENTACION DEL SISTEMA DE GESTION</v>
          </cell>
        </row>
        <row r="269">
          <cell r="B269" t="str">
            <v>1000G203 IMPLEMENTACION DEL SISTEMA DATAWAREHOUSE</v>
          </cell>
        </row>
        <row r="270">
          <cell r="B270" t="str">
            <v>1000G204 IMPLEMENTACION DEL SISTEMA DE SEGURIDAD</v>
          </cell>
        </row>
        <row r="271">
          <cell r="B271" t="str">
            <v>1000G205 TIEMPO DE EJECUCION DE PROYECTO</v>
          </cell>
        </row>
        <row r="272">
          <cell r="B272" t="str">
            <v>1000G206 RECURSO INVERTIDOS POR UNIDAD DE EQUIPO REPARADO POR LA ENTIDAD</v>
          </cell>
        </row>
        <row r="273">
          <cell r="B273" t="str">
            <v>1000G207 RECURSOS INVERTIDOS POR LA ENTIDAD EN INFRAESTRUCTURA</v>
          </cell>
        </row>
        <row r="274">
          <cell r="B274" t="str">
            <v>1000G208 COSTOS DE RENOVACION DE EQUIPOS FRENTE AL COSTO DEL MISMO</v>
          </cell>
        </row>
        <row r="275">
          <cell r="B275" t="str">
            <v>1000G209 COSTO HORA DE INVERSION EN CAPACITACION A FUNCIONARIOS</v>
          </cell>
        </row>
        <row r="276">
          <cell r="B276" t="str">
            <v>1000G301 PUBLICACION DE DOCUMENTOS</v>
          </cell>
        </row>
        <row r="277">
          <cell r="B277" t="str">
            <v>1000G302 REUNIONES ATENDIDAS</v>
          </cell>
        </row>
        <row r="278">
          <cell r="B278" t="str">
            <v>1000G303 AVANCE DE LA PROGRAMACION DE PROYECTOS (IMPULSADOS, APOYADOS, FINNACIADOS, ETC)</v>
          </cell>
        </row>
        <row r="279">
          <cell r="B279" t="str">
            <v>1000G304 PROYECTOS Y/O PROGRAMAS EXITOSOS DEL  PROGRAMA  PLAN CARIBE</v>
          </cell>
        </row>
        <row r="280">
          <cell r="B280" t="str">
            <v>1000G305 GESTION DEL PROGRAMA PLAN CARIBE</v>
          </cell>
        </row>
        <row r="281">
          <cell r="B281" t="str">
            <v>1000G306 FUNCIONARIOS CAPACITADOS EN PROYECTOS</v>
          </cell>
        </row>
        <row r="282">
          <cell r="B282" t="str">
            <v>1000G307 ENTIDADES CAPACITADAS EN PROYECTOS</v>
          </cell>
        </row>
        <row r="283">
          <cell r="B283" t="str">
            <v>1000G308 CUMPLIMIENTO A CRONOGRAMA DE IMPLEMENTACION DEL SINAGEP</v>
          </cell>
        </row>
        <row r="284">
          <cell r="B284" t="str">
            <v>1000G310 COBERTURA DE ACOMPAÑAMIENTO TERRITORIAL</v>
          </cell>
        </row>
        <row r="285">
          <cell r="B285" t="str">
            <v>1000G311 PROYECTOS DE ASESORIA</v>
          </cell>
        </row>
        <row r="286">
          <cell r="B286" t="str">
            <v>1000G312 ACTIVIDADES DE CAPACITACION</v>
          </cell>
        </row>
        <row r="287">
          <cell r="B287" t="str">
            <v>1000G313 RECURSOS UTILIZADOS EN PUBLICACIONES</v>
          </cell>
        </row>
        <row r="288">
          <cell r="B288" t="str">
            <v>1000G314 RECURSOS INVERTIDOS EN REPOSICION DE EQUIPOS</v>
          </cell>
        </row>
        <row r="289">
          <cell r="B289" t="str">
            <v>1000G315 RECURSOS UTILIZADOS EN MANTENIMIENTO</v>
          </cell>
        </row>
        <row r="290">
          <cell r="B290" t="str">
            <v>1000G316 RECURSOS UTILIZADOS EN MATERIALES Y SUMINISTROS</v>
          </cell>
        </row>
        <row r="291">
          <cell r="B291" t="str">
            <v>1000G317 UTILIZACION DE CUPOS OFRECIDOS EN LOS PROGRAMAS DE BIENESTAR SOCIAL</v>
          </cell>
        </row>
        <row r="292">
          <cell r="B292" t="str">
            <v>1000G318 DEPURACION (REVISION) CUENTA DE PROPIEDAD Y EQUIPO</v>
          </cell>
        </row>
        <row r="293">
          <cell r="B293" t="str">
            <v>1000G319 CONVENIOS FIRMADOS PARA LA PREPARACION DE PROYECTOS (QUE CONTARON CON ASESORIA POR PARTE DEL DNP)</v>
          </cell>
        </row>
        <row r="294">
          <cell r="B294" t="str">
            <v>1000G401 PROGRAMACION AVANCE A DE PROYECTOS DAS.</v>
          </cell>
        </row>
        <row r="295">
          <cell r="B295" t="str">
            <v>1000G501 RESPUESTA A REQUERIMIENTOS O SOLICITUDES</v>
          </cell>
        </row>
        <row r="296">
          <cell r="B296" t="str">
            <v>1000G502 SOLUCIONES INFORMATICAS IMPLEMENTADAS</v>
          </cell>
        </row>
        <row r="297">
          <cell r="B297" t="str">
            <v>11000000 SECTOR AGROPECUARIO</v>
          </cell>
        </row>
        <row r="298">
          <cell r="B298" t="str">
            <v>1100G001 CARTERA AGROPECUARIA POR LINEA DE CREDITO</v>
          </cell>
        </row>
        <row r="299">
          <cell r="B299" t="str">
            <v>1100G002 ALIANZAS FIRMADAS FRENTE A DEMANDA DE CONSTITUCION DE ALIANZAS</v>
          </cell>
        </row>
        <row r="300">
          <cell r="B300" t="str">
            <v>1100G003 ALIANZAS ESTRATEGICAS FIRMADAS PARA ADECUACION DE TIERRAS</v>
          </cell>
        </row>
        <row r="301">
          <cell r="B301" t="str">
            <v>1100G004 LABORATORIOS Y CENTROS DE DIAGNOSTICO PARA LA  PREVENCION Y CONTROL DE LA SANIDAD AGROPECUARIA EN OPERACION</v>
          </cell>
        </row>
        <row r="302">
          <cell r="B302" t="str">
            <v>1100G005 AREAS LIBRES DE PLAGAS</v>
          </cell>
        </row>
        <row r="303">
          <cell r="B303" t="str">
            <v>1100G006 FUNCIONARIOS CAPACITADOS A NIVEL DE POSGRADO</v>
          </cell>
        </row>
        <row r="304">
          <cell r="B304" t="str">
            <v>1100G007 CAPACITACION NO FORMAL A FUNCIONARIOS</v>
          </cell>
        </row>
        <row r="305">
          <cell r="B305" t="str">
            <v>1100G009 CAPACITACION Y FORTALECIMIENTO DE ORGANIZACIONES AFRO COLOMBIANAS</v>
          </cell>
        </row>
        <row r="306">
          <cell r="B306" t="str">
            <v>1100G010 COFINANCIACIONES OBTENIDAS</v>
          </cell>
        </row>
        <row r="307">
          <cell r="B307" t="str">
            <v>1100G011 COFINANCIACION A PROYECTOS</v>
          </cell>
        </row>
        <row r="308">
          <cell r="B308" t="str">
            <v>1100G012 COMERCIALIZACION DE SERVICIOS AMBIENTALES EN LOS TERRITORIOS DE COMUNIDADES NEGRAS</v>
          </cell>
        </row>
        <row r="309">
          <cell r="B309" t="str">
            <v>1100G013 CONVENIOS FIRMADOS CON ENTES TERRITORIALES</v>
          </cell>
        </row>
        <row r="310">
          <cell r="B310" t="str">
            <v>1100G014 CONVENIOS FIRMADOS CON ENTES PUBLICOS NACIONALES  Y PRIVADOS</v>
          </cell>
        </row>
        <row r="311">
          <cell r="B311" t="str">
            <v>1100G015 CONVENIOS FIRMADOS O FORTALECIDOS</v>
          </cell>
        </row>
        <row r="312">
          <cell r="B312" t="str">
            <v>1100G016 CURSOS DE CAPACITACION Y TRANSFERENCIAS DE TECNOLOGIAS REALIZADOS</v>
          </cell>
        </row>
        <row r="313">
          <cell r="B313" t="str">
            <v>1100G017 EFECTIVIDAD DEL RECAUDO</v>
          </cell>
        </row>
        <row r="314">
          <cell r="B314" t="str">
            <v>1100G018 ESPECIES VEGETALES CON TECNOLOGIA IDENTIFICADA PARA EVALUACION DE RIESGOS DERIVADOS DEL USO DE ORGANISMOS MODIFICADOS GENETICAMENTE</v>
          </cell>
        </row>
        <row r="315">
          <cell r="B315" t="str">
            <v>1100G019 COBERTURA DE ADECUACION DE TIERRAS</v>
          </cell>
        </row>
        <row r="316">
          <cell r="B316" t="str">
            <v>1100G020 INFRACCIONES POR EXPLOTACION ILEGAL</v>
          </cell>
        </row>
        <row r="317">
          <cell r="B317" t="str">
            <v>1100G021 DIAGNOSTICOS GENERADOS</v>
          </cell>
        </row>
        <row r="318">
          <cell r="B318" t="str">
            <v>1100G022 AREA ADECUADA QUE SE INCORPORAN EN PEQUEÑA ESCALA ACUICOLA</v>
          </cell>
        </row>
        <row r="319">
          <cell r="B319" t="str">
            <v>1100G023 AREA ATENDIDA CON CUBRIMIENTO DE INCENTIVO FINANCIERO</v>
          </cell>
        </row>
        <row r="320">
          <cell r="B320" t="str">
            <v>1100G024 PAQUETES TECNOLOGICOS DE ESPECIES PROMISORIAS RECOMENDADOS PARA TRANSFERENCIA A PRODUCTORES</v>
          </cell>
        </row>
        <row r="321">
          <cell r="B321" t="str">
            <v>1100G025 PLANES DE ORDENAMIENTO Y MANEJO DE RECURSOS PESQUEROS</v>
          </cell>
        </row>
        <row r="322">
          <cell r="B322" t="str">
            <v>1100G026 POBLACION AFRO COLOMBIANA BENEFICIADA CON TIERRA</v>
          </cell>
        </row>
        <row r="323">
          <cell r="B323" t="str">
            <v>1100G027 PRODUCCION AGROPECUARIA CON INCENTIVOS A LA COMERCIALIZACION</v>
          </cell>
        </row>
        <row r="324">
          <cell r="B324" t="str">
            <v>1100G028 AREA CONSTITUIDA O AMPLIADA EN RESGUARDOS INDIGENAS</v>
          </cell>
        </row>
        <row r="325">
          <cell r="B325" t="str">
            <v>1100G029 AREA TITULADA</v>
          </cell>
        </row>
        <row r="326">
          <cell r="B326" t="str">
            <v>1100G030 CARTERA COMPRADA</v>
          </cell>
        </row>
        <row r="327">
          <cell r="B327" t="str">
            <v>1100G031 FAMILIAS BENEFICIADAS CON ADQUISICION DE TIERRAS</v>
          </cell>
        </row>
        <row r="328">
          <cell r="B328" t="str">
            <v>1100G032 AREA ADQUIRIDAS PARA CAMPESINOS</v>
          </cell>
        </row>
        <row r="329">
          <cell r="B329" t="str">
            <v>1100G033 INSUMOS AGRICOLAS QUE NO CUMPLEN CON LA CALIDAD OFRECIDA POR LOS PRODUCTORES</v>
          </cell>
        </row>
        <row r="330">
          <cell r="B330" t="str">
            <v>1100G034 INSUMOS PECUARIOS QUE NO CUMPLEN CON LOS REQUISITOS DE CALIDAD</v>
          </cell>
        </row>
        <row r="331">
          <cell r="B331" t="str">
            <v>1100G035 AREA DE INFRAESTRUCTURA MEJORADA</v>
          </cell>
        </row>
        <row r="332">
          <cell r="B332" t="str">
            <v>1100G036 MICROEMPRESARIOS BENEFICIADOS</v>
          </cell>
        </row>
        <row r="333">
          <cell r="B333" t="str">
            <v>1100G037 PREDIOS AJUSTADOS AL CRITERIO DE CONCENTRACION PARCELARIA</v>
          </cell>
        </row>
        <row r="334">
          <cell r="B334" t="str">
            <v>1100G038 RESGUARDOS INDIGENAS CONSTITUIDOS</v>
          </cell>
        </row>
        <row r="335">
          <cell r="B335" t="str">
            <v>1100G039 INVESTIGACION ESTABLECIDAS EN CADENAS</v>
          </cell>
        </row>
        <row r="336">
          <cell r="B336" t="str">
            <v>1100G040 DESARROLLO DE CADENAS</v>
          </cell>
        </row>
        <row r="337">
          <cell r="B337" t="str">
            <v>1100G041 SOLUCIONES DE VIVIENDA</v>
          </cell>
        </row>
        <row r="338">
          <cell r="B338" t="str">
            <v>1100G042 TITULOS EXPEDIDOS</v>
          </cell>
        </row>
        <row r="339">
          <cell r="B339" t="str">
            <v>1100G043 VACUNACION CONTRA LA FIEBRE AFTOSA EN BOVINOS</v>
          </cell>
        </row>
        <row r="340">
          <cell r="B340" t="str">
            <v>1100G044 PRODUCTOS CON CADENAS ESTABLECIDAS</v>
          </cell>
        </row>
        <row r="341">
          <cell r="B341" t="str">
            <v>1100G045 PROTECCION DE DERECHOS LA PROPIEDAD INTELECTUAL EN VARIEDADES VEGETALES</v>
          </cell>
        </row>
        <row r="342">
          <cell r="B342" t="str">
            <v>1100G046 TIERRAS TITULADAS COLECTIVAMENTE A LAS COMUNIDADES NEGRAS</v>
          </cell>
        </row>
        <row r="343">
          <cell r="B343" t="str">
            <v>1100G047 TITULOS COLECTIVOS EXPEDIDOS</v>
          </cell>
        </row>
        <row r="344">
          <cell r="B344" t="str">
            <v>1100G048 VALOR SUBSIDIO DE TIERRA OTORGADOS POR FAMILIA</v>
          </cell>
        </row>
        <row r="345">
          <cell r="B345" t="str">
            <v>12000000 SECTOR SANEAMIENTO BASICO</v>
          </cell>
        </row>
        <row r="346">
          <cell r="B346" t="str">
            <v>1200G001 KILOMETROS DE RED DOMICILIARIA ATENDIDOS</v>
          </cell>
        </row>
        <row r="347">
          <cell r="B347" t="str">
            <v>1200G002 EMPRESAS EFICIENTES</v>
          </cell>
        </row>
        <row r="348">
          <cell r="B348" t="str">
            <v>1200G003 INSTRUMENTOS DE ASISTENCIA TECNICA DESARROLLADOS</v>
          </cell>
        </row>
        <row r="349">
          <cell r="B349" t="str">
            <v>1200G004 CONVENIOS O ACUERDOS SUSCRITOS CON MUNICIPIOS PARA LA ESTRUCTURACION DE ESQUEMAS SOLIDARIOS</v>
          </cell>
        </row>
        <row r="350">
          <cell r="B350" t="str">
            <v>13000000 SECTOR TRABAJO Y SEGURIDAD SOCIAL</v>
          </cell>
        </row>
        <row r="351">
          <cell r="B351" t="str">
            <v>1300G001 ENTES TERRITORIALES CON LOS CUALES EL ICBF HA CONCERTADO LA INCLUSION DE PROYECTOS DE NIÑEZ Y FAMILIA EN EL PLAN DE DESARROLLO TERRITORIAL</v>
          </cell>
        </row>
        <row r="352">
          <cell r="B352" t="str">
            <v>1300G002 FAMILIAS DESPLAZADAS ATENDIDAS POR LA RED DE SOLIDARIDAD SOCIAL</v>
          </cell>
        </row>
        <row r="353">
          <cell r="B353" t="str">
            <v>1300G003 PROCESOS PRODUCTIVOS AGRICOLAS EN  IMPLEMENTACION</v>
          </cell>
        </row>
        <row r="354">
          <cell r="B354" t="str">
            <v>1300G004 PROGRAMAS DE DESARROLLO Y PAZ EN IMPLEMENTACION</v>
          </cell>
        </row>
        <row r="355">
          <cell r="B355" t="str">
            <v>1300G005 PROYECTOS EN IMPLEMENTACION QUE CONTRARRESTEN EL DETERIORO AMBIENTAL PRODUCIDO POR CULTIVOS ILICITOS</v>
          </cell>
        </row>
        <row r="356">
          <cell r="B356" t="str">
            <v>1300G006 RECAUDO DE APORTES PARAFISCALES</v>
          </cell>
        </row>
        <row r="357">
          <cell r="B357" t="str">
            <v>1300G007 INGRESOS RECAUDADOS POR PRODUCCION DE CENTROS</v>
          </cell>
        </row>
        <row r="358">
          <cell r="B358" t="str">
            <v>1300G008 PRESUPUESTO EJECUTADO POR ADMINISTRACION EDUCATIVA Y APOYO A LA FORMACION</v>
          </cell>
        </row>
        <row r="359">
          <cell r="B359" t="str">
            <v>1300G009 RECAUDO DE APORTES FONDO INDUSTRIA DE LA CONSTRUCCION, FIC</v>
          </cell>
        </row>
        <row r="360">
          <cell r="B360" t="str">
            <v>1300G010 RECURSOS PRESUPUESTALES ASIGNADOS PARA ACTUALIZACION O ELABORACION DE DISEÑOS CURRICULARES</v>
          </cell>
        </row>
        <row r="361">
          <cell r="B361" t="str">
            <v>1300G011 RECURSOS PRESUPUESTALES ASIGNADOS PARA DOTACION Y SUSTITUCION DE EQUIPOS</v>
          </cell>
        </row>
        <row r="362">
          <cell r="B362" t="str">
            <v>1300G012 RECURSOS PRESUPUESTALES ASIGNADOS PARA LA ADECUACION DE EDIFICIOS</v>
          </cell>
        </row>
        <row r="363">
          <cell r="B363" t="str">
            <v>1300G013 RECURSOS QUE RESPALDAN EL PAGO DE LAS MESADAS PENSIONALES</v>
          </cell>
        </row>
        <row r="364">
          <cell r="B364" t="str">
            <v>1300G014 RECOPILACION DE INFORMACION DE LAS ADMINISTRADORAS DE PLANES DE BENEFICIOS, APB</v>
          </cell>
        </row>
        <row r="365">
          <cell r="B365" t="str">
            <v>1300G015 CANTIDAD DE CASOS IRREGULARES DETECTADOS</v>
          </cell>
        </row>
        <row r="366">
          <cell r="B366" t="str">
            <v>14000000 SECTOR VIVIENDA Y DESARROLLO URBANO</v>
          </cell>
        </row>
        <row r="367">
          <cell r="B367" t="str">
            <v>1400G001 RECURSOS DESTINADOS A  LA  CONSTRUCCION DE VIVIENDA DE INTERES  SOCIAL</v>
          </cell>
        </row>
        <row r="368">
          <cell r="B368" t="str">
            <v>1400G002 MUNICIPIOS CON PLANES DE ORDENAMIENTO TERRITORIAL, POT´S ADOPTADOS</v>
          </cell>
        </row>
        <row r="369">
          <cell r="B369" t="str">
            <v>1400G003 MUNICIPIOS QUE HA REALIZADO MODIFICACIONES AL POT POR VARIABLE DE AMENAZAS Y RIESGOS</v>
          </cell>
        </row>
        <row r="370">
          <cell r="B370" t="str">
            <v>1400G004 PREDIOS LEGALIZADOS</v>
          </cell>
        </row>
        <row r="371">
          <cell r="B371" t="str">
            <v>1400G005 AVANCE EN TIEMPO DEL PROYECTO.</v>
          </cell>
        </row>
        <row r="372">
          <cell r="B372" t="str">
            <v>1400G006 NORMAS DE CALIDAD DE VIVIENDA INCORPORADAS AL SISTEMA PRODUCTIVO</v>
          </cell>
        </row>
        <row r="373">
          <cell r="B373" t="str">
            <v>15000000 SECTOR DESARROLLO COMUNITARIO</v>
          </cell>
        </row>
        <row r="374">
          <cell r="B374" t="str">
            <v>1500G001 PRESUPUESTO EJECUTADO EN PROGRAMAS DIRIGIDOS A COMUNIDADES CAMPESINAS</v>
          </cell>
        </row>
        <row r="375">
          <cell r="B375" t="str">
            <v>1500G002 GASTOS DE INVER Y FUNCIONAMIENTO .</v>
          </cell>
        </row>
        <row r="376">
          <cell r="B376" t="str">
            <v>17000000 SECTOR TURISMO</v>
          </cell>
        </row>
        <row r="377">
          <cell r="B377" t="str">
            <v>1700G001 ASIGNACION DE RECURSOS SECTOR TURISMO</v>
          </cell>
        </row>
        <row r="378">
          <cell r="B378" t="str">
            <v>1700G002 CUBRIMIENTO DE ATRACTIVOS TURISTICOS CON VIGILANCIA</v>
          </cell>
        </row>
        <row r="379">
          <cell r="B379" t="str">
            <v>1700G003 EFECTIVOS DE POLICIA TURISTICA REQUERIDOS</v>
          </cell>
        </row>
        <row r="380">
          <cell r="B380" t="str">
            <v>1700G004 INVERSION EN ADQUISICION Y EQUIPOS DENTRO DEL PRESUPUESTO DE LA ENTIDAD</v>
          </cell>
        </row>
        <row r="381">
          <cell r="B381" t="str">
            <v>1700G005 INVERSION EN ACTIVIDADES DE CAPACITACION TURISTICA DENTRO DEL PRESUPUESTO DE LA ENTIDAD</v>
          </cell>
        </row>
        <row r="382">
          <cell r="B382" t="str">
            <v>1700G006 CUBRIMIENTO CON PUNTOS DE INFORMACION Y CONTROL</v>
          </cell>
        </row>
        <row r="383">
          <cell r="B383" t="str">
            <v>1700G007 PUESTOS DE INFORMACION Y CONTROL EN DESTINOS TURISTICOS</v>
          </cell>
        </row>
        <row r="384">
          <cell r="B384" t="str">
            <v>1700G008 PARTICIPACION EN REUNIONES TECNICAS</v>
          </cell>
        </row>
        <row r="385">
          <cell r="B385" t="str">
            <v>1700G009 INVERSION EN ACTIVIDADES DE APROVECHAMIENTO Y PARTICIPACION DENTRO DEL PRESUPUESTO DE LA ENTIDAD</v>
          </cell>
        </row>
        <row r="386">
          <cell r="B386" t="str">
            <v>1700G010 DIVISAS RECIBIDAS POR TURISMO</v>
          </cell>
        </row>
        <row r="387">
          <cell r="B387" t="str">
            <v>1700G011 QUEJAS Y RECLAMOS CONTRA PRESTADORES DE SERVICIOS TURISTICOS ANTES DE LA CERTIFICACION.</v>
          </cell>
        </row>
        <row r="388">
          <cell r="B388" t="str">
            <v>1700G012 QUEJAS Y RECLAMOS CONTRA PRESTADORES DE SERVICIOS TURISTICOS DESPUES DE LA CERTIFICACION</v>
          </cell>
        </row>
        <row r="389">
          <cell r="B389" t="str">
            <v>1700G013 RECURSOS INVERTIDOS EN LICITACION ABIERTAS</v>
          </cell>
        </row>
        <row r="390">
          <cell r="B390" t="str">
            <v>19000000 SECTOR ARTESANIAS</v>
          </cell>
        </row>
        <row r="391">
          <cell r="B391" t="str">
            <v>1900G001 COSTO POR ARTESANO ATENDIDO POR ACTIVIDADES ORGANIZADAS O LIDERADAS POR ARTESANIAS DE COLOMBIA</v>
          </cell>
        </row>
        <row r="392">
          <cell r="B392" t="str">
            <v>20000000 CIENCIA Y TECNOLOGIA</v>
          </cell>
        </row>
        <row r="393">
          <cell r="B393" t="str">
            <v>2000G001 VALOR TOTAL QUE DEMANDA LA CONVOCATORIA DE LOS PROYECTOS</v>
          </cell>
        </row>
        <row r="394">
          <cell r="B394" t="str">
            <v>2000G002 EXCEDENTES DE APROPIACION DEL RUBRO</v>
          </cell>
        </row>
        <row r="395">
          <cell r="B395" t="str">
            <v>2000G003 MONTO DE LOS RECURSOS ASIGNADOS A LOS PROYECTOS</v>
          </cell>
        </row>
        <row r="396">
          <cell r="B396" t="str">
            <v>2000G004 MONTO DE LOS RECURSOS DE CONTRAPARTIDA MOVILIZADOS</v>
          </cell>
        </row>
        <row r="397">
          <cell r="B397" t="str">
            <v>2000G005 MONTO DE LOS RECURSOS EJECUTADOS</v>
          </cell>
        </row>
        <row r="398">
          <cell r="B398" t="str">
            <v>2000G006 MONTO TOTAL DE LAS GARANTIAS OTORGADAS</v>
          </cell>
        </row>
        <row r="399">
          <cell r="B399" t="str">
            <v>2000G007 MONTO TOTAL DE RECURSOS DESTINADOS AL RUBRO.</v>
          </cell>
        </row>
        <row r="400">
          <cell r="B400" t="str">
            <v>2000G008 MONTO TOTAL DE RECURSOS EJECUTADOS..</v>
          </cell>
        </row>
        <row r="401">
          <cell r="B401" t="str">
            <v>2000G009 MONTO TOTAL DE RECURSOS EJECUTADOS PARA AFIANZAR LA APROPIACION SOCIAL DEL CONOCIMIENTO</v>
          </cell>
        </row>
        <row r="402">
          <cell r="B402" t="str">
            <v>2000G010 PRESUPUESTO EJECUTADO FRENTE A PRESUPUESTO ASIGNADO.</v>
          </cell>
        </row>
        <row r="403">
          <cell r="B403" t="str">
            <v>2000G011 RELACION DE LOS FONDOS DE CONTRAPARTIDA CON RESPECTO AL APORTE NACIONAL</v>
          </cell>
        </row>
      </sheetData>
      <sheetData sheetId="1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9.4"/>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g.g"/>
      <sheetName val="EVA"/>
      <sheetName val="Program"/>
      <sheetName val="A. P. U."/>
      <sheetName val="RESPONSABLES"/>
      <sheetName val="BASES"/>
      <sheetName val="LIStAS DESP"/>
      <sheetName val="Versión_Final_Telecomun2"/>
      <sheetName val="Versión_Final_EAAB2"/>
      <sheetName val="Versión_Final_IDU2"/>
      <sheetName val="Mano_de_Obra2"/>
      <sheetName val="Presupuestos_Daños_IDU2"/>
      <sheetName val="9_42"/>
      <sheetName val="g_g"/>
      <sheetName val="A__P__U_"/>
      <sheetName val="Hoja1"/>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FIRMAS y DATOS"/>
      <sheetName val="AIU"/>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46w9"/>
      <sheetName val="presentacion"/>
      <sheetName val="memorias"/>
      <sheetName val="Item"/>
      <sheetName val="DUB-823"/>
      <sheetName val="GPI 526"/>
      <sheetName val="SKJ452"/>
      <sheetName val="ITA878"/>
      <sheetName val="AEA-944"/>
      <sheetName val="XXJ617"/>
      <sheetName val="SNG_855"/>
      <sheetName val="VEA 374"/>
      <sheetName val="HFB024"/>
      <sheetName val="PAJ825"/>
      <sheetName val="RESUMEN CIERRE "/>
      <sheetName val="DATOS BASICOS"/>
      <sheetName val="Bander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 val="Cargabilidad económica5"/>
      <sheetName val="Datos"/>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row r="3">
          <cell r="V3" t="str">
            <v>Actualizacion</v>
          </cell>
        </row>
        <row r="4">
          <cell r="V4" t="str">
            <v>Registro</v>
          </cell>
        </row>
      </sheetData>
      <sheetData sheetId="1"/>
      <sheetData sheetId="2"/>
      <sheetData sheetId="3"/>
      <sheetData sheetId="4"/>
      <sheetData sheetId="5"/>
      <sheetData sheetId="6"/>
      <sheetData sheetId="7"/>
      <sheetData sheetId="8"/>
      <sheetData sheetId="9"/>
      <sheetData sheetId="10"/>
      <sheetData sheetId="11"/>
      <sheetData sheetId="12">
        <row r="2">
          <cell r="H2" t="str">
            <v>Cumple</v>
          </cell>
          <cell r="I2" t="str">
            <v>Si</v>
          </cell>
        </row>
        <row r="3">
          <cell r="H3" t="str">
            <v>Cumple Parcialmente</v>
          </cell>
          <cell r="I3" t="str">
            <v>No</v>
          </cell>
        </row>
        <row r="4">
          <cell r="H4" t="str">
            <v>No Cumple</v>
          </cell>
        </row>
      </sheetData>
      <sheetData sheetId="13"/>
      <sheetData sheetId="14"/>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ACTA"/>
      <sheetName val="presupuesto"/>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210,2,2) (2)"/>
      <sheetName val="(Item 900.3)"/>
      <sheetName val="(Item 900,3)"/>
      <sheetName val="FREDY"/>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Hoja1"/>
    </sheetNames>
    <sheetDataSet>
      <sheetData sheetId="0"/>
      <sheetData sheetId="1"/>
      <sheetData sheetId="2">
        <row r="15">
          <cell r="B15">
            <v>1</v>
          </cell>
          <cell r="C15" t="str">
            <v>3.6.1.1</v>
          </cell>
          <cell r="D15" t="str">
            <v>1P</v>
          </cell>
          <cell r="F15" t="str">
            <v>1P</v>
          </cell>
          <cell r="G15" t="str">
            <v>Localización y replanteo</v>
          </cell>
          <cell r="H15" t="str">
            <v>Ha</v>
          </cell>
          <cell r="I15">
            <v>76</v>
          </cell>
          <cell r="J15">
            <v>681349</v>
          </cell>
          <cell r="K15">
            <v>51782524</v>
          </cell>
        </row>
        <row r="16">
          <cell r="B16">
            <v>2</v>
          </cell>
          <cell r="C16" t="str">
            <v>3.6.1.2.4</v>
          </cell>
          <cell r="D16" t="str">
            <v>200.2</v>
          </cell>
          <cell r="E16" t="str">
            <v>200-07</v>
          </cell>
          <cell r="G16" t="str">
            <v>Desmonte y limpieza en zonas no boscosas</v>
          </cell>
          <cell r="H16" t="str">
            <v>Ha</v>
          </cell>
          <cell r="I16">
            <v>76</v>
          </cell>
          <cell r="J16">
            <v>625706</v>
          </cell>
          <cell r="K16">
            <v>47553656</v>
          </cell>
        </row>
        <row r="17">
          <cell r="B17">
            <v>3</v>
          </cell>
          <cell r="C17" t="str">
            <v>3.6.1.3</v>
          </cell>
          <cell r="D17" t="str">
            <v>201.7</v>
          </cell>
          <cell r="E17" t="str">
            <v>201-07</v>
          </cell>
          <cell r="G17" t="str">
            <v>Demolición de Estructuras</v>
          </cell>
          <cell r="H17" t="str">
            <v>m3</v>
          </cell>
          <cell r="I17">
            <v>11800</v>
          </cell>
          <cell r="J17">
            <v>83372</v>
          </cell>
          <cell r="K17">
            <v>983789600</v>
          </cell>
        </row>
        <row r="18">
          <cell r="B18">
            <v>4</v>
          </cell>
          <cell r="C18" t="str">
            <v>3,6,1,3</v>
          </cell>
          <cell r="D18" t="str">
            <v>201.15</v>
          </cell>
          <cell r="E18" t="str">
            <v>201-07</v>
          </cell>
          <cell r="G18" t="str">
            <v>Remoción de Alcantarillas</v>
          </cell>
          <cell r="H18" t="str">
            <v>ml</v>
          </cell>
          <cell r="I18">
            <v>3000</v>
          </cell>
          <cell r="J18">
            <v>52166</v>
          </cell>
          <cell r="K18">
            <v>156498000</v>
          </cell>
        </row>
        <row r="19">
          <cell r="B19">
            <v>5</v>
          </cell>
          <cell r="C19" t="str">
            <v>3.6.2.1.1</v>
          </cell>
          <cell r="D19" t="str">
            <v>210.2.2</v>
          </cell>
          <cell r="E19" t="str">
            <v>210-07</v>
          </cell>
          <cell r="G19" t="str">
            <v xml:space="preserve">Excavación en Material Común de la Explanación y Canales </v>
          </cell>
          <cell r="H19" t="str">
            <v>m3</v>
          </cell>
          <cell r="I19">
            <v>250000</v>
          </cell>
          <cell r="J19">
            <v>4771</v>
          </cell>
          <cell r="K19">
            <v>1192750000</v>
          </cell>
        </row>
        <row r="20">
          <cell r="B20">
            <v>6</v>
          </cell>
          <cell r="C20" t="str">
            <v>3,6,2,1,3</v>
          </cell>
          <cell r="D20" t="str">
            <v>210.2.1</v>
          </cell>
          <cell r="E20" t="str">
            <v>210-07</v>
          </cell>
          <cell r="G20" t="str">
            <v>Excavación en roca de la Explanación y Canales</v>
          </cell>
          <cell r="H20" t="str">
            <v>m3</v>
          </cell>
          <cell r="I20">
            <v>219167</v>
          </cell>
          <cell r="J20">
            <v>23000</v>
          </cell>
          <cell r="K20">
            <v>5040841000</v>
          </cell>
        </row>
        <row r="21">
          <cell r="B21">
            <v>7</v>
          </cell>
          <cell r="C21" t="str">
            <v>3,6,2,2,1</v>
          </cell>
          <cell r="D21" t="str">
            <v>211.1</v>
          </cell>
          <cell r="E21" t="str">
            <v>211-07</v>
          </cell>
          <cell r="G21" t="str">
            <v>Remoción de Derrumbes</v>
          </cell>
          <cell r="H21" t="str">
            <v>m3</v>
          </cell>
          <cell r="I21">
            <v>27500</v>
          </cell>
          <cell r="J21">
            <v>3562</v>
          </cell>
          <cell r="K21">
            <v>97955000</v>
          </cell>
        </row>
        <row r="22">
          <cell r="B22">
            <v>8</v>
          </cell>
          <cell r="C22" t="str">
            <v>3,6,2,3</v>
          </cell>
          <cell r="D22" t="str">
            <v>220.1</v>
          </cell>
          <cell r="E22" t="str">
            <v>220-07</v>
          </cell>
          <cell r="G22" t="str">
            <v>Terraplenes</v>
          </cell>
          <cell r="H22" t="str">
            <v>m3</v>
          </cell>
          <cell r="I22">
            <v>51000</v>
          </cell>
          <cell r="J22">
            <v>7582</v>
          </cell>
          <cell r="K22">
            <v>386682000</v>
          </cell>
        </row>
        <row r="23">
          <cell r="B23">
            <v>9</v>
          </cell>
          <cell r="C23" t="str">
            <v>3,6,2,4,1</v>
          </cell>
          <cell r="D23" t="str">
            <v>221.1</v>
          </cell>
          <cell r="E23" t="str">
            <v>221-07</v>
          </cell>
          <cell r="G23" t="str">
            <v>Pedraplén Compacto</v>
          </cell>
          <cell r="H23" t="str">
            <v>m3</v>
          </cell>
          <cell r="I23">
            <v>48000</v>
          </cell>
          <cell r="J23">
            <v>16500</v>
          </cell>
          <cell r="K23">
            <v>792000000</v>
          </cell>
        </row>
        <row r="24">
          <cell r="B24">
            <v>10</v>
          </cell>
          <cell r="C24" t="str">
            <v>3,6,2,5</v>
          </cell>
          <cell r="D24" t="str">
            <v>230.2</v>
          </cell>
          <cell r="E24" t="str">
            <v>230-07</v>
          </cell>
          <cell r="G24" t="str">
            <v>Mejoramiento de la subrasante empleando unicamente material adicionado</v>
          </cell>
          <cell r="H24" t="str">
            <v>m3</v>
          </cell>
          <cell r="I24">
            <v>145000</v>
          </cell>
          <cell r="J24">
            <v>38000</v>
          </cell>
          <cell r="K24">
            <v>5510000000</v>
          </cell>
        </row>
        <row r="25">
          <cell r="B25">
            <v>11</v>
          </cell>
          <cell r="C25" t="str">
            <v>3,6,2,1</v>
          </cell>
          <cell r="D25" t="str">
            <v>2P</v>
          </cell>
          <cell r="F25" t="str">
            <v>2P</v>
          </cell>
          <cell r="G25" t="str">
            <v>Conformación de sitios de disposición de sobrantes</v>
          </cell>
          <cell r="H25" t="str">
            <v>m3</v>
          </cell>
          <cell r="I25">
            <v>725000</v>
          </cell>
          <cell r="J25">
            <v>2293</v>
          </cell>
          <cell r="K25">
            <v>1662425000</v>
          </cell>
        </row>
        <row r="26">
          <cell r="B26">
            <v>12</v>
          </cell>
          <cell r="C26" t="str">
            <v>3,6,8,2</v>
          </cell>
          <cell r="D26" t="str">
            <v>231.1</v>
          </cell>
          <cell r="E26" t="str">
            <v>231-07</v>
          </cell>
          <cell r="G26" t="str">
            <v>Geotextil para separación de suelos de subrasante y capas granulares</v>
          </cell>
          <cell r="H26" t="str">
            <v>m2</v>
          </cell>
          <cell r="I26">
            <v>277400</v>
          </cell>
          <cell r="J26">
            <v>5450</v>
          </cell>
          <cell r="K26">
            <v>1511830000</v>
          </cell>
        </row>
        <row r="27">
          <cell r="H27" t="str">
            <v>SUBTOTAL EXPLANACIONES</v>
          </cell>
          <cell r="K27">
            <v>17434106780</v>
          </cell>
        </row>
        <row r="28">
          <cell r="B28" t="str">
            <v>SUBBASES Y AFIRMADOS</v>
          </cell>
        </row>
        <row r="29">
          <cell r="B29">
            <v>13</v>
          </cell>
          <cell r="C29" t="str">
            <v>3,6,3,1,1</v>
          </cell>
          <cell r="D29" t="str">
            <v>310.1</v>
          </cell>
          <cell r="E29" t="str">
            <v>310-07</v>
          </cell>
          <cell r="G29" t="str">
            <v>Conformación de la calzada existente</v>
          </cell>
          <cell r="H29" t="str">
            <v>m2</v>
          </cell>
          <cell r="I29">
            <v>495000</v>
          </cell>
          <cell r="J29">
            <v>500</v>
          </cell>
          <cell r="K29">
            <v>247500000</v>
          </cell>
        </row>
        <row r="30">
          <cell r="B30">
            <v>14</v>
          </cell>
          <cell r="C30" t="str">
            <v>3,6,3,4,3</v>
          </cell>
          <cell r="D30" t="str">
            <v>320.1</v>
          </cell>
          <cell r="E30" t="str">
            <v>320-07</v>
          </cell>
          <cell r="G30" t="str">
            <v>Subbase Granular</v>
          </cell>
          <cell r="H30" t="str">
            <v>m3</v>
          </cell>
          <cell r="I30">
            <v>64000</v>
          </cell>
          <cell r="J30">
            <v>63000</v>
          </cell>
          <cell r="K30">
            <v>4032000000</v>
          </cell>
        </row>
        <row r="31">
          <cell r="H31" t="str">
            <v>SUBTOTAL SUBBASES Y AFIRMADOS</v>
          </cell>
          <cell r="K31">
            <v>4279500000</v>
          </cell>
        </row>
        <row r="32">
          <cell r="B32" t="str">
            <v>PAVIMENTOS ASFALTICOS</v>
          </cell>
        </row>
        <row r="33">
          <cell r="B33">
            <v>15</v>
          </cell>
          <cell r="C33" t="str">
            <v>3,6,4,3,1</v>
          </cell>
          <cell r="D33" t="str">
            <v>420.1</v>
          </cell>
          <cell r="E33" t="str">
            <v>420-07</v>
          </cell>
          <cell r="G33" t="str">
            <v>Riego de imprimación con emulsión asfaltica</v>
          </cell>
          <cell r="H33" t="str">
            <v>m2</v>
          </cell>
          <cell r="I33">
            <v>146000</v>
          </cell>
          <cell r="J33">
            <v>1821</v>
          </cell>
          <cell r="K33">
            <v>265866000</v>
          </cell>
        </row>
        <row r="34">
          <cell r="B34">
            <v>16</v>
          </cell>
          <cell r="C34" t="str">
            <v xml:space="preserve">3,6,4,11,3 </v>
          </cell>
          <cell r="D34" t="str">
            <v>450,2P</v>
          </cell>
          <cell r="F34" t="str">
            <v>450,2P</v>
          </cell>
          <cell r="G34" t="str">
            <v>Mezcla Densa en Caliente Tipo MDC - 2</v>
          </cell>
          <cell r="H34" t="str">
            <v>m3</v>
          </cell>
          <cell r="I34">
            <v>13000</v>
          </cell>
          <cell r="J34">
            <v>440000</v>
          </cell>
          <cell r="K34">
            <v>5720000000</v>
          </cell>
        </row>
        <row r="35">
          <cell r="B35">
            <v>17</v>
          </cell>
          <cell r="D35" t="str">
            <v>466.1P</v>
          </cell>
          <cell r="F35" t="str">
            <v>466.1P</v>
          </cell>
          <cell r="G35" t="str">
            <v>Sello de Grietas</v>
          </cell>
          <cell r="H35" t="str">
            <v>m</v>
          </cell>
          <cell r="I35">
            <v>302000</v>
          </cell>
          <cell r="J35">
            <v>1211</v>
          </cell>
          <cell r="K35">
            <v>365722000</v>
          </cell>
        </row>
        <row r="36">
          <cell r="H36" t="str">
            <v>SUBTOTAL PAVIMENTOS ASFALTICOS</v>
          </cell>
          <cell r="K36">
            <v>6351588000</v>
          </cell>
        </row>
        <row r="37">
          <cell r="B37" t="str">
            <v>PAVIMENTOS DE CONCRETO</v>
          </cell>
        </row>
        <row r="38">
          <cell r="B38">
            <v>18</v>
          </cell>
          <cell r="C38" t="str">
            <v>3,6,5,1,6</v>
          </cell>
          <cell r="D38" t="str">
            <v>500.1</v>
          </cell>
          <cell r="E38" t="str">
            <v>500-07</v>
          </cell>
          <cell r="G38" t="str">
            <v>Pavimento de Concreto Hidraulico</v>
          </cell>
          <cell r="H38" t="str">
            <v>m3</v>
          </cell>
          <cell r="I38">
            <v>117391</v>
          </cell>
          <cell r="J38">
            <v>450000</v>
          </cell>
          <cell r="K38">
            <v>52825950000</v>
          </cell>
        </row>
        <row r="39">
          <cell r="H39" t="str">
            <v>SUBTOTAL PAVIMENTOS DE CONCRETO</v>
          </cell>
          <cell r="K39">
            <v>52825950000</v>
          </cell>
        </row>
        <row r="40">
          <cell r="B40" t="str">
            <v>ESTRUCTURAS Y DRENAJES</v>
          </cell>
        </row>
        <row r="41">
          <cell r="B41">
            <v>19</v>
          </cell>
          <cell r="C41" t="str">
            <v>3,6,6,1,1</v>
          </cell>
          <cell r="D41" t="str">
            <v>600.1</v>
          </cell>
          <cell r="E41" t="str">
            <v>600-07</v>
          </cell>
          <cell r="G41" t="str">
            <v>Excavaciones varias sin clasificar</v>
          </cell>
          <cell r="H41" t="str">
            <v>m3</v>
          </cell>
          <cell r="I41">
            <v>57000</v>
          </cell>
          <cell r="J41">
            <v>17823</v>
          </cell>
          <cell r="K41">
            <v>1015911000</v>
          </cell>
        </row>
        <row r="42">
          <cell r="B42">
            <v>20</v>
          </cell>
          <cell r="C42" t="str">
            <v>3,6,6,1,9</v>
          </cell>
          <cell r="D42" t="str">
            <v>600.2</v>
          </cell>
          <cell r="E42" t="str">
            <v>600-07</v>
          </cell>
          <cell r="G42" t="str">
            <v>Excavaciones varias en roca en seco</v>
          </cell>
          <cell r="H42" t="str">
            <v>m3</v>
          </cell>
          <cell r="I42">
            <v>9700</v>
          </cell>
          <cell r="J42">
            <v>77367</v>
          </cell>
          <cell r="K42">
            <v>750459900</v>
          </cell>
        </row>
        <row r="43">
          <cell r="B43">
            <v>21</v>
          </cell>
          <cell r="C43" t="str">
            <v>3.6.6.1.11</v>
          </cell>
          <cell r="D43" t="str">
            <v>600.5</v>
          </cell>
          <cell r="E43" t="str">
            <v>600-07</v>
          </cell>
          <cell r="G43" t="str">
            <v xml:space="preserve">Excavaciones varias en material comun bajo agua </v>
          </cell>
          <cell r="H43" t="str">
            <v>m3</v>
          </cell>
          <cell r="I43">
            <v>475</v>
          </cell>
          <cell r="J43">
            <v>36993</v>
          </cell>
          <cell r="K43">
            <v>17571675</v>
          </cell>
        </row>
        <row r="44">
          <cell r="B44">
            <v>22</v>
          </cell>
          <cell r="C44" t="str">
            <v>3,6,6,2</v>
          </cell>
          <cell r="D44">
            <v>610.1</v>
          </cell>
          <cell r="E44" t="str">
            <v>610-07</v>
          </cell>
          <cell r="G44" t="str">
            <v>Relleno para Estructuras</v>
          </cell>
          <cell r="H44" t="str">
            <v>m3</v>
          </cell>
          <cell r="I44">
            <v>7000</v>
          </cell>
          <cell r="J44">
            <v>77003</v>
          </cell>
          <cell r="K44">
            <v>539021000</v>
          </cell>
        </row>
        <row r="45">
          <cell r="B45">
            <v>23</v>
          </cell>
          <cell r="C45" t="str">
            <v>3.6.6.2.4</v>
          </cell>
          <cell r="D45" t="str">
            <v>673.1</v>
          </cell>
          <cell r="E45" t="str">
            <v>673-07</v>
          </cell>
          <cell r="G45" t="str">
            <v>Material granular Filtrante</v>
          </cell>
          <cell r="H45" t="str">
            <v>m3</v>
          </cell>
          <cell r="I45">
            <v>12000</v>
          </cell>
          <cell r="J45">
            <v>87003</v>
          </cell>
          <cell r="K45">
            <v>1044036000</v>
          </cell>
        </row>
        <row r="46">
          <cell r="B46">
            <v>24</v>
          </cell>
          <cell r="C46" t="str">
            <v>3,6,6,6,8</v>
          </cell>
          <cell r="D46" t="str">
            <v>630.1</v>
          </cell>
          <cell r="E46" t="str">
            <v>630-07</v>
          </cell>
          <cell r="G46" t="str">
            <v xml:space="preserve">Concreto clase A </v>
          </cell>
          <cell r="H46" t="str">
            <v>m3</v>
          </cell>
          <cell r="I46">
            <v>1030</v>
          </cell>
          <cell r="J46">
            <v>900000</v>
          </cell>
          <cell r="K46">
            <v>927000000</v>
          </cell>
        </row>
        <row r="47">
          <cell r="B47">
            <v>25</v>
          </cell>
          <cell r="C47" t="str">
            <v>3,6,6,6,26</v>
          </cell>
          <cell r="D47" t="str">
            <v>630.3</v>
          </cell>
          <cell r="E47" t="str">
            <v>630-07</v>
          </cell>
          <cell r="G47" t="str">
            <v xml:space="preserve">Concreto calse C </v>
          </cell>
          <cell r="H47" t="str">
            <v>m3</v>
          </cell>
          <cell r="I47">
            <v>730</v>
          </cell>
          <cell r="J47">
            <v>720000</v>
          </cell>
          <cell r="K47">
            <v>525600000</v>
          </cell>
        </row>
        <row r="48">
          <cell r="B48">
            <v>26</v>
          </cell>
          <cell r="C48" t="str">
            <v>3,6,6,6,35</v>
          </cell>
          <cell r="D48" t="str">
            <v>630.4</v>
          </cell>
          <cell r="E48" t="str">
            <v>630-07</v>
          </cell>
          <cell r="G48" t="str">
            <v>Concreto clase D</v>
          </cell>
          <cell r="H48" t="str">
            <v>m3</v>
          </cell>
          <cell r="I48">
            <v>1500</v>
          </cell>
          <cell r="J48">
            <v>460000</v>
          </cell>
          <cell r="K48">
            <v>690000000</v>
          </cell>
        </row>
        <row r="49">
          <cell r="B49">
            <v>27</v>
          </cell>
          <cell r="C49" t="str">
            <v>3,6,6,6,46</v>
          </cell>
          <cell r="D49" t="str">
            <v>630.6</v>
          </cell>
          <cell r="E49" t="str">
            <v>630-07</v>
          </cell>
          <cell r="G49" t="str">
            <v xml:space="preserve">Concreto clase F </v>
          </cell>
          <cell r="H49" t="str">
            <v>m3</v>
          </cell>
          <cell r="I49">
            <v>1200</v>
          </cell>
          <cell r="J49">
            <v>353340</v>
          </cell>
          <cell r="K49">
            <v>424008000</v>
          </cell>
        </row>
        <row r="50">
          <cell r="B50">
            <v>28</v>
          </cell>
          <cell r="C50" t="str">
            <v>3,6,6,6,47</v>
          </cell>
          <cell r="D50" t="str">
            <v>630.7</v>
          </cell>
          <cell r="E50" t="str">
            <v>630-07</v>
          </cell>
          <cell r="G50" t="str">
            <v xml:space="preserve">Concreto clase G </v>
          </cell>
          <cell r="H50" t="str">
            <v>m3</v>
          </cell>
          <cell r="I50">
            <v>480</v>
          </cell>
          <cell r="J50">
            <v>321326</v>
          </cell>
          <cell r="K50">
            <v>154236480</v>
          </cell>
        </row>
        <row r="51">
          <cell r="B51">
            <v>29</v>
          </cell>
          <cell r="C51" t="str">
            <v>3.6.6.8</v>
          </cell>
          <cell r="D51" t="str">
            <v>640.1</v>
          </cell>
          <cell r="E51" t="str">
            <v>640-07</v>
          </cell>
          <cell r="G51" t="str">
            <v>Acero de refuerzo Fy=420Mpa</v>
          </cell>
          <cell r="H51" t="str">
            <v>kg</v>
          </cell>
          <cell r="I51">
            <v>252700</v>
          </cell>
          <cell r="J51">
            <v>3100</v>
          </cell>
          <cell r="K51">
            <v>783370000</v>
          </cell>
        </row>
        <row r="52">
          <cell r="B52">
            <v>30</v>
          </cell>
          <cell r="C52" t="str">
            <v>3,6,6,7,1</v>
          </cell>
          <cell r="D52" t="str">
            <v>632.1</v>
          </cell>
          <cell r="E52" t="str">
            <v>632-07</v>
          </cell>
          <cell r="G52" t="str">
            <v xml:space="preserve">Baranda de concreto </v>
          </cell>
          <cell r="H52" t="str">
            <v>ml</v>
          </cell>
          <cell r="I52">
            <v>625</v>
          </cell>
          <cell r="J52">
            <v>173523</v>
          </cell>
          <cell r="K52">
            <v>108451875</v>
          </cell>
        </row>
        <row r="53">
          <cell r="B53">
            <v>31</v>
          </cell>
          <cell r="C53" t="str">
            <v>3,6,6,10,1</v>
          </cell>
          <cell r="D53" t="str">
            <v>642.1</v>
          </cell>
          <cell r="E53" t="str">
            <v>642-07</v>
          </cell>
          <cell r="G53" t="str">
            <v>Apoyo elastomerico</v>
          </cell>
          <cell r="H53" t="str">
            <v>u</v>
          </cell>
          <cell r="I53">
            <v>20</v>
          </cell>
          <cell r="J53">
            <v>586353</v>
          </cell>
          <cell r="K53">
            <v>11727060</v>
          </cell>
        </row>
        <row r="54">
          <cell r="B54">
            <v>32</v>
          </cell>
          <cell r="C54" t="str">
            <v>3,6,6,13,4</v>
          </cell>
          <cell r="D54" t="str">
            <v>661.1</v>
          </cell>
          <cell r="E54" t="str">
            <v>661-07</v>
          </cell>
          <cell r="G54" t="str">
            <v>Tubería de Concreto reforzado de 900mm de diametro interior</v>
          </cell>
          <cell r="H54" t="str">
            <v>ml</v>
          </cell>
          <cell r="I54">
            <v>4500</v>
          </cell>
          <cell r="J54">
            <v>320000</v>
          </cell>
          <cell r="K54">
            <v>1440000000</v>
          </cell>
        </row>
        <row r="55">
          <cell r="B55">
            <v>33</v>
          </cell>
          <cell r="C55" t="str">
            <v>3.6.6.16.1</v>
          </cell>
          <cell r="D55" t="str">
            <v>671.1</v>
          </cell>
          <cell r="E55" t="str">
            <v>671-07</v>
          </cell>
          <cell r="G55" t="str">
            <v>Cunetas revestidas en concreto fundidas en el lugar</v>
          </cell>
          <cell r="H55" t="str">
            <v>m3</v>
          </cell>
          <cell r="I55">
            <v>6776</v>
          </cell>
          <cell r="J55">
            <v>380000</v>
          </cell>
          <cell r="K55">
            <v>2574880000</v>
          </cell>
        </row>
        <row r="56">
          <cell r="B56">
            <v>34</v>
          </cell>
          <cell r="C56" t="str">
            <v>3,6,8,1</v>
          </cell>
          <cell r="D56" t="str">
            <v>673.2</v>
          </cell>
          <cell r="E56" t="str">
            <v>673-07</v>
          </cell>
          <cell r="G56" t="str">
            <v>Geotextil</v>
          </cell>
          <cell r="H56" t="str">
            <v>m2</v>
          </cell>
          <cell r="I56">
            <v>162500</v>
          </cell>
          <cell r="J56">
            <v>4565</v>
          </cell>
          <cell r="K56">
            <v>741812500</v>
          </cell>
        </row>
        <row r="57">
          <cell r="B57">
            <v>35</v>
          </cell>
          <cell r="C57" t="str">
            <v>3,6,6,17</v>
          </cell>
          <cell r="D57" t="str">
            <v>672.1</v>
          </cell>
          <cell r="E57" t="str">
            <v>672-07</v>
          </cell>
          <cell r="G57" t="str">
            <v>Bordillos de concreto</v>
          </cell>
          <cell r="H57" t="str">
            <v>ml</v>
          </cell>
          <cell r="I57">
            <v>95000</v>
          </cell>
          <cell r="J57">
            <v>42000</v>
          </cell>
          <cell r="K57">
            <v>3990000000</v>
          </cell>
        </row>
        <row r="58">
          <cell r="B58">
            <v>36</v>
          </cell>
          <cell r="C58" t="str">
            <v>3,6,8,3</v>
          </cell>
          <cell r="D58" t="str">
            <v>673.3P</v>
          </cell>
          <cell r="F58" t="str">
            <v>673.3P</v>
          </cell>
          <cell r="G58" t="str">
            <v>Geodren</v>
          </cell>
          <cell r="H58" t="str">
            <v>ml</v>
          </cell>
          <cell r="I58">
            <v>60000</v>
          </cell>
          <cell r="J58">
            <v>48000</v>
          </cell>
          <cell r="K58">
            <v>2880000000</v>
          </cell>
        </row>
        <row r="59">
          <cell r="B59">
            <v>37</v>
          </cell>
          <cell r="C59" t="str">
            <v>3,6,6,21,1</v>
          </cell>
          <cell r="D59" t="str">
            <v>681.1</v>
          </cell>
          <cell r="E59" t="str">
            <v>681-07</v>
          </cell>
          <cell r="G59" t="str">
            <v>Gavion</v>
          </cell>
          <cell r="H59" t="str">
            <v>m3</v>
          </cell>
          <cell r="I59">
            <v>4000</v>
          </cell>
          <cell r="J59">
            <v>127676</v>
          </cell>
          <cell r="K59">
            <v>510704000</v>
          </cell>
        </row>
        <row r="60">
          <cell r="B60">
            <v>38</v>
          </cell>
          <cell r="C60" t="str">
            <v>3.6.6.4</v>
          </cell>
          <cell r="D60" t="str">
            <v>621P</v>
          </cell>
          <cell r="F60" t="str">
            <v>621P</v>
          </cell>
          <cell r="G60" t="str">
            <v>Pilotes preexcavados (caissons) concreto clase C fc=280 kg/cm2 (diámetro 1.2 m, incluye excavaciones, formaleta (bien sea metálica o anillos de concreto) soporte temporal, concreto tremie bombeo, no incluye acero de refuerzo) caissons</v>
          </cell>
          <cell r="H60" t="str">
            <v>m3</v>
          </cell>
          <cell r="I60">
            <v>800</v>
          </cell>
          <cell r="J60">
            <v>1200000</v>
          </cell>
          <cell r="K60">
            <v>960000000</v>
          </cell>
        </row>
        <row r="61">
          <cell r="H61" t="str">
            <v>SUBTOTAL ESTRUCTURAS Y DRENAJES</v>
          </cell>
          <cell r="K61">
            <v>20088789490</v>
          </cell>
        </row>
        <row r="62">
          <cell r="B62" t="str">
            <v>SEÑALIZACIÓN</v>
          </cell>
        </row>
        <row r="63">
          <cell r="B63">
            <v>39</v>
          </cell>
          <cell r="C63" t="str">
            <v>3.6.7.1.3</v>
          </cell>
          <cell r="D63" t="str">
            <v>700.1</v>
          </cell>
          <cell r="E63" t="str">
            <v>700-07</v>
          </cell>
          <cell r="G63" t="str">
            <v>Líneas de Demarcación con pintura en frio</v>
          </cell>
          <cell r="H63" t="str">
            <v>ml</v>
          </cell>
          <cell r="I63">
            <v>304000</v>
          </cell>
          <cell r="J63">
            <v>1189</v>
          </cell>
          <cell r="K63">
            <v>361456000</v>
          </cell>
        </row>
        <row r="64">
          <cell r="B64">
            <v>40</v>
          </cell>
          <cell r="C64" t="str">
            <v>3,6,7,1,8</v>
          </cell>
          <cell r="D64" t="str">
            <v>700.3</v>
          </cell>
          <cell r="E64" t="str">
            <v>700-07</v>
          </cell>
          <cell r="G64" t="str">
            <v>Marca Vial con pintura en frío</v>
          </cell>
          <cell r="H64" t="str">
            <v>m2</v>
          </cell>
          <cell r="I64">
            <v>326</v>
          </cell>
          <cell r="J64">
            <v>16238</v>
          </cell>
          <cell r="K64">
            <v>5293588</v>
          </cell>
        </row>
        <row r="65">
          <cell r="B65">
            <v>41</v>
          </cell>
          <cell r="C65" t="str">
            <v>3,6,7,2,1</v>
          </cell>
          <cell r="D65" t="str">
            <v>701.1</v>
          </cell>
          <cell r="E65" t="str">
            <v>701-07</v>
          </cell>
          <cell r="G65" t="str">
            <v xml:space="preserve">Tacha Reflectiva </v>
          </cell>
          <cell r="H65" t="str">
            <v>Un</v>
          </cell>
          <cell r="I65">
            <v>25340</v>
          </cell>
          <cell r="J65">
            <v>8772</v>
          </cell>
          <cell r="K65">
            <v>222282480</v>
          </cell>
        </row>
        <row r="66">
          <cell r="B66">
            <v>42</v>
          </cell>
          <cell r="C66" t="str">
            <v>3,6,7,3,4</v>
          </cell>
          <cell r="D66" t="str">
            <v>710.1.1</v>
          </cell>
          <cell r="E66" t="str">
            <v>710-07</v>
          </cell>
          <cell r="G66" t="str">
            <v>Señal Vertical De Tránsito Tipo I</v>
          </cell>
          <cell r="H66" t="str">
            <v>Un</v>
          </cell>
          <cell r="I66">
            <v>380</v>
          </cell>
          <cell r="J66">
            <v>261954</v>
          </cell>
          <cell r="K66">
            <v>99542520</v>
          </cell>
        </row>
        <row r="67">
          <cell r="B67">
            <v>43</v>
          </cell>
          <cell r="C67" t="str">
            <v>3,6,7,3,40</v>
          </cell>
          <cell r="D67" t="str">
            <v>710.1.2</v>
          </cell>
          <cell r="E67" t="str">
            <v>710-07</v>
          </cell>
          <cell r="G67" t="str">
            <v>Señal Vertical De Transito Tipo IV</v>
          </cell>
          <cell r="H67" t="str">
            <v>Un</v>
          </cell>
          <cell r="I67">
            <v>6332</v>
          </cell>
          <cell r="J67">
            <v>190000</v>
          </cell>
          <cell r="K67">
            <v>1203080000</v>
          </cell>
        </row>
        <row r="68">
          <cell r="B68">
            <v>44</v>
          </cell>
          <cell r="C68" t="str">
            <v>3,6,7,3,40</v>
          </cell>
          <cell r="D68" t="str">
            <v>710.2</v>
          </cell>
          <cell r="E68" t="str">
            <v>710-07</v>
          </cell>
          <cell r="G68" t="str">
            <v>Señal Vertical De Transito Tipo V</v>
          </cell>
          <cell r="H68" t="str">
            <v>m2</v>
          </cell>
          <cell r="I68">
            <v>152</v>
          </cell>
          <cell r="J68">
            <v>362284</v>
          </cell>
          <cell r="K68">
            <v>55067168</v>
          </cell>
        </row>
        <row r="69">
          <cell r="B69">
            <v>45</v>
          </cell>
          <cell r="C69" t="str">
            <v>3,6,7,4,1</v>
          </cell>
          <cell r="D69" t="str">
            <v>720.1</v>
          </cell>
          <cell r="E69" t="str">
            <v>720-07</v>
          </cell>
          <cell r="G69" t="str">
            <v>Poste de referencia</v>
          </cell>
          <cell r="H69" t="str">
            <v>Un</v>
          </cell>
          <cell r="I69">
            <v>76</v>
          </cell>
          <cell r="J69">
            <v>116392</v>
          </cell>
          <cell r="K69">
            <v>8845792</v>
          </cell>
        </row>
        <row r="70">
          <cell r="B70">
            <v>46</v>
          </cell>
          <cell r="C70" t="str">
            <v>3,6,7,5,1</v>
          </cell>
          <cell r="D70" t="str">
            <v>730.1</v>
          </cell>
          <cell r="E70" t="str">
            <v>730-07</v>
          </cell>
          <cell r="G70" t="str">
            <v xml:space="preserve">Defensa metalica </v>
          </cell>
          <cell r="H70" t="str">
            <v>ml</v>
          </cell>
          <cell r="I70">
            <v>11900</v>
          </cell>
          <cell r="J70">
            <v>155000</v>
          </cell>
          <cell r="K70">
            <v>1844500000</v>
          </cell>
        </row>
        <row r="71">
          <cell r="B71">
            <v>47</v>
          </cell>
          <cell r="C71" t="str">
            <v>3,6,7,5,2</v>
          </cell>
          <cell r="D71" t="str">
            <v>730.2</v>
          </cell>
          <cell r="E71" t="str">
            <v>730-07</v>
          </cell>
          <cell r="G71" t="str">
            <v>Sección final</v>
          </cell>
          <cell r="H71" t="str">
            <v>Un</v>
          </cell>
          <cell r="I71">
            <v>1300</v>
          </cell>
          <cell r="J71">
            <v>69650</v>
          </cell>
          <cell r="K71">
            <v>90545000</v>
          </cell>
        </row>
        <row r="72">
          <cell r="B72">
            <v>48</v>
          </cell>
          <cell r="C72" t="str">
            <v>3,6,7,6,1</v>
          </cell>
          <cell r="D72" t="str">
            <v>740.1</v>
          </cell>
          <cell r="E72" t="str">
            <v>740-07</v>
          </cell>
          <cell r="G72" t="str">
            <v>Captafaros</v>
          </cell>
          <cell r="H72" t="str">
            <v>Un</v>
          </cell>
          <cell r="I72">
            <v>2432</v>
          </cell>
          <cell r="J72">
            <v>11637</v>
          </cell>
          <cell r="K72">
            <v>28301184</v>
          </cell>
        </row>
        <row r="73">
          <cell r="H73" t="str">
            <v>SUBTOTAL SEÑALIZACIÓN</v>
          </cell>
          <cell r="K73">
            <v>3918913732</v>
          </cell>
        </row>
        <row r="74">
          <cell r="B74" t="str">
            <v>OBRAS VARIAS</v>
          </cell>
        </row>
        <row r="75">
          <cell r="B75">
            <v>49</v>
          </cell>
          <cell r="C75" t="str">
            <v> 3.6.9.1.3 </v>
          </cell>
          <cell r="D75" t="str">
            <v>800.1</v>
          </cell>
          <cell r="E75" t="str">
            <v>800-07</v>
          </cell>
          <cell r="G75" t="str">
            <v>Cercas de alambre de púas con postes de Madera</v>
          </cell>
          <cell r="H75" t="str">
            <v>ml</v>
          </cell>
          <cell r="I75">
            <v>4400</v>
          </cell>
          <cell r="J75">
            <v>11022</v>
          </cell>
          <cell r="K75">
            <v>48496800</v>
          </cell>
        </row>
        <row r="76">
          <cell r="B76">
            <v>50</v>
          </cell>
          <cell r="C76" t="str">
            <v>3,6,9,2,1</v>
          </cell>
          <cell r="D76" t="str">
            <v>810.1</v>
          </cell>
          <cell r="E76" t="str">
            <v>810-07</v>
          </cell>
          <cell r="G76" t="str">
            <v>Protección de taludes con bloques de césped</v>
          </cell>
          <cell r="H76" t="str">
            <v>m2</v>
          </cell>
          <cell r="I76">
            <v>275000</v>
          </cell>
          <cell r="J76">
            <v>5000</v>
          </cell>
          <cell r="K76">
            <v>1375000000</v>
          </cell>
        </row>
        <row r="77">
          <cell r="H77" t="str">
            <v>SUBTOTAL OBRAS VARIAS</v>
          </cell>
          <cell r="K77">
            <v>1423496800</v>
          </cell>
        </row>
        <row r="78">
          <cell r="B78" t="str">
            <v>TRANSPORTES</v>
          </cell>
        </row>
        <row r="79">
          <cell r="B79">
            <v>51</v>
          </cell>
          <cell r="C79" t="str">
            <v>3,6,9,3,1</v>
          </cell>
          <cell r="D79" t="str">
            <v>900.2</v>
          </cell>
          <cell r="E79" t="str">
            <v>900-07</v>
          </cell>
          <cell r="G79" t="str">
            <v>Transporte de materiales provenientes de la excavación de la explanación, canales y préstamos para distancias mayores de mil metros (1000 m)</v>
          </cell>
          <cell r="H79" t="str">
            <v>m3-Km</v>
          </cell>
          <cell r="I79">
            <v>11500000</v>
          </cell>
          <cell r="J79">
            <v>600</v>
          </cell>
          <cell r="K79">
            <v>6900000000</v>
          </cell>
        </row>
        <row r="80">
          <cell r="B80">
            <v>52</v>
          </cell>
          <cell r="C80" t="str">
            <v>3.6.9.3</v>
          </cell>
          <cell r="D80" t="str">
            <v>900.3</v>
          </cell>
          <cell r="E80" t="str">
            <v>900-07</v>
          </cell>
          <cell r="G80" t="str">
            <v>Transporte de materiales provenientes de derrumbes</v>
          </cell>
          <cell r="H80" t="str">
            <v>m3-Km</v>
          </cell>
          <cell r="I80">
            <v>320000</v>
          </cell>
          <cell r="J80">
            <v>600</v>
          </cell>
          <cell r="K80">
            <v>192000000</v>
          </cell>
        </row>
        <row r="81">
          <cell r="H81" t="str">
            <v>SUBTOTAL TRANSPORTES</v>
          </cell>
          <cell r="K81">
            <v>7092000000</v>
          </cell>
        </row>
        <row r="82">
          <cell r="G82" t="str">
            <v>SUBTOTAL COSTO OBRAS</v>
          </cell>
          <cell r="K82">
            <v>113414344802</v>
          </cell>
        </row>
        <row r="84">
          <cell r="B84" t="str">
            <v>NO PREVISTOS</v>
          </cell>
        </row>
        <row r="85">
          <cell r="B85">
            <v>53</v>
          </cell>
          <cell r="D85">
            <v>330</v>
          </cell>
          <cell r="E85" t="str">
            <v>330-07</v>
          </cell>
          <cell r="F85">
            <v>0</v>
          </cell>
          <cell r="G85" t="str">
            <v>Base Granular</v>
          </cell>
          <cell r="H85" t="str">
            <v>m3</v>
          </cell>
          <cell r="I85">
            <v>78750</v>
          </cell>
          <cell r="J85">
            <v>99643</v>
          </cell>
          <cell r="K85">
            <v>7846886250</v>
          </cell>
        </row>
        <row r="86">
          <cell r="B86">
            <v>54</v>
          </cell>
          <cell r="D86" t="str">
            <v>461.1P</v>
          </cell>
          <cell r="E86" t="str">
            <v>330-07</v>
          </cell>
          <cell r="F86">
            <v>0</v>
          </cell>
          <cell r="G86" t="str">
            <v>Reciclaje de pavimento asfaltico (Incluye cereo)</v>
          </cell>
          <cell r="H86" t="str">
            <v>m3</v>
          </cell>
          <cell r="I86">
            <v>24750</v>
          </cell>
          <cell r="J86">
            <v>31641</v>
          </cell>
          <cell r="K86">
            <v>783114750</v>
          </cell>
        </row>
        <row r="87">
          <cell r="B87">
            <v>55</v>
          </cell>
          <cell r="D87" t="str">
            <v>341.2.2P</v>
          </cell>
          <cell r="E87" t="str">
            <v>330-07</v>
          </cell>
          <cell r="F87">
            <v>0</v>
          </cell>
          <cell r="G87" t="str">
            <v>Suministro de Cemento Porlant Tipo I para  estabilizacion de bases granulares (Incluye mezclado)</v>
          </cell>
          <cell r="H87" t="str">
            <v>kg</v>
          </cell>
          <cell r="I87">
            <v>2380950</v>
          </cell>
          <cell r="J87">
            <v>643</v>
          </cell>
          <cell r="K87">
            <v>1530950850</v>
          </cell>
        </row>
        <row r="88">
          <cell r="B88">
            <v>56</v>
          </cell>
          <cell r="D88" t="str">
            <v>3P1</v>
          </cell>
          <cell r="E88" t="str">
            <v>330-07</v>
          </cell>
          <cell r="F88">
            <v>0</v>
          </cell>
          <cell r="G88" t="str">
            <v>Reubicacion de Cercas existentes</v>
          </cell>
          <cell r="H88" t="str">
            <v>ml</v>
          </cell>
          <cell r="I88">
            <v>70000</v>
          </cell>
          <cell r="J88">
            <v>4947</v>
          </cell>
          <cell r="K88">
            <v>346290000</v>
          </cell>
        </row>
        <row r="89">
          <cell r="B89">
            <v>57</v>
          </cell>
          <cell r="D89" t="str">
            <v>4P1</v>
          </cell>
          <cell r="E89" t="str">
            <v>330-07</v>
          </cell>
          <cell r="F89">
            <v>0</v>
          </cell>
          <cell r="G89" t="str">
            <v>Tala de arbol clase V h mayor a 30 mts ( incluye desenraíce, retiro y disposición final)</v>
          </cell>
          <cell r="H89" t="str">
            <v>ml</v>
          </cell>
          <cell r="I89">
            <v>300</v>
          </cell>
          <cell r="J89">
            <v>210756</v>
          </cell>
          <cell r="K89">
            <v>63226800</v>
          </cell>
        </row>
        <row r="90">
          <cell r="B90">
            <v>58</v>
          </cell>
          <cell r="D90" t="str">
            <v>4P2</v>
          </cell>
          <cell r="E90" t="str">
            <v>330-07</v>
          </cell>
          <cell r="F90">
            <v>0</v>
          </cell>
          <cell r="G90" t="str">
            <v>Tala de arbol clase IV h=20 a 30 mts ( incluye desenraíce, retiro y disposición final)</v>
          </cell>
          <cell r="H90" t="str">
            <v>UND.</v>
          </cell>
          <cell r="I90">
            <v>400</v>
          </cell>
          <cell r="J90">
            <v>144110</v>
          </cell>
          <cell r="K90">
            <v>57644000</v>
          </cell>
        </row>
        <row r="91">
          <cell r="B91">
            <v>59</v>
          </cell>
          <cell r="D91" t="str">
            <v>4P3</v>
          </cell>
          <cell r="E91" t="str">
            <v>330-07</v>
          </cell>
          <cell r="F91">
            <v>0</v>
          </cell>
          <cell r="G91" t="str">
            <v>Tala de arbol clase III h=10 a 20 mts ( incluye desenraíce, retiro y disposición final)</v>
          </cell>
          <cell r="H91" t="str">
            <v>UND.</v>
          </cell>
          <cell r="I91">
            <v>500</v>
          </cell>
          <cell r="J91">
            <v>99439</v>
          </cell>
          <cell r="K91">
            <v>49719500</v>
          </cell>
        </row>
        <row r="92">
          <cell r="B92">
            <v>60</v>
          </cell>
          <cell r="D92" t="str">
            <v>4P4</v>
          </cell>
          <cell r="E92" t="str">
            <v>330-07</v>
          </cell>
          <cell r="F92">
            <v>0</v>
          </cell>
          <cell r="G92" t="str">
            <v>Tala de arbol clase II h=5 a 10 mts ( incluye desenraíce, retiro y disposición final)</v>
          </cell>
          <cell r="H92" t="str">
            <v>UND.</v>
          </cell>
          <cell r="I92">
            <v>500</v>
          </cell>
          <cell r="J92">
            <v>74458</v>
          </cell>
          <cell r="K92">
            <v>37229000</v>
          </cell>
        </row>
        <row r="93">
          <cell r="B93">
            <v>61</v>
          </cell>
          <cell r="D93" t="str">
            <v>4P5</v>
          </cell>
          <cell r="E93" t="str">
            <v>330-07</v>
          </cell>
          <cell r="F93">
            <v>0</v>
          </cell>
          <cell r="G93" t="str">
            <v>Tala de arbol clase I h=1 a 5 mts ( incluye desenraíce, retiro y disposición final)</v>
          </cell>
          <cell r="H93" t="str">
            <v>UND.</v>
          </cell>
          <cell r="I93">
            <v>400</v>
          </cell>
          <cell r="J93">
            <v>58221</v>
          </cell>
          <cell r="K93">
            <v>23288400</v>
          </cell>
        </row>
        <row r="94">
          <cell r="B94">
            <v>62</v>
          </cell>
          <cell r="D94" t="str">
            <v>900.1</v>
          </cell>
          <cell r="E94" t="str">
            <v>330-07</v>
          </cell>
          <cell r="F94">
            <v>0</v>
          </cell>
          <cell r="G94" t="str">
            <v xml:space="preserve">Transporte de materiales provenientes de la excavación de la explanación, canales y prestamos, entre cien metros  (100 m)  y mil metros (1.000 m) </v>
          </cell>
          <cell r="H94" t="str">
            <v>UND.</v>
          </cell>
          <cell r="I94">
            <v>300000</v>
          </cell>
          <cell r="J94">
            <v>535</v>
          </cell>
          <cell r="K94">
            <v>160500000</v>
          </cell>
        </row>
        <row r="95">
          <cell r="B95">
            <v>63</v>
          </cell>
          <cell r="D95" t="str">
            <v>450.2P</v>
          </cell>
          <cell r="E95" t="str">
            <v>330-07</v>
          </cell>
          <cell r="F95">
            <v>0</v>
          </cell>
          <cell r="G95" t="str">
            <v>Mezcla Densa en Caliente para Parcheo</v>
          </cell>
          <cell r="H95" t="str">
            <v>UND.</v>
          </cell>
          <cell r="I95">
            <v>200</v>
          </cell>
          <cell r="J95">
            <v>472673</v>
          </cell>
          <cell r="K95">
            <v>94534600</v>
          </cell>
        </row>
        <row r="96">
          <cell r="K96">
            <v>10993384150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Indice"/>
      <sheetName val="EV-01"/>
      <sheetName val="EV-02"/>
      <sheetName val="EV-03"/>
      <sheetName val="EV-04"/>
      <sheetName val="EV-05"/>
      <sheetName val="EV-06"/>
      <sheetName val="EV-07"/>
      <sheetName val="EV-08"/>
      <sheetName val="EV-09"/>
      <sheetName val="EV-10"/>
      <sheetName val="EV-11"/>
      <sheetName val="EV-12"/>
      <sheetName val="EV-13"/>
      <sheetName val="EV-14"/>
      <sheetName val="EV-15"/>
      <sheetName val="EV-16"/>
      <sheetName val="EV-17"/>
      <sheetName val="EV-18"/>
      <sheetName val="EV-19"/>
      <sheetName val="EV-20"/>
      <sheetName val="EV-21"/>
      <sheetName val="EV-22"/>
      <sheetName val="des_rps"/>
      <sheetName val="calcul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
          <cell r="A1" t="str">
            <v>Accesorios y repuestos</v>
          </cell>
        </row>
        <row r="2">
          <cell r="A2" t="str">
            <v>Acepillado, incluye fabricación de listón y molduras en blanco</v>
          </cell>
        </row>
        <row r="3">
          <cell r="A3" t="str">
            <v>Agua potable</v>
          </cell>
        </row>
        <row r="4">
          <cell r="A4" t="str">
            <v>Ajonjolí</v>
          </cell>
        </row>
        <row r="5">
          <cell r="A5" t="str">
            <v>Algodón</v>
          </cell>
        </row>
        <row r="6">
          <cell r="A6" t="str">
            <v>Arenas industriales</v>
          </cell>
        </row>
        <row r="7">
          <cell r="A7" t="str">
            <v>Arenas y gravillas</v>
          </cell>
        </row>
        <row r="8">
          <cell r="A8" t="str">
            <v>Arroz</v>
          </cell>
        </row>
        <row r="9">
          <cell r="A9" t="str">
            <v>Aserrado de madera</v>
          </cell>
        </row>
        <row r="10">
          <cell r="A10" t="str">
            <v>Café</v>
          </cell>
        </row>
        <row r="11">
          <cell r="A11" t="str">
            <v>Caña de azúcar</v>
          </cell>
        </row>
        <row r="12">
          <cell r="A12" t="str">
            <v>Carbón mineral</v>
          </cell>
        </row>
        <row r="13">
          <cell r="A13" t="str">
            <v>Cebolla</v>
          </cell>
        </row>
        <row r="14">
          <cell r="A14" t="str">
            <v>Comercio</v>
          </cell>
        </row>
        <row r="15">
          <cell r="A15" t="str">
            <v>Comunicaciones</v>
          </cell>
        </row>
        <row r="16">
          <cell r="A16" t="str">
            <v>Confección de artículos de camisería</v>
          </cell>
        </row>
        <row r="17">
          <cell r="A17" t="str">
            <v>Confección de cortinas y artículos de ornamentación con Materiales textiles, incluye los de material plástico</v>
          </cell>
        </row>
        <row r="18">
          <cell r="A18" t="str">
            <v>Confección de prendas de vestir de cuero</v>
          </cell>
        </row>
        <row r="19">
          <cell r="A19" t="str">
            <v>Confección de ropa exterior para mujer y niña</v>
          </cell>
        </row>
        <row r="20">
          <cell r="A20" t="str">
            <v>Confección de ropa interior para mujer y niña</v>
          </cell>
        </row>
        <row r="21">
          <cell r="A21" t="str">
            <v>Confección de ropa para bebe</v>
          </cell>
        </row>
        <row r="22">
          <cell r="A22" t="str">
            <v>Confección de ropa para cama</v>
          </cell>
        </row>
        <row r="23">
          <cell r="A23" t="str">
            <v>Confección de ropa para trabajo</v>
          </cell>
        </row>
        <row r="24">
          <cell r="A24" t="str">
            <v>Confección de vestidos de baño</v>
          </cell>
        </row>
        <row r="25">
          <cell r="A25" t="str">
            <v>Conservación y tratamiento de la madera</v>
          </cell>
        </row>
        <row r="26">
          <cell r="A26" t="str">
            <v>Construcción industrial</v>
          </cell>
        </row>
        <row r="27">
          <cell r="A27" t="str">
            <v>Construcción y reconstrucción de embarcaciones mayores</v>
          </cell>
        </row>
        <row r="28">
          <cell r="A28" t="str">
            <v>Construcción y reconstrucción de embarcaciones menores</v>
          </cell>
        </row>
        <row r="29">
          <cell r="A29" t="str">
            <v>Curtido y acabado de cuero</v>
          </cell>
        </row>
        <row r="30">
          <cell r="A30" t="str">
            <v>Deshidratación de frutas, legumbres y otros vegetales</v>
          </cell>
        </row>
        <row r="31">
          <cell r="A31" t="str">
            <v>Desmote y preparación del algodón para el hilado</v>
          </cell>
        </row>
        <row r="32">
          <cell r="A32" t="str">
            <v>Destilación de alcohol etílico, para todos los usos</v>
          </cell>
        </row>
        <row r="33">
          <cell r="A33" t="str">
            <v>Divisas</v>
          </cell>
        </row>
        <row r="34">
          <cell r="A34" t="str">
            <v xml:space="preserve">Elaboración de aceites esenciales, resinas y mezclas, excepto los derivados de la destilación de maderas </v>
          </cell>
        </row>
        <row r="35">
          <cell r="A35" t="str">
            <v>Elaboración de alimentos para aves, incluso los complementarios</v>
          </cell>
        </row>
        <row r="36">
          <cell r="A36" t="str">
            <v>Elaboración de alimentos para ganado, incluso los complementarios</v>
          </cell>
        </row>
        <row r="37">
          <cell r="A37" t="str">
            <v>Elaboración de alimentos para perros, gatos y otros animales</v>
          </cell>
        </row>
        <row r="38">
          <cell r="A38" t="str">
            <v>Elaboración de combustibles derivados del petróleo</v>
          </cell>
        </row>
        <row r="39">
          <cell r="A39" t="str">
            <v>Elaboración de malta</v>
          </cell>
        </row>
        <row r="40">
          <cell r="A40" t="str">
            <v>Elaboración de mezclas de abonos orgánicos y naturales, estiércol, residuos vegetales y escorias</v>
          </cell>
        </row>
        <row r="41">
          <cell r="A41" t="str">
            <v>Encuadernación</v>
          </cell>
        </row>
        <row r="42">
          <cell r="A42" t="str">
            <v>Energía eléctrica industrial</v>
          </cell>
        </row>
        <row r="43">
          <cell r="A43" t="str">
            <v>Energía eléctrica sector agropecuario</v>
          </cell>
        </row>
        <row r="44">
          <cell r="A44" t="str">
            <v>Energía eléctrica servicios</v>
          </cell>
        </row>
        <row r="45">
          <cell r="A45" t="str">
            <v>Envase de carnes en conserva en recipientes herméticos</v>
          </cell>
        </row>
        <row r="46">
          <cell r="A46" t="str">
            <v>Equipos de oficina</v>
          </cell>
        </row>
        <row r="47">
          <cell r="A47" t="str">
            <v>Equipos de transporte</v>
          </cell>
        </row>
        <row r="48">
          <cell r="A48" t="str">
            <v>Excedente bruto de explotación (p.m.), industria manufacturera</v>
          </cell>
        </row>
        <row r="49">
          <cell r="A49" t="str">
            <v>Excedente bruto de explotación (p.m.), sector agropecuario</v>
          </cell>
        </row>
        <row r="50">
          <cell r="A50" t="str">
            <v>Excedente bruto de explotación (p.m.), sector servicios</v>
          </cell>
        </row>
        <row r="51">
          <cell r="A51" t="str">
            <v>Excedente bruto de explotación (p.m.), sector transporte</v>
          </cell>
        </row>
        <row r="52">
          <cell r="A52" t="str">
            <v>Extracción y refinación de manteca de cerdo y otras grasas Animales  comestibles y subproductos</v>
          </cell>
        </row>
        <row r="53">
          <cell r="A53" t="str">
            <v>Fabricación  de artículos fundidos de aluminio y sus aleaciones</v>
          </cell>
        </row>
        <row r="54">
          <cell r="A54" t="str">
            <v>Fabricación  de productos de alambre</v>
          </cell>
        </row>
        <row r="55">
          <cell r="A55" t="str">
            <v>Fabricación de  calzado no incluido antes</v>
          </cell>
        </row>
        <row r="56">
          <cell r="A56" t="str">
            <v>Fabricación de abonos nitrogenados, fosfáticos y potásicos puros, mixtos, compuestos y complejos</v>
          </cell>
        </row>
        <row r="57">
          <cell r="A57" t="str">
            <v>Fabricación de accesorios eléctricos para alumbrado deuso general</v>
          </cell>
        </row>
        <row r="58">
          <cell r="A58" t="str">
            <v>Fabricación de acero</v>
          </cell>
        </row>
        <row r="59">
          <cell r="A59" t="str">
            <v>Fabricación de agujas, alfileres, broches, cremalleras y artículos metálicos de mercería n.e.p.</v>
          </cell>
        </row>
        <row r="60">
          <cell r="A60" t="str">
            <v>Fabricación de almidones, féculas y productos derivados, incluye gluten y harina de gluten</v>
          </cell>
        </row>
        <row r="61">
          <cell r="A61" t="str">
            <v>Fabricación de aparatos de soldadura eléctricos</v>
          </cell>
        </row>
        <row r="62">
          <cell r="A62" t="str">
            <v xml:space="preserve">Fabricación de aparatos eléctricos de limpieza y de plantar eléctricos </v>
          </cell>
        </row>
        <row r="63">
          <cell r="A63" t="str">
            <v>Fabricación de aparatos eléctricos y utensilios de cocina para la preparación de alimentos, tales como licuadoras, batidoras etc.</v>
          </cell>
        </row>
        <row r="64">
          <cell r="A64" t="str">
            <v>Fabricación de aparatos sanitarios y accesorios para fontanería elaborados en cerámica</v>
          </cell>
        </row>
        <row r="65">
          <cell r="A65" t="str">
            <v>Fabricación de aparatos telefónicos y telegráficos para líneas eléctricas de comunicaciones</v>
          </cell>
        </row>
        <row r="66">
          <cell r="A66" t="str">
            <v>Fabricación de aparatos transmisores y receptores de radiodifusión y televisión</v>
          </cell>
        </row>
        <row r="67">
          <cell r="A67" t="str">
            <v>Fabricación de aparatos transmisores y receptores de radiotelefonía y radio – telegrafía</v>
          </cell>
        </row>
        <row r="68">
          <cell r="A68" t="str">
            <v>Fabricación de aparatos y elementos para radio, televisión y comunicaciones , no incluidos antes</v>
          </cell>
        </row>
        <row r="69">
          <cell r="A69" t="str">
            <v>Fabricación de aparatos y equipos similares no incluidos antes</v>
          </cell>
        </row>
        <row r="70">
          <cell r="A70" t="str">
            <v>Fabricación de aparatos y máquinas para la avicultura</v>
          </cell>
        </row>
        <row r="71">
          <cell r="A71" t="str">
            <v>Fabricación de artefactos sanitarios y accesorios metálicos de fontanería</v>
          </cell>
        </row>
        <row r="72">
          <cell r="A72" t="str">
            <v>Fabricación de artículos de acería laminados en caliente</v>
          </cell>
        </row>
        <row r="73">
          <cell r="A73" t="str">
            <v>Fabricación de artículos de acería laminados en frío</v>
          </cell>
        </row>
        <row r="74">
          <cell r="A74" t="str">
            <v>Fabricación de artículos de caucho para usos higiénicos, farmacéuticos y de laboratorio</v>
          </cell>
        </row>
        <row r="75">
          <cell r="A75" t="str">
            <v>Fabricación de artículos de caucho para usos industriales y mecánicos</v>
          </cell>
        </row>
        <row r="76">
          <cell r="A76" t="str">
            <v>Fabricación de artículos de cordelería – mallas, hamacas, Redes y similares</v>
          </cell>
        </row>
        <row r="77">
          <cell r="A77" t="str">
            <v>Fabricación de artículos de ferretería y cerrajería n.e.p.</v>
          </cell>
        </row>
        <row r="78">
          <cell r="A78" t="str">
            <v>Fabricación de artículos de fibra y lana de vidrio</v>
          </cell>
        </row>
        <row r="79">
          <cell r="A79" t="str">
            <v>Fabricación de artículos de fibras artificiales y/o sintéticas</v>
          </cell>
        </row>
        <row r="80">
          <cell r="A80" t="str">
            <v>Fabricación de artículos de hierro y acero</v>
          </cell>
        </row>
        <row r="81">
          <cell r="A81" t="str">
            <v>Fabricación de artículos de lona</v>
          </cell>
        </row>
        <row r="82">
          <cell r="A82" t="str">
            <v>Fabricación de artículos de pirotecnia</v>
          </cell>
        </row>
        <row r="83">
          <cell r="A83" t="str">
            <v>Fabricación de artículos de plástico para el hogar</v>
          </cell>
        </row>
        <row r="84">
          <cell r="A84" t="str">
            <v>Fabricación de artículos de tejido de punto n.e.p.</v>
          </cell>
        </row>
        <row r="85">
          <cell r="A85" t="str">
            <v>Fabricación de artículos de vidrio para la construcción y usos técnico</v>
          </cell>
        </row>
        <row r="86">
          <cell r="A86" t="str">
            <v>Fabricación de artículos fundidos y forjados de cobre y sus aleaciones</v>
          </cell>
        </row>
        <row r="87">
          <cell r="A87" t="str">
            <v>Fabricación de artículos laminados, estirados</v>
          </cell>
        </row>
        <row r="88">
          <cell r="A88" t="str">
            <v>Fabricación de artículos laminados, estirados y extruidos de Aluminio y su aleación</v>
          </cell>
        </row>
        <row r="89">
          <cell r="A89" t="str">
            <v>Fabricación de artículos refractarios para la construcción y la industria</v>
          </cell>
        </row>
        <row r="90">
          <cell r="A90" t="str">
            <v>Fabricación de asfalto y sus mezclas para pavimentación, techado y construcción</v>
          </cell>
        </row>
        <row r="91">
          <cell r="A91" t="str">
            <v>Fabricación de ataúdes, urnas funerarias y artículos de madera no incluidos antes</v>
          </cell>
        </row>
        <row r="92">
          <cell r="A92" t="str">
            <v>Fabricación de automóviles</v>
          </cell>
        </row>
        <row r="93">
          <cell r="A93" t="str">
            <v>Fabricación de autopartes no incluidos antes</v>
          </cell>
        </row>
        <row r="94">
          <cell r="A94" t="str">
            <v>Fabricación de azulejos y baldosas de loza o porcelana</v>
          </cell>
        </row>
        <row r="95">
          <cell r="A95" t="str">
            <v>Fabricación de barrigas y tambores metálicos de gran capacidad para embalaje: almacenamiento y transporte</v>
          </cell>
        </row>
        <row r="96">
          <cell r="A96" t="str">
            <v xml:space="preserve">Fabricación de básculas y balanzas, excepto instrumentos de laboratorio </v>
          </cell>
        </row>
        <row r="97">
          <cell r="A97" t="str">
            <v>Fabricación de bebidas no alcohólicas gasificadas o sin gasificar</v>
          </cell>
        </row>
        <row r="98">
          <cell r="A98" t="str">
            <v>Fabricación de cajas de cartón acanalado y envases de fibra</v>
          </cell>
        </row>
        <row r="99">
          <cell r="A99" t="str">
            <v>Fabricación de cajas de cartón plegables y armadas</v>
          </cell>
        </row>
        <row r="100">
          <cell r="A100" t="str">
            <v>Fabricación de cajas de madera</v>
          </cell>
        </row>
        <row r="101">
          <cell r="A101" t="str">
            <v>Fabricación de cajas fuertes y compartimientos blindados</v>
          </cell>
        </row>
        <row r="102">
          <cell r="A102" t="str">
            <v>Fabricación de cal y carbonatos</v>
          </cell>
        </row>
        <row r="103">
          <cell r="A103" t="str">
            <v>Fabricación de calderas y motores marinos</v>
          </cell>
        </row>
        <row r="104">
          <cell r="A104" t="str">
            <v>Fabricación de calzado de caucho y sus partes, incluye el calzado de caucho y textiles</v>
          </cell>
        </row>
        <row r="105">
          <cell r="A105" t="str">
            <v>Fabricación de calzado de cuero para hombres</v>
          </cell>
        </row>
        <row r="106">
          <cell r="A106" t="str">
            <v>Fabricación de calzado de cuero para niño</v>
          </cell>
        </row>
        <row r="107">
          <cell r="A107" t="str">
            <v>Fabricación de calzado de tela, sandalias, pantuflas y similares</v>
          </cell>
        </row>
        <row r="108">
          <cell r="A108" t="str">
            <v>Fabricación de calzado deportivo de cuero</v>
          </cell>
        </row>
        <row r="109">
          <cell r="A109" t="str">
            <v>Fabricación de calzado para mujer</v>
          </cell>
        </row>
        <row r="110">
          <cell r="A110" t="str">
            <v>Fabricación de carrocerías y chasises para vehículos automotores</v>
          </cell>
        </row>
        <row r="111">
          <cell r="A111" t="str">
            <v>Fabricación de carros, sillones de ruedas y vehículos similares para inválido</v>
          </cell>
        </row>
        <row r="112">
          <cell r="A112" t="str">
            <v>Fabricación de carteras y artículos de marroquinería (niqueleros, billeteras)</v>
          </cell>
        </row>
        <row r="113">
          <cell r="A113" t="str">
            <v>Fabricación de cartón</v>
          </cell>
        </row>
        <row r="114">
          <cell r="A114" t="str">
            <v>Fabricación de celulosa regenerada, sus derivados químicos y fibra vulcanizada</v>
          </cell>
        </row>
        <row r="115">
          <cell r="A115" t="str">
            <v>Fabricación de cemento</v>
          </cell>
        </row>
        <row r="116">
          <cell r="A116" t="str">
            <v>Fabricación de chocolate y preparados de cacao</v>
          </cell>
        </row>
        <row r="117">
          <cell r="A117" t="str">
            <v>Fabricación de cigarrillos</v>
          </cell>
        </row>
        <row r="118">
          <cell r="A118" t="str">
            <v>Fabricación de cigarros</v>
          </cell>
        </row>
        <row r="119">
          <cell r="A119" t="str">
            <v>Fabricación de cojinetes de bolas y rodillos, pistones, válvulas y piezas de maquinaria  para usos generales</v>
          </cell>
        </row>
        <row r="120">
          <cell r="A120" t="str">
            <v>Fabricación de colas, adhesivos, cementos sintéticos y aprestos</v>
          </cell>
        </row>
        <row r="121">
          <cell r="A121" t="str">
            <v>Fabricación de compresores y bombas de agua y otros líquidos</v>
          </cell>
        </row>
        <row r="122">
          <cell r="A122" t="str">
            <v xml:space="preserve">Fabricación de computadores, minicomputadores, máquinas electrónicas sus accesorios y sus partes </v>
          </cell>
        </row>
        <row r="123">
          <cell r="A123" t="str">
            <v>Fabricación de dispositivos recorridos por una corriente, tales como enchufes interruptores, conectores de cables, etc.</v>
          </cell>
        </row>
        <row r="124">
          <cell r="A124" t="str">
            <v>Fabricación de dispositivos y artículos de uso eléctrico, no recorridos por una corriente, tales como tubos conduit, cajas de metal estampado o fundido, accesorios de metal para partes de líneas de conducción, etc.</v>
          </cell>
        </row>
        <row r="125">
          <cell r="A125" t="str">
            <v>Fabricación de elementos estructurales metálicos, con los instalados que no pueden declararse por separado</v>
          </cell>
        </row>
        <row r="126">
          <cell r="A126" t="str">
            <v>Fabricación de elementos metálicos para arquitectura y ornamentación</v>
          </cell>
        </row>
        <row r="127">
          <cell r="A127" t="str">
            <v>Fabricación de elementos para billares, boleras y juegos similares</v>
          </cell>
        </row>
        <row r="128">
          <cell r="A128" t="str">
            <v>Fabricación de elementos para taller de calderas, aun los instalados que no pueden declarse por separado</v>
          </cell>
        </row>
        <row r="129">
          <cell r="A129" t="str">
            <v>Fabricación de envases y artículos de vidrio para uso industrial</v>
          </cell>
        </row>
        <row r="130">
          <cell r="A130" t="str">
            <v>Fabricación de envases y recipientes metálicos diversos, excepto aquellos de gran capacidad destinados a embalaje, almacenamiento y transporte</v>
          </cell>
        </row>
        <row r="131">
          <cell r="A131" t="str">
            <v>Fabricación de envases, cajas y vasijas de material plástico</v>
          </cell>
        </row>
        <row r="132">
          <cell r="A132" t="str">
            <v>Fabricación de equipo eléctrico auxiliar para motores de combustión interna</v>
          </cell>
        </row>
        <row r="133">
          <cell r="A133" t="str">
            <v xml:space="preserve">Fabricación de equipo para atomización de líquidos o polvos, incluye los atomizadores domésticos </v>
          </cell>
        </row>
        <row r="134">
          <cell r="A134" t="str">
            <v xml:space="preserve">Fabricación de equipos de aire acondicionado, excepto conductos y otros elementos análogos de chapa metálica </v>
          </cell>
        </row>
        <row r="135">
          <cell r="A135" t="str">
            <v>Fabricación de estructuras obras y accesorios en madera para la construcción</v>
          </cell>
        </row>
        <row r="136">
          <cell r="A136" t="str">
            <v>Fabricación de explosivos, municiones y detonantes</v>
          </cell>
        </row>
        <row r="137">
          <cell r="A137" t="str">
            <v>Fabricación de fibra y lana de vidrio</v>
          </cell>
        </row>
        <row r="138">
          <cell r="A138" t="str">
            <v>Fabricación de fibras celulósicas y otras artificiales, excepto el vidrio, en forma de monofilamentos, mechones o haces adecuados para trabajarlos después en máquinas textiles</v>
          </cell>
        </row>
        <row r="139">
          <cell r="A139" t="str">
            <v>Fabricación de filamento eléctrico, lámparas de descarga y de arco voltaico y bombillas de flash</v>
          </cell>
        </row>
        <row r="140">
          <cell r="A140" t="str">
            <v>Fabricación de formas básicas de caucho, planchas, laminas, tubos y productos análogos</v>
          </cell>
        </row>
        <row r="141">
          <cell r="A141" t="str">
            <v>Fabricación de formas básicas de plástico, laminas, películas varilla, tubos</v>
          </cell>
        </row>
        <row r="142">
          <cell r="A142" t="str">
            <v>Fabricación de fósforos y cerillas</v>
          </cell>
        </row>
        <row r="143">
          <cell r="A143" t="str">
            <v>Fabricación de frazadas, mantas, ruanas y similares</v>
          </cell>
        </row>
        <row r="144">
          <cell r="A144" t="str">
            <v>Fabricación de gases industriales, excepto el cloro y otros halógenos, gas natural y otros hidrocarburos crudos</v>
          </cell>
        </row>
        <row r="145">
          <cell r="A145" t="str">
            <v>Fabricación de géneros de algodón y encajes en tejido de punto</v>
          </cell>
        </row>
        <row r="146">
          <cell r="A146" t="str">
            <v>Fabricación de géneros y encajes de fibras artificiales y/o Sintéticas en tejido de punto</v>
          </cell>
        </row>
        <row r="147">
          <cell r="A147" t="str">
            <v>Fabricación de goma de mascar</v>
          </cell>
        </row>
        <row r="148">
          <cell r="A148" t="str">
            <v>Fabricación de grupos electrógenos (plantas generadoras de electricidad)</v>
          </cell>
        </row>
        <row r="149">
          <cell r="A149" t="str">
            <v>Fabricación de guantes, corbatas, pañuelos, pañoletas y otras prendas similares</v>
          </cell>
        </row>
        <row r="150">
          <cell r="A150" t="str">
            <v>Fabricación de guatas y artículos de guata</v>
          </cell>
        </row>
        <row r="151">
          <cell r="A151" t="str">
            <v>Fabricación de hamacas con tejidos planos de algodón</v>
          </cell>
        </row>
        <row r="152">
          <cell r="A152" t="str">
            <v>Fabricación de helados, sorbetes y postres a base de leche</v>
          </cell>
        </row>
        <row r="153">
          <cell r="A153" t="str">
            <v>Fabricación de herramientas manuales para uso agrícola Forestal y jardinería</v>
          </cell>
        </row>
        <row r="154">
          <cell r="A154" t="str">
            <v>Fabricación de herramientas para mecánica carpintería y  construcción</v>
          </cell>
        </row>
        <row r="155">
          <cell r="A155" t="str">
            <v>Fabricación de hilos y cables aislados</v>
          </cell>
        </row>
        <row r="156">
          <cell r="A156" t="str">
            <v>Fabricación de hules y telas impregnadas e impermeabilizadas, Incluye el cuero artificial</v>
          </cell>
        </row>
        <row r="157">
          <cell r="A157" t="str">
            <v>Fabricación de impermeables</v>
          </cell>
        </row>
        <row r="158">
          <cell r="A158" t="str">
            <v>Fabricación de instrumentos de cuerda y arco e instrumentos de cuerda punteados, excepto los electrónicos</v>
          </cell>
        </row>
        <row r="159">
          <cell r="A159" t="str">
            <v>Fabricación de instrumentos para la regulación y control de las operaciones industriales</v>
          </cell>
        </row>
        <row r="160">
          <cell r="A160" t="str">
            <v>Fabricación de instrumentos, aparatos y accesorios de medicina, cirugía, odontología y veterinaria, excepto los instrumentos de óptica y los aparatos de rayos X y electroterapia</v>
          </cell>
        </row>
        <row r="161">
          <cell r="A161" t="str">
            <v>Fabricación de joyas de oro, plata y platino</v>
          </cell>
        </row>
        <row r="162">
          <cell r="A162" t="str">
            <v>Fabricación de lacas en general</v>
          </cell>
        </row>
        <row r="163">
          <cell r="A163" t="str">
            <v>Fabricación de ladrillo, baldosas y  teja de arcilla</v>
          </cell>
        </row>
        <row r="164">
          <cell r="A164" t="str">
            <v>Fabricación de levadoras y polvos para hornear</v>
          </cell>
        </row>
        <row r="165">
          <cell r="A165" t="str">
            <v>Fabricación de llantas de caucho</v>
          </cell>
        </row>
        <row r="166">
          <cell r="A166" t="str">
            <v>Fabricación de maderas aglomeradas</v>
          </cell>
        </row>
        <row r="167">
          <cell r="A167" t="str">
            <v>Fabricación de maderas contrachapadas</v>
          </cell>
        </row>
        <row r="168">
          <cell r="A168" t="str">
            <v>Fabricación de mantequilla y crema de leche</v>
          </cell>
        </row>
        <row r="169">
          <cell r="A169" t="str">
            <v>Fabricación de maquinaria especial para trabajar madera</v>
          </cell>
        </row>
        <row r="170">
          <cell r="A170" t="str">
            <v>Fabricación de maquinaria para aserraderos y de aplicaciones generales para trabajar madera</v>
          </cell>
        </row>
        <row r="171">
          <cell r="A171" t="str">
            <v>Fabricación de maquinaria para elaborar alimentos y bebidas</v>
          </cell>
        </row>
        <row r="172">
          <cell r="A172" t="str">
            <v>Fabricación de maquinaria para fabricar pulpa, papel y cartón</v>
          </cell>
        </row>
        <row r="173">
          <cell r="A173" t="str">
            <v>Fabricación de maquinaria para ser remolcada</v>
          </cell>
        </row>
        <row r="174">
          <cell r="A174" t="str">
            <v>Fabricación de maquinaria y equipo para elaborar caucho</v>
          </cell>
        </row>
        <row r="175">
          <cell r="A175" t="str">
            <v>Fabricación de maquinaria y equipo para servicios n.e.p.</v>
          </cell>
        </row>
        <row r="176">
          <cell r="A176" t="str">
            <v>Fabricación de maquinaria y equipos especiales para la construcción</v>
          </cell>
        </row>
        <row r="177">
          <cell r="A177" t="str">
            <v>Fabricación de máquinas de escribir</v>
          </cell>
        </row>
        <row r="178">
          <cell r="A178" t="str">
            <v>Fabricación de margarinas y grasas compuestas para cocinar</v>
          </cell>
        </row>
        <row r="179">
          <cell r="A179" t="str">
            <v>Fabricación de materias colorantes orgánicas, extractos tintóreos y materias curtientes orgánicas, sintéticas, etc.</v>
          </cell>
        </row>
        <row r="180">
          <cell r="A180" t="str">
            <v>Fabricación de materias sintéticas por polimerización y copolimerización, incluye caucho y látex sintéticos</v>
          </cell>
        </row>
        <row r="181">
          <cell r="A181" t="str">
            <v>Fabricación de melazas</v>
          </cell>
        </row>
        <row r="182">
          <cell r="A182" t="str">
            <v>Fabricación de menajes de cocina, piezas y otros productos catampados</v>
          </cell>
        </row>
        <row r="183">
          <cell r="A183" t="str">
            <v>Fabricación de monedas metálicas emitidas por el estado</v>
          </cell>
        </row>
        <row r="184">
          <cell r="A184" t="str">
            <v>Fabricación de motocicletas, motonetas y velocípedos con motor  auxiliar</v>
          </cell>
        </row>
        <row r="185">
          <cell r="A185" t="str">
            <v xml:space="preserve">Fabricación de motores de combustión interna, excepto para automotores </v>
          </cell>
        </row>
        <row r="186">
          <cell r="A186" t="str">
            <v>Fabricación de motores y cajas de velocidad para vehículos automotores, se excluyen los grupos electrógenos y los motores eléctricos de tracción</v>
          </cell>
        </row>
        <row r="187">
          <cell r="A187" t="str">
            <v>Fabricación de motores y generadores energía</v>
          </cell>
        </row>
        <row r="188">
          <cell r="A188" t="str">
            <v>Fabricación de muebles de mimbre, caña y similares</v>
          </cell>
        </row>
        <row r="189">
          <cell r="A189" t="str">
            <v>Fabricación de muebles para aparatos eléctricos, maquinas de coser y otros</v>
          </cell>
        </row>
        <row r="190">
          <cell r="A190" t="str">
            <v>Fabricación de muebles y accesorios metálicos para comercio y servicios</v>
          </cell>
        </row>
        <row r="191">
          <cell r="A191" t="str">
            <v>Fabricación de muebles y accesorios metálicos para oficina</v>
          </cell>
        </row>
        <row r="192">
          <cell r="A192" t="str">
            <v>Fabricación de muebles y productos de plástico no incluidos antes</v>
          </cell>
        </row>
        <row r="193">
          <cell r="A193" t="str">
            <v>Fabricación de muñecas y accesorios para muñecas, marionetas, títeres y animales de juguete</v>
          </cell>
        </row>
        <row r="194">
          <cell r="A194" t="str">
            <v>Fabricación de otras resinas y materias plásticas artificiales, incluso las obtenidas de materias vegetales y animales</v>
          </cell>
        </row>
        <row r="195">
          <cell r="A195" t="str">
            <v>Fabricación de otras sustancias químicas y productos químicos Derivados del petróleo, carbón, caucho y plástico</v>
          </cell>
        </row>
        <row r="196">
          <cell r="A196" t="str">
            <v>Fabricación de otros aparatos, accesorios y artículos electrónicos n.e.p., tales como timbres, alarmas, incubadoras y criadoras y otros n.e.p.</v>
          </cell>
        </row>
        <row r="197">
          <cell r="A197" t="str">
            <v>Fabricación de otros artículos de metal</v>
          </cell>
        </row>
        <row r="198">
          <cell r="A198" t="str">
            <v>Fabricación de otros preparados químicos n.e.p.</v>
          </cell>
        </row>
        <row r="199">
          <cell r="A199" t="str">
            <v xml:space="preserve">Fabricación de otros productos minerales no metálicos excepto los derivados de petróleo y carbón </v>
          </cell>
        </row>
        <row r="200">
          <cell r="A200" t="str">
            <v>Fabricación de otros productos químicos inorgánicos, excepto los radioactivos</v>
          </cell>
        </row>
        <row r="201">
          <cell r="A201" t="str">
            <v>Fabricación de papel</v>
          </cell>
        </row>
        <row r="202">
          <cell r="A202" t="str">
            <v>Fabricación de papel y cartón n.e.p.</v>
          </cell>
        </row>
        <row r="203">
          <cell r="A203" t="str">
            <v>Fabricación de papeles especiales, satinados, encerados, Laminados y otros papeles acabados fuera de máquina</v>
          </cell>
        </row>
        <row r="204">
          <cell r="A204" t="str">
            <v>Fabricación de paraguas, sombrillas, bastones y artículos similares</v>
          </cell>
        </row>
        <row r="205">
          <cell r="A205" t="str">
            <v>Fabricación de partes y accesorios n.e.p. para motocicletas, bicicletas y similares</v>
          </cell>
        </row>
        <row r="206">
          <cell r="A206" t="str">
            <v>Fabricación de partes y piezas para equipo ferroviario</v>
          </cell>
        </row>
        <row r="207">
          <cell r="A207" t="str">
            <v>Fabricación de película tubular y tripas sintéticas</v>
          </cell>
        </row>
        <row r="208">
          <cell r="A208" t="str">
            <v>Fabricación de piezas de hierro o acero forjados</v>
          </cell>
        </row>
        <row r="209">
          <cell r="A209" t="str">
            <v>Fabricación de piezas y accesorios para máquinas – herramientas y herramientas de medición para maquinistas</v>
          </cell>
        </row>
        <row r="210">
          <cell r="A210" t="str">
            <v>Fabricación de pinturas y barnices para uso general e industrial</v>
          </cell>
        </row>
        <row r="211">
          <cell r="A211" t="str">
            <v>Fabricación de plantas y de maquinaria y equipos especiales para elaborar productos químicos y para refinar petróleo</v>
          </cell>
        </row>
        <row r="212">
          <cell r="A212" t="str">
            <v>Fabricación de plástico espumado y artículos de plástico Espumado</v>
          </cell>
        </row>
        <row r="213">
          <cell r="A213" t="str">
            <v>Fabricación de prendas de vestir especiales, togas Académicas, hábitos religiosos y otros disfraces</v>
          </cell>
        </row>
        <row r="214">
          <cell r="A214" t="str">
            <v>Fabricación de productos de asbesto - cemento</v>
          </cell>
        </row>
        <row r="215">
          <cell r="A215" t="str">
            <v>Fabricación de productos de asbesto, hilados, tejidos, fieltros etc</v>
          </cell>
        </row>
        <row r="216">
          <cell r="A216" t="str">
            <v>Fabricación de productos de chapa metálica</v>
          </cell>
        </row>
        <row r="217">
          <cell r="A217" t="str">
            <v>Fabricación de productos de corcho</v>
          </cell>
        </row>
        <row r="218">
          <cell r="A218" t="str">
            <v>Fabricación de productos de hormigón, incluye prefabricados</v>
          </cell>
        </row>
        <row r="219">
          <cell r="A219" t="str">
            <v>Fabricación de productos químicos industriales inorgánicos, excepto los gases que no sean del cloro y otros halógenos</v>
          </cell>
        </row>
        <row r="220">
          <cell r="A220" t="str">
            <v>Fabricación de productos químicos orgánicos no incluidos antes, excepto los gases industriales</v>
          </cell>
        </row>
        <row r="221">
          <cell r="A221" t="str">
            <v>Fabricación de productos químicos orgánicos, compuestos cíclicos y acíclicos excepto los gases industriales</v>
          </cell>
        </row>
        <row r="222">
          <cell r="A222" t="str">
            <v>Fabricación de productos químicos para fotografía de películas, placas sensibilizadas y papeles fotográficos</v>
          </cell>
        </row>
        <row r="223">
          <cell r="A223" t="str">
            <v>Fabricación de productos vegetales, excepto antibióticos, a base de materias naturales y producidos sintéticamente</v>
          </cell>
        </row>
        <row r="224">
          <cell r="A224" t="str">
            <v>Fabricación de puertas y ventanas metálicas y sus partes</v>
          </cell>
        </row>
        <row r="225">
          <cell r="A225" t="str">
            <v>Fabricación de puertas, ventanas y sus partes</v>
          </cell>
        </row>
        <row r="226">
          <cell r="A226" t="str">
            <v>Fabricación de pulpa de madera, bagazo, trapos y fibras n.e.p</v>
          </cell>
        </row>
        <row r="227">
          <cell r="A227" t="str">
            <v>Fabricación de repuestos y accesorios de plástico para uso  industrial, incluye muebles para aparatos electrónicos</v>
          </cell>
        </row>
        <row r="228">
          <cell r="A228" t="str">
            <v>Fabricación de ropa de algodón en tejido de punto</v>
          </cell>
        </row>
        <row r="229">
          <cell r="A229" t="str">
            <v>Fabricación de ropa de lana en tejido de punto</v>
          </cell>
        </row>
        <row r="230">
          <cell r="A230" t="str">
            <v>Fabricación de sacos y bolsas de papel</v>
          </cell>
        </row>
        <row r="231">
          <cell r="A231" t="str">
            <v>Fabricación de sistemas y conjuntos de elementos principales Para reproducción, transmisión y recepción de sonido e imagen; se excluyen los elementos para líneas de comunicación</v>
          </cell>
        </row>
        <row r="232">
          <cell r="A232" t="str">
            <v>Fabricación de sombreros y partes para sombreros</v>
          </cell>
        </row>
        <row r="233">
          <cell r="A233" t="str">
            <v xml:space="preserve">Fabricación de tapetes y alfombras hechos principalmente de algodón </v>
          </cell>
        </row>
        <row r="234">
          <cell r="A234" t="str">
            <v>Fabricación de tejidos planos de algodón esponjosos o afelpados</v>
          </cell>
        </row>
        <row r="235">
          <cell r="A235" t="str">
            <v>Fabricación de tejidos planos de algodón, telas, driles. Lonas y similares</v>
          </cell>
        </row>
        <row r="236">
          <cell r="A236" t="str">
            <v>Fabricación de tejidos planos de fibras artificiales y sintéticas</v>
          </cell>
        </row>
        <row r="237">
          <cell r="A237" t="str">
            <v>Fabricación de tejidos planos de lana, paños y telas de lana</v>
          </cell>
        </row>
        <row r="238">
          <cell r="A238" t="str">
            <v>Fabricación de tintas para imprenta, escribir, dibujar y demás</v>
          </cell>
        </row>
        <row r="239">
          <cell r="A239" t="str">
            <v>Fabricación de tornillería en general</v>
          </cell>
        </row>
        <row r="240">
          <cell r="A240" t="str">
            <v>Fabricación de transformadores, convertidores y rectificadores excepto los especialmente concebidos para radio, TV comunicaciones</v>
          </cell>
        </row>
        <row r="241">
          <cell r="A241" t="str">
            <v>Fabricación de tubos y accesorios de arcilla</v>
          </cell>
        </row>
        <row r="242">
          <cell r="A242" t="str">
            <v>Fabricación de vajillas y utensilios análogos de vidrio</v>
          </cell>
        </row>
        <row r="243">
          <cell r="A243" t="str">
            <v>Fabricación de válvulas y accesorios metálicos para tubería Excepto válvulas con dispositivos reguladores y artículos de fontanería de latón</v>
          </cell>
        </row>
        <row r="244">
          <cell r="A244" t="str">
            <v>Fabricación de vehículos manuales, excepto los sillones de ruedas para inválidos</v>
          </cell>
        </row>
        <row r="245">
          <cell r="A245" t="str">
            <v>Fabricación de vehículos pesados</v>
          </cell>
        </row>
        <row r="246">
          <cell r="A246" t="str">
            <v>Fabricación de velocípedos – bicicletas, triciclos y vehículos análogos motonetas</v>
          </cell>
        </row>
        <row r="247">
          <cell r="A247" t="str">
            <v>Fabricación de vidrio de seguridad y vidrio templado</v>
          </cell>
        </row>
        <row r="248">
          <cell r="A248" t="str">
            <v>Fabricación de vidrio en formas primarias</v>
          </cell>
        </row>
        <row r="249">
          <cell r="A249" t="str">
            <v>Fabricación de yeso y productos de yeso</v>
          </cell>
        </row>
        <row r="250">
          <cell r="A250" t="str">
            <v>Fabricación y mezcla de insecticidas, plaguicidas y reguladores fisiológicos</v>
          </cell>
        </row>
        <row r="251">
          <cell r="A251" t="str">
            <v>Fabricación y reconstrucción de motores para aeronaves</v>
          </cell>
        </row>
        <row r="252">
          <cell r="A252" t="str">
            <v>Fabricación y refinación de azúcar</v>
          </cell>
        </row>
        <row r="253">
          <cell r="A253" t="str">
            <v>FC consumo</v>
          </cell>
        </row>
        <row r="254">
          <cell r="A254" t="str">
            <v>FC inversión agropecuaria</v>
          </cell>
        </row>
        <row r="255">
          <cell r="A255" t="str">
            <v>FC inversión industrial</v>
          </cell>
        </row>
        <row r="256">
          <cell r="A256" t="str">
            <v>FC inversión servicios</v>
          </cell>
        </row>
        <row r="257">
          <cell r="A257" t="str">
            <v>FC inversión transporte</v>
          </cell>
        </row>
        <row r="258">
          <cell r="A258" t="str">
            <v>Ferroaleaciones  y sus productos</v>
          </cell>
        </row>
        <row r="259">
          <cell r="A259" t="str">
            <v>Galletería</v>
          </cell>
        </row>
        <row r="260">
          <cell r="A260" t="str">
            <v>Ganado de res</v>
          </cell>
        </row>
        <row r="261">
          <cell r="A261" t="str">
            <v>Ganancias extraordinarias normativas</v>
          </cell>
        </row>
        <row r="262">
          <cell r="A262" t="str">
            <v>Gas natural</v>
          </cell>
        </row>
        <row r="263">
          <cell r="A263" t="str">
            <v>Gasoducto</v>
          </cell>
        </row>
        <row r="264">
          <cell r="A264" t="str">
            <v>Grabado, fotograbado, electrotipía, estereotipía y fotomecánica</v>
          </cell>
        </row>
        <row r="265">
          <cell r="A265" t="str">
            <v>Guarnecido y punteado de calzado</v>
          </cell>
        </row>
        <row r="266">
          <cell r="A266" t="str">
            <v>Hidrogenación de aceites y grasas vegetales y animales Purificados o no</v>
          </cell>
        </row>
        <row r="267">
          <cell r="A267" t="str">
            <v>Hilado de algodón</v>
          </cell>
        </row>
        <row r="268">
          <cell r="A268" t="str">
            <v>Hilado y tejido de fibras duras vegetales, incluye sacos</v>
          </cell>
        </row>
        <row r="269">
          <cell r="A269" t="str">
            <v>Hilados de fibras animales</v>
          </cell>
        </row>
        <row r="270">
          <cell r="A270" t="str">
            <v>Impuestos indirectos</v>
          </cell>
        </row>
        <row r="271">
          <cell r="A271" t="str">
            <v>Industrias manufactureras n.e.p.</v>
          </cell>
        </row>
        <row r="272">
          <cell r="A272" t="str">
            <v>Insumos varios</v>
          </cell>
        </row>
        <row r="273">
          <cell r="A273" t="str">
            <v>Lavado y preparación de tripas y aprovechamiento de otros subproductos de matadero</v>
          </cell>
        </row>
        <row r="274">
          <cell r="A274" t="str">
            <v>Leche fresca</v>
          </cell>
        </row>
        <row r="275">
          <cell r="A275" t="str">
            <v>Maíz</v>
          </cell>
        </row>
        <row r="276">
          <cell r="A276" t="str">
            <v>Mano de obra administrativa</v>
          </cell>
        </row>
        <row r="277">
          <cell r="A277" t="str">
            <v>Mano de obra administrativa, sectores de elevadas prestaciones</v>
          </cell>
        </row>
        <row r="278">
          <cell r="A278" t="str">
            <v>Mano de obra extranjera</v>
          </cell>
        </row>
        <row r="279">
          <cell r="A279" t="str">
            <v>Mano de obra no calificada</v>
          </cell>
        </row>
        <row r="280">
          <cell r="A280" t="str">
            <v>Mano de obra no calificada rural</v>
          </cell>
        </row>
        <row r="281">
          <cell r="A281" t="str">
            <v>Mano de obra no calificada, sectores de elevadas prestaciones</v>
          </cell>
        </row>
        <row r="282">
          <cell r="A282" t="str">
            <v>Mano de obra profesional</v>
          </cell>
        </row>
        <row r="283">
          <cell r="A283" t="str">
            <v>Mano de obra profesional, sectores de elevadas prestaciones</v>
          </cell>
        </row>
        <row r="284">
          <cell r="A284" t="str">
            <v>Maquinarias agrícolas</v>
          </cell>
        </row>
        <row r="285">
          <cell r="A285" t="str">
            <v>Maquinarias y equipos industriales</v>
          </cell>
        </row>
        <row r="286">
          <cell r="A286" t="str">
            <v>Matanza de aves de corral y de animales de caza menor con o sin frigorífico</v>
          </cell>
        </row>
        <row r="287">
          <cell r="A287" t="str">
            <v>Matanza de ganado mayor con o sin frigorífico</v>
          </cell>
        </row>
        <row r="288">
          <cell r="A288" t="str">
            <v>Molienda y tostado de café, incluso café soluble y extractos de café</v>
          </cell>
        </row>
        <row r="289">
          <cell r="A289" t="str">
            <v>Mondado, prensado y elaboración de harinas de cereales y leguminosas n.e.p.</v>
          </cell>
        </row>
        <row r="290">
          <cell r="A290" t="str">
            <v>Obra Física</v>
          </cell>
        </row>
        <row r="291">
          <cell r="A291" t="str">
            <v>Obreros calificados</v>
          </cell>
        </row>
        <row r="292">
          <cell r="A292" t="str">
            <v>Obreros calificados, sectores de elevadas prestaciones</v>
          </cell>
        </row>
        <row r="293">
          <cell r="A293" t="str">
            <v>Otras fabricaciones de productos metálicos, maquinaria y equipo</v>
          </cell>
        </row>
        <row r="294">
          <cell r="A294" t="str">
            <v>Otras industrias de la madera y sus productos</v>
          </cell>
        </row>
        <row r="295">
          <cell r="A295" t="str">
            <v>Otras industrias manufactureras</v>
          </cell>
        </row>
        <row r="296">
          <cell r="A296" t="str">
            <v>Otras industrias metálicas básicas</v>
          </cell>
        </row>
        <row r="297">
          <cell r="A297" t="str">
            <v>Otros</v>
          </cell>
        </row>
        <row r="298">
          <cell r="A298" t="str">
            <v>Otros agrícolas</v>
          </cell>
        </row>
        <row r="299">
          <cell r="A299" t="str">
            <v>Otros minerales</v>
          </cell>
        </row>
        <row r="300">
          <cell r="A300" t="str">
            <v>Otros productos alimenticios, bebidas y tabaco</v>
          </cell>
        </row>
        <row r="301">
          <cell r="A301" t="str">
            <v>Otros productos de papel, imprentas y editoriales</v>
          </cell>
        </row>
        <row r="302">
          <cell r="A302" t="str">
            <v>Otros textiles, prendas de vestir e industrias de cuero</v>
          </cell>
        </row>
        <row r="303">
          <cell r="A303" t="str">
            <v>Papa</v>
          </cell>
        </row>
        <row r="304">
          <cell r="A304" t="str">
            <v>Pasteurización, homogeneización, vitaminación y embotellado De leche líquida</v>
          </cell>
        </row>
        <row r="305">
          <cell r="A305" t="str">
            <v>Piedra caliza</v>
          </cell>
        </row>
        <row r="306">
          <cell r="A306" t="str">
            <v>Porcinos, ovinos y otros pecuarios</v>
          </cell>
        </row>
        <row r="307">
          <cell r="A307" t="str">
            <v>Preparación de  hormigón</v>
          </cell>
        </row>
        <row r="308">
          <cell r="A308" t="str">
            <v>Preparación de carnes frías y otras carnes no envasadas, jamones, tocinetas, salchichas, embutidos, etc.</v>
          </cell>
        </row>
        <row r="309">
          <cell r="A309" t="str">
            <v>Preparación de harinas mezcladas de cereales y leguminosas y productos similares</v>
          </cell>
        </row>
        <row r="310">
          <cell r="A310" t="str">
            <v>Preparación de la hoja de tabaco</v>
          </cell>
        </row>
        <row r="311">
          <cell r="A311" t="str">
            <v>Preparación de mezclas para alimentación infantil</v>
          </cell>
        </row>
        <row r="312">
          <cell r="A312" t="str">
            <v>Preparación de otras bebidas alcohólicas similares</v>
          </cell>
        </row>
        <row r="313">
          <cell r="A313" t="str">
            <v>Preparación de pescado y otros animales marinos y de agua Dulce comestibles, frescos, refrigerados o congelados rápidamente</v>
          </cell>
        </row>
        <row r="314">
          <cell r="A314" t="str">
            <v>Preparación de productos para tratar metales, auxiliares para soldadura, recubrimientos para electrodos y similares</v>
          </cell>
        </row>
        <row r="315">
          <cell r="A315" t="str">
            <v>Preparación e hilado de fibras artificiales y/o sintéticas</v>
          </cell>
        </row>
        <row r="316">
          <cell r="A316" t="str">
            <v>Producción de aceites y grasas lubricantes que no se elaboran en las refinerías de petróleo</v>
          </cell>
        </row>
        <row r="317">
          <cell r="A317" t="str">
            <v>Producción de aceites y grasas vegetales sin refinar y Residuos de la extracción</v>
          </cell>
        </row>
        <row r="318">
          <cell r="A318" t="str">
            <v>Producción de casas prefabricadas y sus partes</v>
          </cell>
        </row>
        <row r="319">
          <cell r="A319" t="str">
            <v>Producción de harina de maíz y pilado de maíz</v>
          </cell>
        </row>
        <row r="320">
          <cell r="A320" t="str">
            <v>Producción de harina de trigo</v>
          </cell>
        </row>
        <row r="321">
          <cell r="A321" t="str">
            <v>Producción de leches y productos lácteos conservados</v>
          </cell>
        </row>
        <row r="322">
          <cell r="A322" t="str">
            <v>Producción de pigmentos y materias colorantes n.e.p. para la Fabricación de colores, barnices, lacas, esmaltes, etc.</v>
          </cell>
        </row>
        <row r="323">
          <cell r="A323" t="str">
            <v>Producción de sustancias y aditamentos alimenticios para Animales, incluso harinas de ostras, hueso y pescado</v>
          </cell>
        </row>
        <row r="324">
          <cell r="A324" t="str">
            <v>Producción de vitaminas y provitaminas de materias naturales y sintéticas</v>
          </cell>
        </row>
        <row r="325">
          <cell r="A325" t="str">
            <v>Producción y fabricación de otros productos minerales no metálicos, no incluidos antes</v>
          </cell>
        </row>
        <row r="326">
          <cell r="A326" t="str">
            <v>Productos avícolas</v>
          </cell>
        </row>
        <row r="327">
          <cell r="A327" t="str">
            <v>Productos de extractos y jarabes de frutas, cereales y otros vegetales</v>
          </cell>
        </row>
        <row r="328">
          <cell r="A328" t="str">
            <v>Productos medicinales y farmacéuticos n.e.p.</v>
          </cell>
        </row>
        <row r="329">
          <cell r="A329" t="str">
            <v>Reconstrucción de motores y otras partes de vehículos excepto el equipo eléctrico</v>
          </cell>
        </row>
        <row r="330">
          <cell r="A330" t="str">
            <v>Recuperación y elaboración de otros metales no ferrosos</v>
          </cell>
        </row>
        <row r="331">
          <cell r="A331" t="str">
            <v>Recuperación y fundición de cobre, incluye coproalineaciones</v>
          </cell>
        </row>
        <row r="332">
          <cell r="A332" t="str">
            <v>Recuperación y fundición de plomo</v>
          </cell>
        </row>
        <row r="333">
          <cell r="A333" t="str">
            <v>Reducción de mineral de hierro</v>
          </cell>
        </row>
        <row r="334">
          <cell r="A334" t="str">
            <v>Refinación de aceites y grasas vegetales, no incluye la hidrogenación</v>
          </cell>
        </row>
        <row r="335">
          <cell r="A335" t="str">
            <v>Refinación, laminación y fundición de oro</v>
          </cell>
        </row>
        <row r="336">
          <cell r="A336" t="str">
            <v>Reparación de embarcaciones mayores</v>
          </cell>
        </row>
        <row r="337">
          <cell r="A337" t="str">
            <v>Reparación de embarcaciones menores</v>
          </cell>
        </row>
        <row r="338">
          <cell r="A338" t="str">
            <v>Reparación de locomotoras y equipos ferroviarios</v>
          </cell>
        </row>
        <row r="339">
          <cell r="A339" t="str">
            <v>Reparación y mantenimiento de aeronaves</v>
          </cell>
        </row>
        <row r="340">
          <cell r="A340" t="str">
            <v>Reproducción de discos de gramófono, cintas magnetofónicas y vídeo – cintas</v>
          </cell>
        </row>
        <row r="341">
          <cell r="A341" t="str">
            <v>Sal marina sin purificar</v>
          </cell>
        </row>
        <row r="342">
          <cell r="A342" t="str">
            <v>Servicios agropecuarios – fumigación aérea</v>
          </cell>
        </row>
        <row r="343">
          <cell r="A343" t="str">
            <v>Servicios agropecuarios – maquinaria</v>
          </cell>
        </row>
        <row r="344">
          <cell r="A344" t="str">
            <v>Servicios agropecuarios – riego</v>
          </cell>
        </row>
        <row r="345">
          <cell r="A345" t="str">
            <v>Servicios agropecuarios – yunta</v>
          </cell>
        </row>
        <row r="346">
          <cell r="A346" t="str">
            <v>Servicios industriales de terceros</v>
          </cell>
        </row>
        <row r="347">
          <cell r="A347" t="str">
            <v>Servicios y seguros</v>
          </cell>
        </row>
        <row r="348">
          <cell r="A348" t="str">
            <v>Sorgo</v>
          </cell>
        </row>
        <row r="349">
          <cell r="A349" t="str">
            <v>Soya</v>
          </cell>
        </row>
        <row r="350">
          <cell r="A350" t="str">
            <v>Subproductos</v>
          </cell>
        </row>
        <row r="351">
          <cell r="A351" t="str">
            <v>Terrenos</v>
          </cell>
        </row>
        <row r="352">
          <cell r="A352" t="str">
            <v>Tipografías y litografías</v>
          </cell>
        </row>
        <row r="353">
          <cell r="A353" t="str">
            <v>Tomate</v>
          </cell>
        </row>
        <row r="354">
          <cell r="A354" t="str">
            <v>Transporte</v>
          </cell>
        </row>
        <row r="355">
          <cell r="A355" t="str">
            <v>Transporte de larga distancia con dos ejes</v>
          </cell>
        </row>
        <row r="356">
          <cell r="A356" t="str">
            <v>Transporte de larga distancia con tres ejes</v>
          </cell>
        </row>
        <row r="357">
          <cell r="A357" t="str">
            <v>Transporte de larga distancia con tres ejes y con remolque de dos ejes</v>
          </cell>
        </row>
        <row r="358">
          <cell r="A358" t="str">
            <v>Transporte de media distancia con dos ejes</v>
          </cell>
        </row>
        <row r="359">
          <cell r="A359" t="str">
            <v>Trilla – pilado – de arroz</v>
          </cell>
        </row>
        <row r="360">
          <cell r="A360" t="str">
            <v>Trilla de café</v>
          </cell>
        </row>
        <row r="361">
          <cell r="A361" t="str">
            <v>Trituración aserrado y talla de mármol</v>
          </cell>
        </row>
        <row r="362">
          <cell r="A362" t="str">
            <v>Trituración aserrado y talla de piedra</v>
          </cell>
        </row>
        <row r="363">
          <cell r="A363" t="str">
            <v>Yuca</v>
          </cell>
        </row>
        <row r="364">
          <cell r="A364" t="str">
            <v>Zanahoria</v>
          </cell>
        </row>
      </sheetData>
      <sheetData sheetId="24"/>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Tabla_Descuentos"/>
      <sheetName val="Tramo 1"/>
      <sheetName val="7422cw00"/>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tramo 1"/>
      <sheetName val="resum96"/>
      <sheetName val="Informacion"/>
      <sheetName val="Cuadrillas"/>
      <sheetName val="Jornal"/>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J825"/>
      <sheetName val="SKJ452"/>
      <sheetName val="ITA878"/>
      <sheetName val="AEA-944"/>
      <sheetName val="DUB-823"/>
      <sheetName val="GPI 526"/>
      <sheetName val="XXJ617"/>
      <sheetName val="SNG_855"/>
      <sheetName val="VEA 374"/>
      <sheetName val="HFB02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criterio"/>
      <sheetName val="resum96"/>
      <sheetName val="INSUMOS"/>
      <sheetName val="Insum"/>
      <sheetName val="Design (3)"/>
      <sheetName val="Design"/>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F. UNICO 2005"/>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row r="1">
          <cell r="S1" t="str">
            <v>Obligatorio</v>
          </cell>
        </row>
      </sheetData>
      <sheetData sheetId="5"/>
      <sheetData sheetId="6"/>
      <sheetData sheetId="7"/>
      <sheetData sheetId="8">
        <row r="2">
          <cell r="B2" t="str">
            <v>Cumplimiento del gasto público</v>
          </cell>
        </row>
      </sheetData>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EQUIPOS"/>
      <sheetName val="MATERIALES"/>
      <sheetName val="personal"/>
      <sheetName val="circuitos codensa"/>
      <sheetName val="Circuitos"/>
      <sheetName val="Formato Presupuesto Consultoria"/>
      <sheetName val="DATOS"/>
      <sheetName val="Cuadrillas"/>
      <sheetName val="Jornal"/>
      <sheetName val="AIU"/>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Indice"/>
      <sheetName val="EV-23"/>
      <sheetName val="EV-24"/>
      <sheetName val="EV-25"/>
      <sheetName val="EV-26"/>
      <sheetName val="EV-27"/>
      <sheetName val="EV-28"/>
      <sheetName val="Guias_Sectoriales"/>
      <sheetName val="Listado"/>
      <sheetName val="Alternativas"/>
      <sheetName val="procesos"/>
    </sheetNames>
    <sheetDataSet>
      <sheetData sheetId="0"/>
      <sheetData sheetId="1"/>
      <sheetData sheetId="2"/>
      <sheetData sheetId="3"/>
      <sheetData sheetId="4"/>
      <sheetData sheetId="5"/>
      <sheetData sheetId="6">
        <row r="1">
          <cell r="I1" t="str">
            <v>Aprobada</v>
          </cell>
          <cell r="J1" t="str">
            <v>Preinversión</v>
          </cell>
        </row>
        <row r="2">
          <cell r="I2" t="str">
            <v>En trámite</v>
          </cell>
          <cell r="J2" t="str">
            <v>Ejecución</v>
          </cell>
        </row>
        <row r="3">
          <cell r="J3" t="str">
            <v>Mantenimiento y Operación</v>
          </cell>
        </row>
      </sheetData>
      <sheetData sheetId="7">
        <row r="1">
          <cell r="A1" t="str">
            <v>Proyectos Ambientales</v>
          </cell>
        </row>
        <row r="2">
          <cell r="A2" t="str">
            <v>Proyectos de Ciencia y Tecnologia</v>
          </cell>
        </row>
        <row r="3">
          <cell r="A3" t="str">
            <v>Proyectos Regionales de Comercializacion</v>
          </cell>
        </row>
        <row r="4">
          <cell r="A4" t="str">
            <v>Proyectos de Pequeña Irrigacion</v>
          </cell>
        </row>
        <row r="5">
          <cell r="A5" t="str">
            <v xml:space="preserve">Proyectos de Construccion, Mejoramiento y Rehabilitacion de Infraestructura Vial. </v>
          </cell>
        </row>
        <row r="6">
          <cell r="A6" t="str">
            <v>Proyectos Mineros</v>
          </cell>
        </row>
        <row r="7">
          <cell r="A7" t="str">
            <v>Modelo Hdm Para Proyectos de Construccion y Mejoramiento de Carreteras</v>
          </cell>
        </row>
        <row r="8">
          <cell r="A8" t="str">
            <v xml:space="preserve">Proyectos de Gestion Integral de Residuos Solidos </v>
          </cell>
        </row>
        <row r="9">
          <cell r="A9" t="str">
            <v>Proyectos Carcelarios, Tribunales y despachos Judiciales</v>
          </cell>
        </row>
        <row r="10">
          <cell r="A10" t="str">
            <v>Proyectos de Educacion</v>
          </cell>
        </row>
        <row r="11">
          <cell r="A11" t="str">
            <v>Proyectos de Energia</v>
          </cell>
        </row>
        <row r="12">
          <cell r="A12" t="str">
            <v>Proyectos de Salud</v>
          </cell>
        </row>
      </sheetData>
      <sheetData sheetId="8"/>
      <sheetData sheetId="9"/>
      <sheetData sheetId="10">
        <row r="2">
          <cell r="A2" t="str">
            <v>ACTUALIZACION</v>
          </cell>
        </row>
        <row r="3">
          <cell r="A3" t="str">
            <v>ADECUACION</v>
          </cell>
        </row>
        <row r="4">
          <cell r="A4" t="str">
            <v>ADMINISTRACION</v>
          </cell>
        </row>
        <row r="5">
          <cell r="A5" t="str">
            <v>ADQUISICION</v>
          </cell>
        </row>
        <row r="6">
          <cell r="A6" t="str">
            <v>ALFABETIZACION</v>
          </cell>
        </row>
        <row r="7">
          <cell r="A7" t="str">
            <v>AMPLIACION</v>
          </cell>
        </row>
        <row r="8">
          <cell r="A8" t="str">
            <v>ANALISIS</v>
          </cell>
        </row>
        <row r="9">
          <cell r="A9" t="str">
            <v>APLICACION</v>
          </cell>
        </row>
        <row r="10">
          <cell r="A10" t="str">
            <v>APORTES</v>
          </cell>
        </row>
        <row r="11">
          <cell r="A11" t="str">
            <v>APOYO</v>
          </cell>
        </row>
        <row r="12">
          <cell r="A12" t="str">
            <v>APROVECHAMIENTO</v>
          </cell>
        </row>
        <row r="13">
          <cell r="A13" t="str">
            <v>ASESORIA</v>
          </cell>
        </row>
        <row r="14">
          <cell r="A14" t="str">
            <v>ASISTENCIA</v>
          </cell>
        </row>
        <row r="15">
          <cell r="A15" t="str">
            <v>CAPACITACION</v>
          </cell>
        </row>
        <row r="16">
          <cell r="A16" t="str">
            <v>CAPITALIZACION</v>
          </cell>
        </row>
        <row r="17">
          <cell r="A17" t="str">
            <v>CATASTRO</v>
          </cell>
        </row>
        <row r="18">
          <cell r="A18" t="str">
            <v>CENSO</v>
          </cell>
        </row>
        <row r="19">
          <cell r="A19" t="str">
            <v>COMPROMISO</v>
          </cell>
        </row>
        <row r="20">
          <cell r="A20" t="str">
            <v>CONSERVACION</v>
          </cell>
        </row>
        <row r="21">
          <cell r="A21" t="str">
            <v>CONSTRUCCION</v>
          </cell>
        </row>
        <row r="22">
          <cell r="A22" t="str">
            <v>CONTROL</v>
          </cell>
        </row>
        <row r="23">
          <cell r="A23" t="str">
            <v>CREDITO</v>
          </cell>
        </row>
        <row r="24">
          <cell r="A24" t="str">
            <v>DEMARCACION</v>
          </cell>
        </row>
        <row r="25">
          <cell r="A25" t="str">
            <v>DESCONTAMINAR</v>
          </cell>
        </row>
        <row r="26">
          <cell r="A26" t="str">
            <v>DIAGNOSTICO</v>
          </cell>
        </row>
        <row r="27">
          <cell r="A27" t="str">
            <v>DIFUSION</v>
          </cell>
        </row>
        <row r="28">
          <cell r="A28" t="str">
            <v>DISEÑO</v>
          </cell>
        </row>
        <row r="29">
          <cell r="A29" t="str">
            <v>DISTRIBUCION</v>
          </cell>
        </row>
        <row r="30">
          <cell r="A30" t="str">
            <v>DIVULGACION</v>
          </cell>
        </row>
        <row r="31">
          <cell r="A31" t="str">
            <v>DOTACION</v>
          </cell>
        </row>
        <row r="32">
          <cell r="A32" t="str">
            <v>EDICION</v>
          </cell>
        </row>
        <row r="33">
          <cell r="A33" t="str">
            <v>ERRADICACION</v>
          </cell>
        </row>
        <row r="34">
          <cell r="A34" t="str">
            <v>ESTUDIO</v>
          </cell>
        </row>
        <row r="35">
          <cell r="A35" t="str">
            <v>ESTUDIOS</v>
          </cell>
        </row>
        <row r="36">
          <cell r="A36" t="str">
            <v>EXPLORACION</v>
          </cell>
        </row>
        <row r="37">
          <cell r="A37" t="str">
            <v>EXPLOTACION</v>
          </cell>
        </row>
        <row r="38">
          <cell r="A38" t="str">
            <v>FORESTACION</v>
          </cell>
        </row>
        <row r="39">
          <cell r="A39" t="str">
            <v>FORMULACION</v>
          </cell>
        </row>
        <row r="40">
          <cell r="A40" t="str">
            <v>HABILITACION</v>
          </cell>
        </row>
        <row r="41">
          <cell r="A41" t="str">
            <v>IMPLANTACION</v>
          </cell>
        </row>
        <row r="42">
          <cell r="A42" t="str">
            <v>IMPLEMENTACION</v>
          </cell>
        </row>
        <row r="43">
          <cell r="A43" t="str">
            <v>INSTALACION</v>
          </cell>
        </row>
        <row r="44">
          <cell r="A44" t="str">
            <v>INVENTARIO</v>
          </cell>
        </row>
        <row r="45">
          <cell r="A45" t="str">
            <v>INVERSIONES-FIN</v>
          </cell>
        </row>
        <row r="46">
          <cell r="A46" t="str">
            <v>INVESTIGACION</v>
          </cell>
        </row>
        <row r="47">
          <cell r="A47" t="str">
            <v>LEVANTAMIENTO</v>
          </cell>
        </row>
        <row r="48">
          <cell r="A48" t="str">
            <v>MANTENIMIENTO</v>
          </cell>
        </row>
        <row r="49">
          <cell r="A49" t="str">
            <v>MEJORAMIENTO</v>
          </cell>
        </row>
        <row r="50">
          <cell r="A50" t="str">
            <v>NACIONALIZACION</v>
          </cell>
        </row>
        <row r="51">
          <cell r="A51" t="str">
            <v>NORMALIZACION</v>
          </cell>
        </row>
        <row r="52">
          <cell r="A52" t="str">
            <v>PREVENCION</v>
          </cell>
        </row>
        <row r="53">
          <cell r="A53" t="str">
            <v>PRIVATIZACION</v>
          </cell>
        </row>
        <row r="54">
          <cell r="A54" t="str">
            <v>PROTECCION</v>
          </cell>
        </row>
        <row r="55">
          <cell r="A55" t="str">
            <v>RECOPILACION</v>
          </cell>
        </row>
        <row r="56">
          <cell r="A56" t="str">
            <v>RECREACION</v>
          </cell>
        </row>
        <row r="57">
          <cell r="A57" t="str">
            <v>RECUPERACION</v>
          </cell>
        </row>
        <row r="58">
          <cell r="A58" t="str">
            <v>REESTRUCTURACIO</v>
          </cell>
        </row>
        <row r="59">
          <cell r="A59" t="str">
            <v>REFORESTACION</v>
          </cell>
        </row>
        <row r="60">
          <cell r="A60" t="str">
            <v>REHABILITACION</v>
          </cell>
        </row>
        <row r="61">
          <cell r="A61" t="str">
            <v>REMODELACION</v>
          </cell>
        </row>
        <row r="62">
          <cell r="A62" t="str">
            <v>RENOVACION</v>
          </cell>
        </row>
        <row r="63">
          <cell r="A63" t="str">
            <v>REPARACION</v>
          </cell>
        </row>
        <row r="64">
          <cell r="A64" t="str">
            <v>REPOSICION</v>
          </cell>
        </row>
        <row r="65">
          <cell r="A65" t="str">
            <v>RESTAURACION</v>
          </cell>
        </row>
        <row r="66">
          <cell r="A66" t="str">
            <v>SANEAMIENTO</v>
          </cell>
        </row>
        <row r="67">
          <cell r="A67" t="str">
            <v>SERVICIO</v>
          </cell>
        </row>
        <row r="68">
          <cell r="A68" t="str">
            <v>SISTEMATIZACION</v>
          </cell>
        </row>
        <row r="69">
          <cell r="A69" t="str">
            <v>SUBSIDIO</v>
          </cell>
        </row>
        <row r="70">
          <cell r="A70" t="str">
            <v>SUMINISTRO</v>
          </cell>
        </row>
        <row r="71">
          <cell r="A71" t="str">
            <v>SUSTITUCION</v>
          </cell>
        </row>
        <row r="72">
          <cell r="A72" t="str">
            <v>TITULACION</v>
          </cell>
        </row>
        <row r="73">
          <cell r="A73" t="str">
            <v>TRASLADO</v>
          </cell>
        </row>
      </sheetData>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Hoja2"/>
      <sheetName val="Datos"/>
      <sheetName val="Cuadrillas"/>
      <sheetName val="Jornal"/>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 sheetId="5" refreshError="1"/>
      <sheetData sheetId="6" refreshError="1"/>
      <sheetData sheetId="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8"/>
      <sheetName val="SALARIO CELADOR 2008"/>
      <sheetName val="TARIFAS REGISTRO DISTRITAL 2008"/>
      <sheetName val="COSTOS OFICINA"/>
      <sheetName val="COSTOS CAMPAMENTO"/>
    </sheetNames>
    <sheetDataSet>
      <sheetData sheetId="0"/>
      <sheetData sheetId="1"/>
      <sheetData sheetId="2"/>
      <sheetData sheetId="3"/>
      <sheetData sheetId="4"/>
      <sheetData sheetId="5"/>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sheetName val="2"/>
      <sheetName val="3"/>
      <sheetName val="3 PREE"/>
      <sheetName val="4"/>
      <sheetName val="4 PREE"/>
      <sheetName val="5"/>
      <sheetName val="5 PREE"/>
      <sheetName val="6"/>
      <sheetName val="6 PREE"/>
      <sheetName val="7"/>
      <sheetName val="7 PREE"/>
      <sheetName val="8"/>
      <sheetName val="9 PREE"/>
      <sheetName val="9"/>
      <sheetName val="10"/>
      <sheetName val="10 PREE"/>
      <sheetName val="11 PREE"/>
      <sheetName val="11"/>
      <sheetName val="12 PREE"/>
      <sheetName val="12"/>
      <sheetName val="13 PREE"/>
      <sheetName val="13"/>
      <sheetName val="14"/>
      <sheetName val="14 PREE"/>
      <sheetName val="15 PREE"/>
      <sheetName val="15"/>
      <sheetName val="16 PREE"/>
      <sheetName val="16"/>
      <sheetName val="17 PREE"/>
      <sheetName val="17"/>
      <sheetName val="18 PREE"/>
      <sheetName val="18"/>
      <sheetName val="19"/>
      <sheetName val="20"/>
      <sheetName val="21"/>
      <sheetName val="PRESUPUESTO"/>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7">
          <cell r="B7" t="str">
            <v>ABONO</v>
          </cell>
        </row>
        <row r="8">
          <cell r="B8" t="str">
            <v>ACABADO CIELO RASO</v>
          </cell>
        </row>
        <row r="9">
          <cell r="B9" t="str">
            <v>ACCESORIOS VARIOS</v>
          </cell>
        </row>
        <row r="10">
          <cell r="B10" t="str">
            <v>ACIDO NITRICO</v>
          </cell>
        </row>
        <row r="11">
          <cell r="B11" t="str">
            <v>ACONDICION SUPERF PAVCO</v>
          </cell>
        </row>
        <row r="12">
          <cell r="B12" t="str">
            <v>ACPM</v>
          </cell>
        </row>
        <row r="13">
          <cell r="B13" t="str">
            <v>ADAPTADOR CONDUIT CONDUFLEX 1/2"</v>
          </cell>
        </row>
        <row r="14">
          <cell r="B14" t="str">
            <v>ADHESIVO NOVAFORT/PAVCO</v>
          </cell>
        </row>
        <row r="15">
          <cell r="B15" t="str">
            <v>ADHESIVO QUIMICO P/REFUERZO TIPO SIKA</v>
          </cell>
        </row>
        <row r="16">
          <cell r="B16" t="str">
            <v>ADOQUIN EN ARCILLA CUARTO 26</v>
          </cell>
        </row>
        <row r="17">
          <cell r="B17" t="str">
            <v>ADOQUIN EN CONCRETO 10X20X8</v>
          </cell>
        </row>
        <row r="18">
          <cell r="B18" t="str">
            <v>AGUA</v>
          </cell>
        </row>
        <row r="19">
          <cell r="B19" t="str">
            <v>ALAMBRE ASILADO No 12 THHN - THWN 90</v>
          </cell>
        </row>
        <row r="20">
          <cell r="B20" t="str">
            <v>ALAMBRE ASILADO No 8 THHN - THWN 90</v>
          </cell>
        </row>
        <row r="21">
          <cell r="B21" t="str">
            <v>ALAMBRE DESNUDO No 14 INTER DI 1.35</v>
          </cell>
        </row>
        <row r="22">
          <cell r="B22" t="str">
            <v>ALAMBRE PARALELO 2X18 DWP - PVC</v>
          </cell>
        </row>
        <row r="23">
          <cell r="B23" t="str">
            <v>ALAMBRE COBRE AWG THHN 12</v>
          </cell>
        </row>
        <row r="24">
          <cell r="B24" t="str">
            <v>ALAMBRE COBRE AWG DESNUDO 12</v>
          </cell>
        </row>
        <row r="25">
          <cell r="B25" t="str">
            <v>ALAMBRE NEGRO CAL # 18</v>
          </cell>
        </row>
        <row r="26">
          <cell r="B26" t="str">
            <v>ALUMOL</v>
          </cell>
        </row>
        <row r="27">
          <cell r="B27" t="str">
            <v>AMPLIFICADOR PARA ANTENA</v>
          </cell>
        </row>
        <row r="28">
          <cell r="B28" t="str">
            <v>ANCLAJE HILTI (1CAR=330ML)</v>
          </cell>
        </row>
        <row r="29">
          <cell r="B29" t="str">
            <v>ANDAMIO METALICO TUBULAR</v>
          </cell>
        </row>
        <row r="30">
          <cell r="B30" t="str">
            <v>ANGULO DE ACERO DE 2.1/2"X3/16"</v>
          </cell>
        </row>
        <row r="31">
          <cell r="B31" t="str">
            <v>ANGULO DE ACERO DE 1.1/4"X1/8"</v>
          </cell>
        </row>
        <row r="32">
          <cell r="B32" t="str">
            <v>ANTICORROSIVO PHCL</v>
          </cell>
        </row>
        <row r="33">
          <cell r="B33" t="str">
            <v>ANTICORROSIVO OXIDO DE HIERRO ROJO</v>
          </cell>
        </row>
        <row r="34">
          <cell r="B34" t="str">
            <v>ANTISOL BLANCO</v>
          </cell>
        </row>
        <row r="35">
          <cell r="B35" t="str">
            <v>ARENA GRUESA</v>
          </cell>
        </row>
        <row r="36">
          <cell r="B36" t="str">
            <v>ARENA MEDIANA</v>
          </cell>
        </row>
        <row r="37">
          <cell r="B37" t="str">
            <v>AUTOMATICO 3X60</v>
          </cell>
        </row>
        <row r="38">
          <cell r="B38" t="str">
            <v>AUTOMATICO 3X40A TIPO INDUSTRIAL</v>
          </cell>
        </row>
        <row r="39">
          <cell r="B39" t="str">
            <v>BAJANTE DE MEDIA TENSION</v>
          </cell>
        </row>
        <row r="40">
          <cell r="B40" t="str">
            <v>BALA 2X26W</v>
          </cell>
        </row>
        <row r="41">
          <cell r="B41" t="str">
            <v>BALASTRO DE RIO             CANTO RODADO-ARENA</v>
          </cell>
        </row>
        <row r="42">
          <cell r="B42" t="str">
            <v>BALASTO ELECTRICO 2X32W</v>
          </cell>
        </row>
        <row r="43">
          <cell r="B43" t="str">
            <v>BALASTO ELECTRICO 1X26W</v>
          </cell>
        </row>
        <row r="44">
          <cell r="B44" t="str">
            <v>BALA FLUORESCENTE 2X13W</v>
          </cell>
        </row>
        <row r="45">
          <cell r="B45" t="str">
            <v>BALDOSA GRANITO   30 x 30</v>
          </cell>
        </row>
        <row r="46">
          <cell r="B46" t="str">
            <v>BANDEJA PORTACABLES</v>
          </cell>
        </row>
        <row r="47">
          <cell r="B47" t="str">
            <v>BASTIDOR 2"x2"x3M OTOBO</v>
          </cell>
        </row>
        <row r="48">
          <cell r="B48" t="str">
            <v>BICICLETEROS</v>
          </cell>
        </row>
        <row r="49">
          <cell r="B49" t="str">
            <v>BISAGRA 3x2"       COBRIZ</v>
          </cell>
        </row>
        <row r="50">
          <cell r="B50" t="str">
            <v>BISAGRA PIVOTANTE</v>
          </cell>
        </row>
        <row r="51">
          <cell r="B51" t="str">
            <v>BISAGRA PIVOTANTE CORRIENTE</v>
          </cell>
        </row>
        <row r="52">
          <cell r="B52" t="str">
            <v>BLOQUES RECTANGULARES DE CESPED</v>
          </cell>
        </row>
        <row r="53">
          <cell r="B53" t="str">
            <v>BOCEL MADERA  .1/2x.1/2x3M</v>
          </cell>
        </row>
        <row r="54">
          <cell r="B54" t="str">
            <v>BOMBA</v>
          </cell>
        </row>
        <row r="55">
          <cell r="B55" t="str">
            <v>BOMBILLO 26W</v>
          </cell>
        </row>
        <row r="56">
          <cell r="B56" t="str">
            <v>BORDILLO PREFABRICADO TIPO IDU A80</v>
          </cell>
        </row>
        <row r="57">
          <cell r="B57" t="str">
            <v>BORDE CONTENEDOR DE RAICES</v>
          </cell>
        </row>
        <row r="58">
          <cell r="B58" t="str">
            <v>BORNA No 10</v>
          </cell>
        </row>
        <row r="59">
          <cell r="B59" t="str">
            <v>BRIDAS 2" ROSCADA HD</v>
          </cell>
        </row>
        <row r="60">
          <cell r="B60" t="str">
            <v>BRIDA 3" ROSCADA HD</v>
          </cell>
        </row>
        <row r="61">
          <cell r="B61" t="str">
            <v>BRIDA 4" ROSCADA HD</v>
          </cell>
        </row>
        <row r="62">
          <cell r="B62" t="str">
            <v>BRIDAS 1.1/2" ACERO ROSCAR</v>
          </cell>
        </row>
        <row r="63">
          <cell r="B63" t="str">
            <v>BRIDAS 2" ACERO ROSCAR</v>
          </cell>
        </row>
        <row r="64">
          <cell r="B64" t="str">
            <v>BRIDAS 3" ACERO ROSCAR</v>
          </cell>
        </row>
        <row r="65">
          <cell r="B65" t="str">
            <v>BRIDAS 4" ACERO ROSCAR</v>
          </cell>
        </row>
        <row r="66">
          <cell r="B66" t="str">
            <v>BOQUILLA 4" GALVANIZADA</v>
          </cell>
        </row>
        <row r="67">
          <cell r="B67" t="str">
            <v>CABLE ALUMINIO AISLADO PVC 1/0 THW</v>
          </cell>
        </row>
        <row r="68">
          <cell r="B68" t="str">
            <v>CABLE ALUMINIO AISLADO PVC 2/0 THW</v>
          </cell>
        </row>
        <row r="69">
          <cell r="B69" t="str">
            <v>CABLE COBRE No 16 AWG THHN</v>
          </cell>
        </row>
        <row r="70">
          <cell r="B70" t="str">
            <v>CABLE COBRE No 12 AWG THHN</v>
          </cell>
        </row>
        <row r="71">
          <cell r="B71" t="str">
            <v>CABLE COBRE No 12 AWG DESNUDO</v>
          </cell>
        </row>
        <row r="72">
          <cell r="B72" t="str">
            <v>CABLE COBRE No 10 AWG THHN</v>
          </cell>
        </row>
        <row r="73">
          <cell r="B73" t="str">
            <v>CABLE COBRE No 10 AWG DESNUDO</v>
          </cell>
        </row>
        <row r="74">
          <cell r="B74" t="str">
            <v>CABLE COBRE No 8 AWG THHN</v>
          </cell>
        </row>
        <row r="75">
          <cell r="B75" t="str">
            <v>CABLE COBRE No 8 AWG DESNUDO</v>
          </cell>
        </row>
        <row r="76">
          <cell r="B76" t="str">
            <v>CABLE COBRE No 6 THHN</v>
          </cell>
        </row>
        <row r="77">
          <cell r="B77" t="str">
            <v>CABLE COBRE No 6 DESNUDO</v>
          </cell>
        </row>
        <row r="78">
          <cell r="B78" t="str">
            <v>CABLE COBRE No 4 THHN</v>
          </cell>
        </row>
        <row r="79">
          <cell r="B79" t="str">
            <v>CABLE COBRE No 4 DESNUDO</v>
          </cell>
        </row>
        <row r="80">
          <cell r="B80" t="str">
            <v>CABLE COBRE No 2 THHN</v>
          </cell>
        </row>
        <row r="81">
          <cell r="B81" t="str">
            <v>CABLE COBRE No 2 DESNUDO</v>
          </cell>
        </row>
        <row r="82">
          <cell r="B82" t="str">
            <v>CABLE COBRE No 1/0 THHN</v>
          </cell>
        </row>
        <row r="83">
          <cell r="B83" t="str">
            <v>CABLE COBRE No 2/0 THHN</v>
          </cell>
        </row>
        <row r="84">
          <cell r="B84" t="str">
            <v>CABLE COBRE No 2/0 THHN DESNUDO</v>
          </cell>
        </row>
        <row r="85">
          <cell r="B85" t="str">
            <v>CABLE COBRE No 4/0 THHN</v>
          </cell>
        </row>
        <row r="86">
          <cell r="B86" t="str">
            <v>CABLE COBRE No 250 THHN DESNUDO</v>
          </cell>
        </row>
        <row r="87">
          <cell r="B87" t="str">
            <v>CABLE TRIPLEX #2 XLPE</v>
          </cell>
        </row>
        <row r="88">
          <cell r="B88" t="str">
            <v>CABLE UTP CATEGORIA 6</v>
          </cell>
        </row>
        <row r="89">
          <cell r="B89" t="str">
            <v>CABLE 10 PARES</v>
          </cell>
        </row>
        <row r="90">
          <cell r="B90" t="str">
            <v>CABLE RG59</v>
          </cell>
        </row>
        <row r="91">
          <cell r="B91" t="str">
            <v>CAJA GALVANIZADA</v>
          </cell>
        </row>
        <row r="92">
          <cell r="B92" t="str">
            <v>CAJA 2400 GALV CG-100 CAL 20</v>
          </cell>
        </row>
        <row r="93">
          <cell r="B93" t="str">
            <v>CAJA 5800 CAL 26</v>
          </cell>
        </row>
        <row r="94">
          <cell r="B94" t="str">
            <v>CAJA OCTAG GALV OG-100 CAL 20</v>
          </cell>
        </row>
        <row r="95">
          <cell r="B95" t="str">
            <v>CAJA METALICA</v>
          </cell>
        </row>
        <row r="96">
          <cell r="B96" t="str">
            <v xml:space="preserve">CAJA TACO 9 CIRC. MONO </v>
          </cell>
        </row>
        <row r="97">
          <cell r="B97" t="str">
            <v>CAJA PARA ALOJAR RENAVIADOR Y ACCESORIOS</v>
          </cell>
        </row>
        <row r="98">
          <cell r="B98" t="str">
            <v>CAJA PARA ALOJAR ARRANCADA Y ACCESORIOS</v>
          </cell>
        </row>
        <row r="99">
          <cell r="B99" t="str">
            <v>CAJA PARA AMPLIFICADOR</v>
          </cell>
        </row>
        <row r="100">
          <cell r="B100" t="str">
            <v>CAJA DE PASO 15X15</v>
          </cell>
        </row>
        <row r="101">
          <cell r="B101" t="str">
            <v>CAJA DE PASO 20X20</v>
          </cell>
        </row>
        <row r="102">
          <cell r="B102" t="str">
            <v>CAJA DE PASO 30X30</v>
          </cell>
        </row>
        <row r="103">
          <cell r="B103" t="str">
            <v>CAJA DE PASO 40X40</v>
          </cell>
        </row>
        <row r="104">
          <cell r="B104" t="str">
            <v>CALENTADOR DE PASO</v>
          </cell>
        </row>
        <row r="105">
          <cell r="B105" t="str">
            <v>CANALETA METALICA</v>
          </cell>
        </row>
        <row r="106">
          <cell r="B106" t="str">
            <v>CANECA M-120</v>
          </cell>
        </row>
        <row r="107">
          <cell r="B107" t="str">
            <v xml:space="preserve">CANDADO YALE 110-30         PRE </v>
          </cell>
        </row>
        <row r="108">
          <cell r="B108" t="str">
            <v>CANCHA MÚLTIPLE BALONCESTO - MICROFUTBOL - VOLEIBOL (INC. DOS UN FIJAS DE MICROBALONCESTO - MALLA PARA MICRO FUTBOL - JUEGO DE POSTES Y MALLA PARA VOLEIBOL)</v>
          </cell>
        </row>
        <row r="109">
          <cell r="B109" t="str">
            <v>CAMPANA 4" PVC DB</v>
          </cell>
        </row>
        <row r="110">
          <cell r="B110" t="str">
            <v>CAÑUELA DESAGUE RAMPA</v>
          </cell>
        </row>
        <row r="111">
          <cell r="B111" t="str">
            <v>CAPA DE LLANTA MOLIDA FUNDIDA INSITU e=0,05m</v>
          </cell>
        </row>
        <row r="112">
          <cell r="B112" t="str">
            <v>CAOLIN</v>
          </cell>
        </row>
        <row r="113">
          <cell r="B113" t="str">
            <v>CARROTANQUE AGUA</v>
          </cell>
        </row>
        <row r="114">
          <cell r="B114" t="str">
            <v>CASETON EN GUADUA</v>
          </cell>
        </row>
        <row r="115">
          <cell r="B115" t="str">
            <v>CEDRO</v>
          </cell>
        </row>
        <row r="116">
          <cell r="B116" t="str">
            <v>CEMENTO BLANCO              SACO DE 40 KILOS</v>
          </cell>
        </row>
        <row r="117">
          <cell r="B117" t="str">
            <v xml:space="preserve">CEMENTO BLANCO NARE         SACO DE 25 KILOS                </v>
          </cell>
        </row>
        <row r="118">
          <cell r="B118" t="str">
            <v>CEMENTO GRIS</v>
          </cell>
        </row>
        <row r="119">
          <cell r="B119" t="str">
            <v>CEMENTO GRIS PORTLAND       SACO DE 50 KILOS</v>
          </cell>
        </row>
        <row r="120">
          <cell r="B120" t="str">
            <v>CERAMICA 20  x20</v>
          </cell>
        </row>
        <row r="121">
          <cell r="B121" t="str">
            <v>CERAMICA EGEO 20,5X20,5</v>
          </cell>
        </row>
        <row r="122">
          <cell r="B122" t="str">
            <v>CEREZO</v>
          </cell>
        </row>
        <row r="123">
          <cell r="B123" t="str">
            <v>CERRADURA SCHLAGE B350</v>
          </cell>
        </row>
        <row r="124">
          <cell r="B124" t="str">
            <v>CERRADURA SCHLAGE A40S</v>
          </cell>
        </row>
        <row r="125">
          <cell r="B125" t="str">
            <v>CERRADURA SCHLAGE A70PD</v>
          </cell>
        </row>
        <row r="126">
          <cell r="B126" t="str">
            <v>CERRADURA SCHLAGE A87PD</v>
          </cell>
        </row>
        <row r="127">
          <cell r="B127" t="str">
            <v>CHAZO PLASTICO</v>
          </cell>
        </row>
        <row r="128">
          <cell r="B128" t="str">
            <v>CHEQUE HIDRO 3/4</v>
          </cell>
        </row>
        <row r="129">
          <cell r="B129" t="str">
            <v>CHEQUE CORTINA DE 1.1/2"</v>
          </cell>
        </row>
        <row r="130">
          <cell r="B130" t="str">
            <v>CHEQUE CORTINA DE 2"</v>
          </cell>
        </row>
        <row r="131">
          <cell r="B131" t="str">
            <v>CHEQUE CORTINA DE 2.1/2"</v>
          </cell>
        </row>
        <row r="132">
          <cell r="B132" t="str">
            <v>CHEQUE CORTINA DE 3"</v>
          </cell>
        </row>
        <row r="133">
          <cell r="B133" t="str">
            <v>CHEQUE CORTINA DE 4"</v>
          </cell>
        </row>
        <row r="134">
          <cell r="B134" t="str">
            <v>CHEQUE CORTINA PERFORADO DE 1.1/2"</v>
          </cell>
        </row>
        <row r="135">
          <cell r="B135" t="str">
            <v>CIELO RASO EN FIBROCEMENTO 11mm</v>
          </cell>
        </row>
        <row r="136">
          <cell r="B136" t="str">
            <v>CIERRA PUERTAS HIDRAULICO</v>
          </cell>
        </row>
        <row r="137">
          <cell r="B137" t="str">
            <v>CINTA BANDIT 5/8"</v>
          </cell>
        </row>
        <row r="138">
          <cell r="B138" t="str">
            <v xml:space="preserve">CINTA PVC </v>
          </cell>
        </row>
        <row r="139">
          <cell r="B139" t="str">
            <v>CINTA DE ENMASCARAR 1"</v>
          </cell>
        </row>
        <row r="140">
          <cell r="B140" t="str">
            <v>CODO ACERO SCH 40  1/2"x90</v>
          </cell>
        </row>
        <row r="141">
          <cell r="B141" t="str">
            <v>CODO ACERO SCH 40  3/4"x90</v>
          </cell>
        </row>
        <row r="142">
          <cell r="B142" t="str">
            <v>CODO ACERO SCH 40  1"x90</v>
          </cell>
        </row>
        <row r="143">
          <cell r="B143" t="str">
            <v>CODO ACERO SCH 40  1.1/2"x90</v>
          </cell>
        </row>
        <row r="144">
          <cell r="B144" t="str">
            <v>CODO CPVC    1/2"x45</v>
          </cell>
        </row>
        <row r="145">
          <cell r="B145" t="str">
            <v>CODO CPVC    3/4"x45</v>
          </cell>
        </row>
        <row r="146">
          <cell r="B146" t="str">
            <v>CODO GALV     3/4"x45</v>
          </cell>
        </row>
        <row r="147">
          <cell r="B147" t="str">
            <v>CODO GALV     1.1/2"x45</v>
          </cell>
        </row>
        <row r="148">
          <cell r="B148" t="str">
            <v>CODO GALV     2"x45</v>
          </cell>
        </row>
        <row r="149">
          <cell r="B149" t="str">
            <v>CODO GALVANIZADO 2"</v>
          </cell>
        </row>
        <row r="150">
          <cell r="B150" t="str">
            <v>CODO GALV     2.1/2"x45</v>
          </cell>
        </row>
        <row r="151">
          <cell r="B151" t="str">
            <v>CODO GALV     3"x45</v>
          </cell>
        </row>
        <row r="152">
          <cell r="B152" t="str">
            <v>CODO GALV     4"x45</v>
          </cell>
        </row>
        <row r="153">
          <cell r="B153" t="str">
            <v>CODO GALV     4"x90</v>
          </cell>
        </row>
        <row r="154">
          <cell r="B154" t="str">
            <v>COD PVC 1"</v>
          </cell>
        </row>
        <row r="155">
          <cell r="B155" t="str">
            <v>COD MET EMT 1/2"</v>
          </cell>
        </row>
        <row r="156">
          <cell r="B156" t="str">
            <v>COD MET EMT 3/4"</v>
          </cell>
        </row>
        <row r="157">
          <cell r="B157" t="str">
            <v>COD EMT CONDUIT 1"</v>
          </cell>
        </row>
        <row r="158">
          <cell r="B158" t="str">
            <v>COD EMT CONDUIT 1.1/2"</v>
          </cell>
        </row>
        <row r="159">
          <cell r="B159" t="str">
            <v>COD EMT CONDUIT 1.1/4"</v>
          </cell>
        </row>
        <row r="160">
          <cell r="B160" t="str">
            <v>COD EMT CONDUIT 2"</v>
          </cell>
        </row>
        <row r="161">
          <cell r="B161" t="str">
            <v>CODO PVC 4"</v>
          </cell>
        </row>
        <row r="162">
          <cell r="B162" t="str">
            <v>CODO PVC CONDUIT 1.1/2"</v>
          </cell>
        </row>
        <row r="163">
          <cell r="B163" t="str">
            <v>CODO PVC LIV 2"X45</v>
          </cell>
        </row>
        <row r="164">
          <cell r="B164" t="str">
            <v>CODO PVC LIV 3"X45</v>
          </cell>
        </row>
        <row r="165">
          <cell r="B165" t="str">
            <v>CODO PVC LIV 4"X45</v>
          </cell>
        </row>
        <row r="166">
          <cell r="B166" t="str">
            <v>CODO PRS PVC  .1/2x45ø</v>
          </cell>
        </row>
        <row r="167">
          <cell r="B167" t="str">
            <v>CODO PRS PVC  .3/4x45ø</v>
          </cell>
        </row>
        <row r="168">
          <cell r="B168" t="str">
            <v xml:space="preserve">CODO PRS PVC 1    x45ø </v>
          </cell>
        </row>
        <row r="169">
          <cell r="B169" t="str">
            <v>CODO PRS PVC 1.1/4x45ø</v>
          </cell>
        </row>
        <row r="170">
          <cell r="B170" t="str">
            <v>CODO PRS PVC 1.1/2x45ø</v>
          </cell>
        </row>
        <row r="171">
          <cell r="B171" t="str">
            <v>CODO PRS PVC 2    x45ø</v>
          </cell>
        </row>
        <row r="172">
          <cell r="B172" t="str">
            <v>CODO PRS PVC 2.1/2x45ø</v>
          </cell>
        </row>
        <row r="173">
          <cell r="B173" t="str">
            <v>CODO PRS PVC 3    x45ø</v>
          </cell>
        </row>
        <row r="174">
          <cell r="B174" t="str">
            <v>CODO PRS PVC 4    x45ø</v>
          </cell>
        </row>
        <row r="175">
          <cell r="B175" t="str">
            <v>CODO 90º 110mm</v>
          </cell>
        </row>
        <row r="176">
          <cell r="B176" t="str">
            <v>CODO 90º 160mm</v>
          </cell>
        </row>
        <row r="177">
          <cell r="B177" t="str">
            <v>CODO SAN PVC 2    x90ø CxC</v>
          </cell>
        </row>
        <row r="178">
          <cell r="B178" t="str">
            <v>CODO SAN PVC 3    x90ø CxC</v>
          </cell>
        </row>
        <row r="179">
          <cell r="B179" t="str">
            <v>CODO SAN PVC 4    x90ø CxC</v>
          </cell>
        </row>
        <row r="180">
          <cell r="B180" t="str">
            <v>CODO SAN PVC 6    x90ø CxC</v>
          </cell>
        </row>
        <row r="181">
          <cell r="B181" t="str">
            <v>CODO SAN PVC 2    x45ø CxC</v>
          </cell>
        </row>
        <row r="182">
          <cell r="B182" t="str">
            <v>CODO SAN PVC 3    x45ø CxC</v>
          </cell>
        </row>
        <row r="183">
          <cell r="B183" t="str">
            <v>CODO SAN PVC 4    x45ø CxC</v>
          </cell>
        </row>
        <row r="184">
          <cell r="B184" t="str">
            <v>CODO SAN PVC 6    x45ø CxC</v>
          </cell>
        </row>
        <row r="185">
          <cell r="B185" t="str">
            <v>CORAZA 3/4 T.C.</v>
          </cell>
        </row>
        <row r="186">
          <cell r="B186" t="str">
            <v>COMPRESOR DE DOS MARTILLOS</v>
          </cell>
        </row>
        <row r="187">
          <cell r="B187" t="str">
            <v>COMPRESOR DE UN MARTILLO</v>
          </cell>
        </row>
        <row r="188">
          <cell r="B188" t="str">
            <v>CONCRETO 2000 PSI (14 MPA)</v>
          </cell>
        </row>
        <row r="189">
          <cell r="B189" t="str">
            <v>CONCRETO 3000 PSI (210 MPA)</v>
          </cell>
        </row>
        <row r="190">
          <cell r="B190" t="str">
            <v>CONCRETO TREMIE 3000 PSI (210 MPA)</v>
          </cell>
        </row>
        <row r="191">
          <cell r="B191" t="str">
            <v>CONECTORES CORAZA</v>
          </cell>
        </row>
        <row r="192">
          <cell r="B192" t="str">
            <v>CORTACIRCUITO ATORN. 1POL 30 AMP</v>
          </cell>
        </row>
        <row r="193">
          <cell r="B193" t="str">
            <v>CORTADORA DE LADRILLO ELECTRICA</v>
          </cell>
        </row>
        <row r="194">
          <cell r="B194" t="str">
            <v>CUARTON 2"x4"x3M</v>
          </cell>
        </row>
        <row r="195">
          <cell r="B195" t="str">
            <v>CUBIERTA TIPO SANDWICH</v>
          </cell>
        </row>
        <row r="196">
          <cell r="B196" t="str">
            <v>CUPULA EN ALUMINIO 4"X3"</v>
          </cell>
        </row>
        <row r="197">
          <cell r="B197" t="str">
            <v>CUPULA EN ALUMINIO 6"X4"</v>
          </cell>
        </row>
        <row r="198">
          <cell r="B198" t="str">
            <v>DESAGUE SENCILLO CON REBOSE GRIVAL</v>
          </cell>
        </row>
        <row r="199">
          <cell r="B199" t="str">
            <v>DILATAC.BRONCE PC09 O PC18  TIRA DE 3M</v>
          </cell>
        </row>
        <row r="200">
          <cell r="B200" t="str">
            <v>DILATAC.METALICA 1.90mX0,05m</v>
          </cell>
        </row>
        <row r="201">
          <cell r="B201" t="str">
            <v>DISLVENTE THINNER</v>
          </cell>
        </row>
        <row r="202">
          <cell r="B202" t="str">
            <v>DISPENSADOR</v>
          </cell>
        </row>
        <row r="203">
          <cell r="B203" t="str">
            <v>DISPENSADOR DE JABON EN ACERO INOX.</v>
          </cell>
        </row>
        <row r="204">
          <cell r="B204" t="str">
            <v>DISPENSADOR PAPEL HIGIENICO</v>
          </cell>
        </row>
        <row r="205">
          <cell r="B205" t="str">
            <v>DISPENSADOR DE TOALLAS DESECHABLES</v>
          </cell>
        </row>
        <row r="206">
          <cell r="B206" t="str">
            <v>DUCHA ANTIVANDALICA EMPOTRADA</v>
          </cell>
        </row>
        <row r="207">
          <cell r="B207" t="str">
            <v>DUCHA DE EMERGENCIA</v>
          </cell>
        </row>
        <row r="208">
          <cell r="B208" t="str">
            <v>EMPRADIZACION</v>
          </cell>
        </row>
        <row r="209">
          <cell r="B209" t="str">
            <v>EQUIPO PRESION AGUA CRUDA</v>
          </cell>
        </row>
        <row r="210">
          <cell r="B210" t="str">
            <v>EQUIPO PRESION AGUA POTABLE</v>
          </cell>
        </row>
        <row r="211">
          <cell r="B211" t="str">
            <v>EQUIPO PRESION RED DE INCENDIO</v>
          </cell>
        </row>
        <row r="212">
          <cell r="B212" t="str">
            <v>ESMALTE CORRIENTE</v>
          </cell>
        </row>
        <row r="213">
          <cell r="B213" t="str">
            <v>ESMALTE SINTETICO</v>
          </cell>
        </row>
        <row r="214">
          <cell r="B214" t="str">
            <v>ESPARRAGOS A.C. B7 - 2 TUERCAS 2 H 5/8" x 3/12"</v>
          </cell>
        </row>
        <row r="215">
          <cell r="B215" t="str">
            <v>ESPEJO CRISTAL 4MM BISELADO 2CMS</v>
          </cell>
        </row>
        <row r="216">
          <cell r="B216" t="str">
            <v>ESTRUCTRA EN ALUMINIO CIELO RASO</v>
          </cell>
        </row>
        <row r="217">
          <cell r="B217" t="str">
            <v>ESTUCO ACRILICO PARA EXTERIORES</v>
          </cell>
        </row>
        <row r="218">
          <cell r="B218" t="str">
            <v>FIBRA OPTICA</v>
          </cell>
        </row>
        <row r="219">
          <cell r="B219" t="str">
            <v>FIBROCEMENTO 11MM</v>
          </cell>
        </row>
        <row r="220">
          <cell r="B220" t="str">
            <v>FLOTADOR 1.1/2 ELECTRICO</v>
          </cell>
        </row>
        <row r="221">
          <cell r="B221" t="str">
            <v>FLOTADOR 1.1/2 MECANICO</v>
          </cell>
        </row>
        <row r="222">
          <cell r="B222" t="str">
            <v>FORMALETA COLUMNAS</v>
          </cell>
        </row>
        <row r="223">
          <cell r="B223" t="str">
            <v>FORMALETA MADERA A LA VISTA</v>
          </cell>
        </row>
        <row r="224">
          <cell r="B224" t="str">
            <v>FORMALETA PARA ENTREPISO    PRE</v>
          </cell>
        </row>
        <row r="225">
          <cell r="B225" t="str">
            <v>GABINETE GC1</v>
          </cell>
        </row>
        <row r="226">
          <cell r="B226" t="str">
            <v>GABINETE GC3 (NO INCLUYE CONTACTORES)</v>
          </cell>
        </row>
        <row r="227">
          <cell r="B227" t="str">
            <v>GABINETE GCE1 (NO INCLUYE CONTACTORES)</v>
          </cell>
        </row>
        <row r="228">
          <cell r="B228" t="str">
            <v>GABINETE GCE2 (NO INCLUYE CONTACTORES)</v>
          </cell>
        </row>
        <row r="229">
          <cell r="B229" t="str">
            <v>GABINETE GCE3 (NO INCLUYE CONTACTORES)</v>
          </cell>
        </row>
        <row r="230">
          <cell r="B230" t="str">
            <v>GABINETE GC1 (NO INCLUYE CONTACTORES)</v>
          </cell>
        </row>
        <row r="231">
          <cell r="B231" t="str">
            <v>GABINETE GCS1</v>
          </cell>
        </row>
        <row r="232">
          <cell r="B232" t="str">
            <v>GABINETE GCS2</v>
          </cell>
        </row>
        <row r="233">
          <cell r="B233" t="str">
            <v>GABINETE TIPO 1</v>
          </cell>
        </row>
        <row r="234">
          <cell r="B234" t="str">
            <v>G\ESCOBA CEDRO 8CM</v>
          </cell>
        </row>
        <row r="235">
          <cell r="B235" t="str">
            <v>GASOLINA CORRIENTE</v>
          </cell>
        </row>
        <row r="236">
          <cell r="B236" t="str">
            <v>GEOTEXTIL</v>
          </cell>
        </row>
        <row r="237">
          <cell r="B237" t="str">
            <v xml:space="preserve">GRANITO        #3           25 KILOS REVUELTO </v>
          </cell>
        </row>
        <row r="238">
          <cell r="B238" t="str">
            <v>GRAVA TRITURADA DE 3/4</v>
          </cell>
        </row>
        <row r="239">
          <cell r="B239" t="str">
            <v>GRAVILLA</v>
          </cell>
        </row>
        <row r="240">
          <cell r="B240" t="str">
            <v>GRIFERÍA ANTIVANDÁLICA P´LAVAMANOS PICO LARGO TIPO PUSH, CONEXIÓN Ø 3/4" Ó 1/2"</v>
          </cell>
        </row>
        <row r="241">
          <cell r="B241" t="str">
            <v>GRIFERÍA ANTIVANDÁLICA PICO LARGO LAVAMANOS</v>
          </cell>
        </row>
        <row r="242">
          <cell r="B242" t="str">
            <v>GRIFERIA EN ACERO INOX. CUELLO GANSO</v>
          </cell>
        </row>
        <row r="243">
          <cell r="B243" t="str">
            <v>GROUTING 3000 PSI</v>
          </cell>
        </row>
        <row r="244">
          <cell r="B244" t="str">
            <v>GUADUA     [TACO] 2.50-3M</v>
          </cell>
        </row>
        <row r="245">
          <cell r="B245" t="str">
            <v>GUAYACAN DE MANIZALES</v>
          </cell>
        </row>
        <row r="246">
          <cell r="B246" t="str">
            <v>HEBILLAS PARA CINTA BANDIT 5/8"</v>
          </cell>
        </row>
        <row r="247">
          <cell r="B247" t="str">
            <v>HERRAMIENTA MENOR</v>
          </cell>
        </row>
        <row r="248">
          <cell r="B248" t="str">
            <v>HERRAJES VARIOS</v>
          </cell>
        </row>
        <row r="249">
          <cell r="B249" t="str">
            <v>HIDROSELLO 110MM</v>
          </cell>
        </row>
        <row r="250">
          <cell r="B250" t="str">
            <v xml:space="preserve">HIDROSELLO 160MM   </v>
          </cell>
        </row>
        <row r="251">
          <cell r="B251" t="str">
            <v>HIERRO  .1/2" 60.000  [6M]  FIGURADO</v>
          </cell>
        </row>
        <row r="252">
          <cell r="B252" t="str">
            <v>HIERRO  .1/2" 60.000 [12M]</v>
          </cell>
        </row>
        <row r="253">
          <cell r="B253" t="str">
            <v>HIERRO  .3/8" 37.000  [CH]  X</v>
          </cell>
        </row>
        <row r="254">
          <cell r="B254" t="str">
            <v>INTERRUPTOR SENCILLO</v>
          </cell>
        </row>
        <row r="255">
          <cell r="B255" t="str">
            <v>INTERRUPTOR DOBLE</v>
          </cell>
        </row>
        <row r="256">
          <cell r="B256" t="str">
            <v>INTERRUPTOR 10KA 208V DE 3X150A</v>
          </cell>
        </row>
        <row r="257">
          <cell r="B257" t="str">
            <v>INTERRUPTOR 10KA 208V DE 3X125A</v>
          </cell>
        </row>
        <row r="258">
          <cell r="B258" t="str">
            <v>INTERRUPTOR 10KA 208V DE 3X100A</v>
          </cell>
        </row>
        <row r="259">
          <cell r="B259" t="str">
            <v>INTERRUPTOR 10KA 208V DE 3X60A</v>
          </cell>
        </row>
        <row r="260">
          <cell r="B260" t="str">
            <v>INTERRUPTOR 10KA 208V DE 3X50A</v>
          </cell>
        </row>
        <row r="261">
          <cell r="B261" t="str">
            <v>INTERRUPTOR 10KA 208V DE 3X40A</v>
          </cell>
        </row>
        <row r="262">
          <cell r="B262" t="str">
            <v>INTERRUPTOR 10KA 208V DE 3X30A</v>
          </cell>
        </row>
        <row r="263">
          <cell r="B263" t="str">
            <v>INTERRUPTOR 10KA 208V DE 3X20A</v>
          </cell>
        </row>
        <row r="264">
          <cell r="B264" t="str">
            <v>INTERRUPTOR ENCHUF. 10KA 208V 2X30A</v>
          </cell>
        </row>
        <row r="265">
          <cell r="B265" t="str">
            <v>INTERRUPTOR ENCHUF. 10KA 208V 2X20A</v>
          </cell>
        </row>
        <row r="266">
          <cell r="B266" t="str">
            <v>INTERRUPTOR ENCHUF. 1X30A</v>
          </cell>
        </row>
        <row r="267">
          <cell r="B267" t="str">
            <v>INTERRUPTOR ENCHUF. 1X20A</v>
          </cell>
        </row>
        <row r="268">
          <cell r="B268" t="str">
            <v>INTERRUPTOR ENCHUF. 1X15A 110V</v>
          </cell>
        </row>
        <row r="269">
          <cell r="B269" t="str">
            <v>JUEGO INCRUSTAR</v>
          </cell>
        </row>
        <row r="270">
          <cell r="B270" t="str">
            <v>JUEGOS INFANTILES M.Z.</v>
          </cell>
        </row>
        <row r="271">
          <cell r="B271" t="str">
            <v>JUNTA EXPANSION PVC 3"</v>
          </cell>
        </row>
        <row r="272">
          <cell r="B272" t="str">
            <v>JUNTA EXPANSION PVC 4"</v>
          </cell>
        </row>
        <row r="273">
          <cell r="B273" t="str">
            <v>KIT VÁLVULA DE DESCARGA ANTIVANDÁLICA, 21-AA-950 DOCOL Ó SIMILAR</v>
          </cell>
        </row>
        <row r="274">
          <cell r="B274" t="str">
            <v>KIT VÁLVULA DE DESCARGA ANTIVANDÁLICA  ALTA PRESIÓN P´SANITARIO DE CONEXIÓN POSTERIOR, DOCOL Ó  SIMILAR</v>
          </cell>
        </row>
        <row r="275">
          <cell r="B275" t="str">
            <v>L. BLOQUE No 4</v>
          </cell>
        </row>
        <row r="276">
          <cell r="B276" t="str">
            <v>L. BLOQUE No 5</v>
          </cell>
        </row>
        <row r="277">
          <cell r="B277" t="str">
            <v xml:space="preserve">LACA MADERA </v>
          </cell>
        </row>
        <row r="278">
          <cell r="B278" t="str">
            <v>LADR COMUN/SUCIO</v>
          </cell>
        </row>
        <row r="279">
          <cell r="B279" t="str">
            <v>LADRILLO PRENSADO</v>
          </cell>
        </row>
        <row r="280">
          <cell r="B280" t="str">
            <v>LADRILLO TOLETE FINO PERFORADO</v>
          </cell>
        </row>
        <row r="281">
          <cell r="B281" t="str">
            <v>LAMINA GALVANIZADA CAL.20</v>
          </cell>
        </row>
        <row r="282">
          <cell r="B282" t="str">
            <v>LAMINA GALVANIZADA CAL.18</v>
          </cell>
        </row>
        <row r="283">
          <cell r="B283" t="str">
            <v>LAMINA EN ACERO INOXIDABLE CAL 20</v>
          </cell>
        </row>
        <row r="284">
          <cell r="B284" t="str">
            <v>LAVAMANOS REDONDO EN ACERO INOX 43-AA-94106  TRAMONTINA Ó SIMILAR</v>
          </cell>
        </row>
        <row r="285">
          <cell r="B285" t="str">
            <v>LAVAMANOS AVANTI BLANCO</v>
          </cell>
        </row>
        <row r="286">
          <cell r="B286" t="str">
            <v>LIJA  40 MADERA</v>
          </cell>
        </row>
        <row r="287">
          <cell r="B287" t="str">
            <v>LIJA 320</v>
          </cell>
        </row>
        <row r="288">
          <cell r="B288" t="str">
            <v xml:space="preserve">LIMPIADOR PVC 760-G 1/4 GL  PAVCO                           </v>
          </cell>
        </row>
        <row r="289">
          <cell r="B289" t="str">
            <v xml:space="preserve">LISTON 1    x2x3M.  OTOBO </v>
          </cell>
        </row>
        <row r="290">
          <cell r="B290" t="str">
            <v>LISTON M.H. ZAPAN</v>
          </cell>
        </row>
        <row r="291">
          <cell r="B291" t="str">
            <v>LLAVE DE JARDÍN LIV 1/2"</v>
          </cell>
        </row>
        <row r="292">
          <cell r="B292" t="str">
            <v>LLAVE DE MANGUERA METÁLICA 1/2"</v>
          </cell>
        </row>
        <row r="293">
          <cell r="B293" t="str">
            <v>LOSA CONCRETO PUENTES e = 0,05m</v>
          </cell>
        </row>
        <row r="294">
          <cell r="B294" t="str">
            <v>LOSETAS PREFABRICADAS EN CONCRETO 40cmx40cmx6cm</v>
          </cell>
        </row>
        <row r="295">
          <cell r="B295" t="str">
            <v>LUMINARIA METAL HALIDE 70W</v>
          </cell>
        </row>
        <row r="296">
          <cell r="B296" t="str">
            <v>LUMINARIA DE SODIO 70W</v>
          </cell>
        </row>
        <row r="297">
          <cell r="B297" t="str">
            <v>MALLA ELECTROSOLDADA  M-159 Q-4</v>
          </cell>
        </row>
        <row r="298">
          <cell r="B298" t="str">
            <v>MALLA ONDULADA  1.1/2"X1.1/2" GRAFIL 2MM</v>
          </cell>
        </row>
        <row r="299">
          <cell r="B299" t="str">
            <v>MALLA 40 X 40 CALIBRE 1/8"</v>
          </cell>
        </row>
        <row r="300">
          <cell r="B300" t="str">
            <v>MALLA GALLINERO        1"</v>
          </cell>
        </row>
        <row r="301">
          <cell r="B301" t="str">
            <v>MANO OBRA ALB.ACABADOS  1 AYUDANTE-1 OFI</v>
          </cell>
        </row>
        <row r="302">
          <cell r="B302" t="str">
            <v xml:space="preserve">MANO OBRA ALB.ACABADOS  1 AYUDANTE-1 OFI </v>
          </cell>
        </row>
        <row r="303">
          <cell r="B303" t="str">
            <v>MANO OBRA ALB.ACABADOS  2 AYUDANTE-1 OFI</v>
          </cell>
        </row>
        <row r="304">
          <cell r="B304" t="str">
            <v xml:space="preserve">MANO OBRA ALB.ACABADOS  2 AYUDANTE-1 OFI                    </v>
          </cell>
        </row>
        <row r="305">
          <cell r="B305" t="str">
            <v>MANO OBRA ALBANILERIA   1 AYUDANTE</v>
          </cell>
        </row>
        <row r="306">
          <cell r="B306" t="str">
            <v>MANO OBRA ALBANILERIA   1 AYUDANTE-1 OFI</v>
          </cell>
        </row>
        <row r="307">
          <cell r="B307" t="str">
            <v xml:space="preserve">MANO OBRA ALBANILERIA   2 AYUDANTE </v>
          </cell>
        </row>
        <row r="308">
          <cell r="B308" t="str">
            <v xml:space="preserve">MANO OBRA ALBANILERIA   2 AYUDANTE-1 OFI                    </v>
          </cell>
        </row>
        <row r="309">
          <cell r="B309" t="str">
            <v>MANO OBRA ALBANILERIA   3 AYUDANTE</v>
          </cell>
        </row>
        <row r="310">
          <cell r="B310" t="str">
            <v>MANO OBRA ALBANILERIA   3 AYUDANTE-1 OIF</v>
          </cell>
        </row>
        <row r="311">
          <cell r="B311" t="str">
            <v>MANO OBRA ALBANILERIA   5 AYUDANTE-1 OFI</v>
          </cell>
        </row>
        <row r="312">
          <cell r="B312" t="str">
            <v>MANO OBRA CARP.MADERA   1 AYUDANTE-1 OFI</v>
          </cell>
        </row>
        <row r="313">
          <cell r="B313" t="str">
            <v>MANO OBRA CARP.TALLER   1 AYUDANTE-1 OFI</v>
          </cell>
        </row>
        <row r="314">
          <cell r="B314" t="str">
            <v>MANO OBRA ELECTRICAS    1 AYUDANTE-1 OFI</v>
          </cell>
        </row>
        <row r="315">
          <cell r="B315" t="str">
            <v xml:space="preserve">MANO OBRA HIDROSANIT.   1 AYUDANTE-1 OFI                    </v>
          </cell>
        </row>
        <row r="316">
          <cell r="B316" t="str">
            <v>MANO OBRA METALISTERIA  1 AYUDANTE-1 OFI</v>
          </cell>
        </row>
        <row r="317">
          <cell r="B317" t="str">
            <v>MANO OBRA PINTURA       1 AYUDANTE-1 OFI</v>
          </cell>
        </row>
        <row r="318">
          <cell r="B318" t="str">
            <v xml:space="preserve">MANO OBRA TOPOGRAFIA    1 CADENERO-1 TOP                    </v>
          </cell>
        </row>
        <row r="319">
          <cell r="B319" t="str">
            <v>MANTO 500XT</v>
          </cell>
        </row>
        <row r="320">
          <cell r="B320" t="str">
            <v>MANTO METAL SL 100</v>
          </cell>
        </row>
        <row r="321">
          <cell r="B321" t="str">
            <v>MARCO CON TAPA CAJA DE PASO</v>
          </cell>
        </row>
        <row r="322">
          <cell r="B322" t="str">
            <v>MARCO CON TAPA</v>
          </cell>
        </row>
        <row r="323">
          <cell r="B323" t="str">
            <v>MARCO CON TAPA 30X30</v>
          </cell>
        </row>
        <row r="324">
          <cell r="B324" t="str">
            <v>MARCO CON TAPA 40X40</v>
          </cell>
        </row>
        <row r="325">
          <cell r="B325" t="str">
            <v>MARMOLINA BLANCA</v>
          </cell>
        </row>
        <row r="326">
          <cell r="B326" t="str">
            <v>MEZCLADOR LAVAMANOS</v>
          </cell>
        </row>
        <row r="327">
          <cell r="B327" t="str">
            <v>MINERAL ROJO</v>
          </cell>
        </row>
        <row r="328">
          <cell r="B328" t="str">
            <v>MORDAZA-PLATINA 3"X1/4X0,75MT</v>
          </cell>
        </row>
        <row r="329">
          <cell r="B329" t="str">
            <v>MORTERO   1:3</v>
          </cell>
        </row>
        <row r="330">
          <cell r="B330" t="str">
            <v>MORTERO   1:4</v>
          </cell>
        </row>
        <row r="331">
          <cell r="B331" t="str">
            <v>MORTERO   1:5</v>
          </cell>
        </row>
        <row r="332">
          <cell r="B332" t="str">
            <v>MOTONIVELADORA CAT-12-F</v>
          </cell>
        </row>
        <row r="333">
          <cell r="B333" t="str">
            <v>MUEBLE FIJO PORTERIA MF-01 S/N DISEÑO</v>
          </cell>
        </row>
        <row r="334">
          <cell r="B334" t="str">
            <v>MUEBLE FIJO TIENDA ESCOLAR MF-02 S/N DISEÑO</v>
          </cell>
        </row>
        <row r="335">
          <cell r="B335" t="str">
            <v>MUEBLE FIJO BANCA ADMINISTRACION MF-04 S/N DISEÑO</v>
          </cell>
        </row>
        <row r="336">
          <cell r="B336" t="str">
            <v>MUEBLE FIJO BIBLIOTECA MF-05 S/N DISEÑO</v>
          </cell>
        </row>
        <row r="337">
          <cell r="B337" t="str">
            <v>MUEBLE FIJO EMISORA MF-09 S/N DISEÑO</v>
          </cell>
        </row>
        <row r="338">
          <cell r="B338" t="str">
            <v>MUEBLE FIJO ESTANTERIA AUDIOVISUALES MF-10 S/N DISEÑO</v>
          </cell>
        </row>
        <row r="339">
          <cell r="B339" t="str">
            <v>MUEBLE FIJO SALA DE PROFESORES MF-11 S/N DISEÑO</v>
          </cell>
        </row>
        <row r="340">
          <cell r="B340" t="str">
            <v>MUEBLE HERMETICO/ ACRILICO</v>
          </cell>
        </row>
        <row r="341">
          <cell r="B341" t="str">
            <v>NEOPRENO</v>
          </cell>
        </row>
        <row r="342">
          <cell r="B342" t="str">
            <v>NICHO METALICO</v>
          </cell>
        </row>
        <row r="343">
          <cell r="B343" t="str">
            <v>NIPLE GALV PASAMURO 1.1/2"x  40   CM</v>
          </cell>
        </row>
        <row r="344">
          <cell r="B344" t="str">
            <v>NIPLE GALV PASAMURO 2"x  40   CM</v>
          </cell>
        </row>
        <row r="345">
          <cell r="B345" t="str">
            <v>NIPLE GALV PASAMURO 4"x  40   CM</v>
          </cell>
        </row>
        <row r="346">
          <cell r="B346" t="str">
            <v>NIPLE GALV PASAMURO 1"x  20 CM</v>
          </cell>
        </row>
        <row r="347">
          <cell r="B347" t="str">
            <v>NIPLE GALV PASAMURO 1.1/2"x  20 CM</v>
          </cell>
        </row>
        <row r="348">
          <cell r="B348" t="str">
            <v>NIPLE GALV PASAMURO 2"x  20 CM</v>
          </cell>
        </row>
        <row r="349">
          <cell r="B349" t="str">
            <v>NIPLE GALV PASAMURO 2.1/2"x  20 CM</v>
          </cell>
        </row>
        <row r="350">
          <cell r="B350" t="str">
            <v>NIPLE GALV PASAMURO 4"x  20   CM</v>
          </cell>
        </row>
        <row r="351">
          <cell r="B351" t="str">
            <v>ORINAL MEDIANO DE COLGAR INSTITUCIONAL REF 21-AA-8860 MANCESA Ó SIMILAR</v>
          </cell>
        </row>
        <row r="352">
          <cell r="B352" t="str">
            <v>PANEL DE CONTROL ALUMBRADO AULAS</v>
          </cell>
        </row>
        <row r="353">
          <cell r="B353" t="str">
            <v>PANEL DE CONTROL ALUMBRADO SALONES</v>
          </cell>
        </row>
        <row r="354">
          <cell r="B354" t="str">
            <v>PANEL DE CONTROL ALUMBRADO BIBLIOTECA</v>
          </cell>
        </row>
        <row r="355">
          <cell r="B355" t="str">
            <v>PANEL DE CONTROL ALUMBRADO AULA MULTIPLE</v>
          </cell>
        </row>
        <row r="356">
          <cell r="B356" t="str">
            <v>PANEL DE CONTROL ALUMBRADO AULAS ESPECIALES</v>
          </cell>
        </row>
        <row r="357">
          <cell r="B357" t="str">
            <v>PAPELERA EN ACERO INOX.</v>
          </cell>
        </row>
        <row r="358">
          <cell r="B358" t="str">
            <v>PARAL TELECOPICO 2-4</v>
          </cell>
        </row>
        <row r="359">
          <cell r="B359" t="str">
            <v>PARARRAYOS 9-10 KVA</v>
          </cell>
        </row>
        <row r="360">
          <cell r="B360" t="str">
            <v>PASE DE LA CAJA AL EQUIPO 1.1/4-3X6+8</v>
          </cell>
        </row>
        <row r="361">
          <cell r="B361" t="str">
            <v>PASAMANOS/ DISCAPACITADOS ACERO INOX.</v>
          </cell>
        </row>
        <row r="362">
          <cell r="B362" t="str">
            <v>PASOS ESCALERA PREFABRICADA BARRA AULAS</v>
          </cell>
        </row>
        <row r="363">
          <cell r="B363" t="str">
            <v>PASOS PREFABRICADOS EN CONCRETO</v>
          </cell>
        </row>
        <row r="364">
          <cell r="B364" t="str">
            <v>PASOS ESCALERA PREFABRICADA AULAS ESPECIALES</v>
          </cell>
        </row>
        <row r="365">
          <cell r="B365" t="str">
            <v>PATCH PANEL 48 PUERTOS</v>
          </cell>
        </row>
        <row r="366">
          <cell r="B366" t="str">
            <v>PATCH PANEL 24 PUERTOS</v>
          </cell>
        </row>
        <row r="367">
          <cell r="B367" t="str">
            <v>PAVIMENTO EN CONCRETO MR-46</v>
          </cell>
        </row>
        <row r="368">
          <cell r="B368" t="str">
            <v>PEGACOR BLANCO</v>
          </cell>
        </row>
        <row r="369">
          <cell r="B369" t="str">
            <v>PEGANTE A X W</v>
          </cell>
        </row>
        <row r="370">
          <cell r="B370" t="str">
            <v>PERFIL EPCR 100X50 - 16</v>
          </cell>
        </row>
        <row r="371">
          <cell r="B371" t="str">
            <v>PERFIL EPCR 200X50 - 16</v>
          </cell>
        </row>
        <row r="372">
          <cell r="B372" t="str">
            <v>PERFILERIA EN ALUMINIO PARA MARQUESINA</v>
          </cell>
        </row>
        <row r="373">
          <cell r="B373" t="str">
            <v>PERFIL ALH - C173 O SIMILAR</v>
          </cell>
        </row>
        <row r="374">
          <cell r="B374" t="str">
            <v>PERFIL IPE 300</v>
          </cell>
        </row>
        <row r="375">
          <cell r="B375" t="str">
            <v>PERFIL IPE 250</v>
          </cell>
        </row>
        <row r="376">
          <cell r="B376" t="str">
            <v>PERFIL IPE 140</v>
          </cell>
        </row>
        <row r="377">
          <cell r="B377" t="str">
            <v>PERFIL MARCO VENTANA DE CORRER 5020</v>
          </cell>
        </row>
        <row r="378">
          <cell r="B378" t="str">
            <v>PERFIL NAVE VENTANA DE CORRER 5020</v>
          </cell>
        </row>
        <row r="379">
          <cell r="B379" t="str">
            <v>PERFIL MARCO ACH - 3201 O SIMILAR</v>
          </cell>
        </row>
        <row r="380">
          <cell r="B380" t="str">
            <v>PERFIL ANGULO DE 3/8" X 3/8"</v>
          </cell>
        </row>
        <row r="381">
          <cell r="B381" t="str">
            <v>PERFIL ANGULO DE 1.1/4" X 1.1/4" X 3/16"</v>
          </cell>
        </row>
        <row r="382">
          <cell r="B382" t="str">
            <v>PERFIL ANGULO DE 2" X 1/2" X 3/16"</v>
          </cell>
        </row>
        <row r="383">
          <cell r="B383" t="str">
            <v>PERFIL ANGULO DE 2" X 2" X 1/4"</v>
          </cell>
        </row>
        <row r="384">
          <cell r="B384" t="str">
            <v>PERFIL METALICO 2"X1/2"</v>
          </cell>
        </row>
        <row r="385">
          <cell r="B385" t="str">
            <v>PERFIL METALICO 3"X1/2"</v>
          </cell>
        </row>
        <row r="386">
          <cell r="B386" t="str">
            <v>PERFIL METALICO 4"X1.1/2"</v>
          </cell>
        </row>
        <row r="387">
          <cell r="B387" t="str">
            <v>PERFIL METALICO 2"X1.1/2"</v>
          </cell>
        </row>
        <row r="388">
          <cell r="B388" t="str">
            <v>PERFIL METALICO 25MMX50MM CAL 18</v>
          </cell>
        </row>
        <row r="389">
          <cell r="B389" t="str">
            <v>PERFIL METALICO 90MMX50MM CAL 18</v>
          </cell>
        </row>
        <row r="390">
          <cell r="B390" t="str">
            <v>PERFIL METALICO 150MMX50MM CAL 18</v>
          </cell>
        </row>
        <row r="391">
          <cell r="B391" t="str">
            <v>PERNO EXPANSION 3"*3/8"</v>
          </cell>
        </row>
        <row r="392">
          <cell r="B392" t="str">
            <v>PERFIL PERSIANA ALHA 315 O SIMILAR</v>
          </cell>
        </row>
        <row r="393">
          <cell r="B393" t="str">
            <v>PERFIL TUBULAR PUERTA ALH-407 O SIMILAR</v>
          </cell>
        </row>
        <row r="394">
          <cell r="B394" t="str">
            <v>PERFIL ZÓCALO LS-369 O SIMILAR</v>
          </cell>
        </row>
        <row r="395">
          <cell r="B395" t="str">
            <v>PERSIANA ENRROLLABLE</v>
          </cell>
        </row>
        <row r="396">
          <cell r="B396" t="str">
            <v>PILOTE EN CONCRETO PROCESO D=0,40m</v>
          </cell>
        </row>
        <row r="397">
          <cell r="B397" t="str">
            <v>PINTURA BASE EPOXICA CON POLIAMIDA CON CATALIZADOR</v>
          </cell>
        </row>
        <row r="398">
          <cell r="B398" t="str">
            <v xml:space="preserve">PIOLA GRUESA 50 METROS                       </v>
          </cell>
        </row>
        <row r="399">
          <cell r="B399" t="str">
            <v>PIRLAN BRONCE</v>
          </cell>
        </row>
        <row r="400">
          <cell r="B400" t="str">
            <v>PISAVIDRIO ALH 177 O SIMILAR</v>
          </cell>
        </row>
        <row r="401">
          <cell r="B401" t="str">
            <v>PISAVIDRIO CAL 18</v>
          </cell>
        </row>
        <row r="402">
          <cell r="B402" t="str">
            <v>PISO INDUSTRIAL PLATINA PORTANTE T30X100"</v>
          </cell>
        </row>
        <row r="403">
          <cell r="B403" t="str">
            <v>PLANTA ORNAMENTAL</v>
          </cell>
        </row>
        <row r="404">
          <cell r="B404" t="str">
            <v>PLATINA DE 3" X 1/2"</v>
          </cell>
        </row>
        <row r="405">
          <cell r="B405" t="str">
            <v>PLATINA DE 3" X 3/8"</v>
          </cell>
        </row>
        <row r="406">
          <cell r="B406" t="str">
            <v>PORCENTAJE ESTIMADO DE EXPANSIÓN (10%)</v>
          </cell>
        </row>
        <row r="407">
          <cell r="B407" t="str">
            <v>PORTACANDADO</v>
          </cell>
        </row>
        <row r="408">
          <cell r="B408" t="str">
            <v>POSTE CERCA 10 x 10 CM 210KG/CM2</v>
          </cell>
        </row>
        <row r="409">
          <cell r="B409" t="str">
            <v>PULIDORA CON PIEDRA O DISCO</v>
          </cell>
        </row>
        <row r="410">
          <cell r="B410" t="str">
            <v>PULIDORA MANUAL ELECTRICA</v>
          </cell>
        </row>
        <row r="411">
          <cell r="B411" t="str">
            <v>PULIDORA PISO 2 EJES</v>
          </cell>
        </row>
        <row r="412">
          <cell r="B412" t="str">
            <v>PUNTILLA   .1/2         AC</v>
          </cell>
        </row>
        <row r="413">
          <cell r="B413" t="str">
            <v>PUNTILLA  1.1/2         CC  363 UND/LB</v>
          </cell>
        </row>
        <row r="414">
          <cell r="B414" t="str">
            <v xml:space="preserve">PUNTILLA  2             SC  275 UND/LB                      </v>
          </cell>
        </row>
        <row r="415">
          <cell r="B415" t="str">
            <v>PUNTILLA  2.1/2         CC  104 UND/LB</v>
          </cell>
        </row>
        <row r="416">
          <cell r="B416" t="str">
            <v>PUNTILLA 2 CC</v>
          </cell>
        </row>
        <row r="417">
          <cell r="B417" t="str">
            <v>RACK</v>
          </cell>
        </row>
        <row r="418">
          <cell r="B418" t="str">
            <v>REDUCCION 4"X2"</v>
          </cell>
        </row>
        <row r="419">
          <cell r="B419" t="str">
            <v>RECEBO</v>
          </cell>
        </row>
        <row r="420">
          <cell r="B420" t="str">
            <v>RELLENO CON MATERIAL DE EXCAVACION</v>
          </cell>
        </row>
        <row r="421">
          <cell r="B421" t="str">
            <v>REPISAS EN ORDINARIO DE 4x4cm</v>
          </cell>
        </row>
        <row r="422">
          <cell r="B422" t="str">
            <v>REGISTRO DE CONTROL BRIDADO 3"</v>
          </cell>
        </row>
        <row r="423">
          <cell r="B423" t="str">
            <v>REGISTRO DE CONTROL BRIDADO 4"</v>
          </cell>
        </row>
        <row r="424">
          <cell r="B424" t="str">
            <v>REGISTRO DE BOLA DE GAS 1/2"</v>
          </cell>
        </row>
        <row r="425">
          <cell r="B425" t="str">
            <v>REGISTRO DE BOLA DE GAS 3/4"</v>
          </cell>
        </row>
        <row r="426">
          <cell r="B426" t="str">
            <v>REGISTRO DE BOLA DE GAS 1"</v>
          </cell>
        </row>
        <row r="427">
          <cell r="B427" t="str">
            <v>REGISTRO DE BOLA DE GAS 1.1/2"</v>
          </cell>
        </row>
        <row r="428">
          <cell r="B428" t="str">
            <v>REGISTRO PASO 1/2" RED WHITE</v>
          </cell>
        </row>
        <row r="429">
          <cell r="B429" t="str">
            <v>REGISTRO PASO 3" RED WHITE</v>
          </cell>
        </row>
        <row r="430">
          <cell r="B430" t="str">
            <v>REGISTRO RED WHITE 1/2"</v>
          </cell>
        </row>
        <row r="431">
          <cell r="B431" t="str">
            <v>REGISTRO RED WHITE 3/4"</v>
          </cell>
        </row>
        <row r="432">
          <cell r="B432" t="str">
            <v>REGISTRO RED WHITE 1"</v>
          </cell>
        </row>
        <row r="433">
          <cell r="B433" t="str">
            <v>REGISTRO RED WHITE 1.1/4"</v>
          </cell>
        </row>
        <row r="434">
          <cell r="B434" t="str">
            <v>REGISTRO RED WHITE 1.1/2"</v>
          </cell>
        </row>
        <row r="435">
          <cell r="B435" t="str">
            <v>REGISTRO RED WHITE 2"</v>
          </cell>
        </row>
        <row r="436">
          <cell r="B436" t="str">
            <v>REGISTRO TIPO BOLA 1"</v>
          </cell>
        </row>
        <row r="437">
          <cell r="B437" t="str">
            <v>REGISTRO TIPO BOLA 1/2"</v>
          </cell>
        </row>
        <row r="438">
          <cell r="B438" t="str">
            <v>REGISTRO TIPO BOLA 3/4"</v>
          </cell>
        </row>
        <row r="439">
          <cell r="B439" t="str">
            <v>REGISTRO TIPO BOLA DE 1 1/4"</v>
          </cell>
        </row>
        <row r="440">
          <cell r="B440" t="str">
            <v>REGISTRO TIPO BOLA DE 1 1/2"</v>
          </cell>
        </row>
        <row r="441">
          <cell r="B441" t="str">
            <v>REGISTRO TIPO BOLA 2"</v>
          </cell>
        </row>
        <row r="442">
          <cell r="B442" t="str">
            <v>REGISTRO TIPO BOLA DE 2 1/2"</v>
          </cell>
        </row>
        <row r="443">
          <cell r="B443" t="str">
            <v>REGULADOR</v>
          </cell>
        </row>
        <row r="444">
          <cell r="B444" t="str">
            <v>REJILLA ALUMINIO CON SOSCO 3"X2"</v>
          </cell>
        </row>
        <row r="445">
          <cell r="B445" t="str">
            <v>REJILLA COCINA ALUMINIO</v>
          </cell>
        </row>
        <row r="446">
          <cell r="B446" t="str">
            <v>REJILLA EN BRONCE 6"x4"</v>
          </cell>
        </row>
        <row r="447">
          <cell r="B447" t="str">
            <v>REJILLA PREFABRICADA EN CONCRETO 80cmx24cmx6cm</v>
          </cell>
        </row>
        <row r="448">
          <cell r="B448" t="str">
            <v>REPISA ORDINARIO 3M</v>
          </cell>
        </row>
        <row r="449">
          <cell r="B449" t="str">
            <v>RETROEXCAVADORA JD-510</v>
          </cell>
        </row>
        <row r="450">
          <cell r="B450" t="str">
            <v>ROBLE</v>
          </cell>
        </row>
        <row r="451">
          <cell r="B451" t="str">
            <v>ROLLO CINTA TEFLON 12mm x 0,075mm x 10m</v>
          </cell>
        </row>
        <row r="452">
          <cell r="B452" t="str">
            <v>ROSETA</v>
          </cell>
        </row>
        <row r="453">
          <cell r="B453" t="str">
            <v>SANITARIO AVANTI COMPLETO</v>
          </cell>
        </row>
        <row r="454">
          <cell r="B454" t="str">
            <v xml:space="preserve">SANITARIO INSTITUCIONAL COLOR BLANCO </v>
          </cell>
        </row>
        <row r="455">
          <cell r="B455" t="str">
            <v>SANITARIO INSTITUCIONAL P´DISCAPACITADOS COLOR BLANCO P´CONEXIÓN POSTERIOR</v>
          </cell>
        </row>
        <row r="456">
          <cell r="B456" t="str">
            <v>SARDINEL PREFABRICADO 80cmX50cmX20cm</v>
          </cell>
        </row>
        <row r="457">
          <cell r="B457" t="str">
            <v>SAUCE</v>
          </cell>
        </row>
        <row r="458">
          <cell r="B458" t="str">
            <v>SEGUETA SIN MARCO           953 HIERRO</v>
          </cell>
        </row>
        <row r="459">
          <cell r="B459" t="str">
            <v>SELLADOR A53 ETERNA X 350 CC</v>
          </cell>
        </row>
        <row r="460">
          <cell r="B460" t="str">
            <v>SEÑALIZACION</v>
          </cell>
        </row>
        <row r="461">
          <cell r="B461" t="str">
            <v>SIAMESA ENTRADA BR 4" x 2.1/2" x 2.1/2"</v>
          </cell>
        </row>
        <row r="462">
          <cell r="B462" t="str">
            <v>SIFON SANI PVC 3"</v>
          </cell>
        </row>
        <row r="463">
          <cell r="B463" t="str">
            <v>SIFON SANI PVC 4"</v>
          </cell>
        </row>
        <row r="464">
          <cell r="B464" t="str">
            <v>SIKA-1 20KG</v>
          </cell>
        </row>
        <row r="465">
          <cell r="B465" t="str">
            <v>SIKAFLOOR 2430 CO</v>
          </cell>
        </row>
        <row r="466">
          <cell r="B466" t="str">
            <v xml:space="preserve">SILICONA TRANSPARENT.11 OZ </v>
          </cell>
        </row>
        <row r="467">
          <cell r="B467" t="str">
            <v>SOLDADOR ELECTRICO</v>
          </cell>
        </row>
        <row r="468">
          <cell r="B468" t="str">
            <v>SOLDADURA ELECTRICA</v>
          </cell>
        </row>
        <row r="469">
          <cell r="B469" t="str">
            <v>SOLDADURA PVC ,1/  4  GLN   PAVCO</v>
          </cell>
        </row>
        <row r="470">
          <cell r="B470" t="str">
            <v>SOLDADURA 6011 ,1/8"</v>
          </cell>
        </row>
        <row r="471">
          <cell r="B471" t="str">
            <v>SOPORTE TRAPECIO 1/2"</v>
          </cell>
        </row>
        <row r="472">
          <cell r="B472" t="str">
            <v>SOPORTE TRAPECIO 3/4"</v>
          </cell>
        </row>
        <row r="473">
          <cell r="B473" t="str">
            <v>SOPORTE TRAPECIO 1"</v>
          </cell>
        </row>
        <row r="474">
          <cell r="B474" t="str">
            <v>SOPORTE TRAPECIO 1.1/4"</v>
          </cell>
        </row>
        <row r="475">
          <cell r="B475" t="str">
            <v>SOPORTE TRAPECIO 1.1/2"</v>
          </cell>
        </row>
        <row r="476">
          <cell r="B476" t="str">
            <v>SOPORTE TRAPECIO 2"</v>
          </cell>
        </row>
        <row r="477">
          <cell r="B477" t="str">
            <v>SOPORTE TRAPECIO 2.1/2"</v>
          </cell>
        </row>
        <row r="478">
          <cell r="B478" t="str">
            <v>SOPORTE TRAPECIO 3"</v>
          </cell>
        </row>
        <row r="479">
          <cell r="B479" t="str">
            <v>SOPORTE TRAPECIO 4"</v>
          </cell>
        </row>
        <row r="480">
          <cell r="B480" t="str">
            <v>SUBCONTRATO CONEXIÓN</v>
          </cell>
        </row>
        <row r="481">
          <cell r="B481" t="str">
            <v>SUBESTACION TIPO PEDESTAL 225 KVA (CELDAS)</v>
          </cell>
        </row>
        <row r="482">
          <cell r="B482" t="str">
            <v>SWITCH 48 PUERTOS</v>
          </cell>
        </row>
        <row r="483">
          <cell r="B483" t="str">
            <v>TAB LERO 12 CIRCUITOS</v>
          </cell>
        </row>
        <row r="484">
          <cell r="B484" t="str">
            <v>TAB LERO 18 CIRCUITOS</v>
          </cell>
        </row>
        <row r="485">
          <cell r="B485" t="str">
            <v>TAB LERO 24 CIRCUITOS</v>
          </cell>
        </row>
        <row r="486">
          <cell r="B486" t="str">
            <v>TABLERO 30 CIRCUITOS</v>
          </cell>
        </row>
        <row r="487">
          <cell r="B487" t="str">
            <v>TABLERO 36 CIRCUITOS</v>
          </cell>
        </row>
        <row r="488">
          <cell r="B488" t="str">
            <v>TABLERO 42 CIRCUITOS</v>
          </cell>
        </row>
        <row r="489">
          <cell r="B489" t="str">
            <v>TABLERO (DISTRIBUCION AULAS)</v>
          </cell>
        </row>
        <row r="490">
          <cell r="B490" t="str">
            <v>TABLERO DISTRIBUCION (TDAE)</v>
          </cell>
        </row>
        <row r="491">
          <cell r="B491" t="str">
            <v>TABLERO DISTRIBUCION (TDS)</v>
          </cell>
        </row>
        <row r="492">
          <cell r="B492" t="str">
            <v>TABLERO DISTRIBUCION (TDG)</v>
          </cell>
        </row>
        <row r="493">
          <cell r="B493" t="str">
            <v>TABLERO GENERAL TIPO AUTOSOPORTADO</v>
          </cell>
        </row>
        <row r="494">
          <cell r="B494" t="str">
            <v>TABLA 1x05x3M ORDINARIA   [1C]</v>
          </cell>
        </row>
        <row r="495">
          <cell r="B495" t="str">
            <v>TABLA 1x08x3M ORDINARIA   [1C]  LARGO=3ML-CORTADA</v>
          </cell>
        </row>
        <row r="496">
          <cell r="B496" t="str">
            <v>TABLA 1x10x3M ORDINARIA         PRE</v>
          </cell>
        </row>
        <row r="497">
          <cell r="B497" t="str">
            <v>TABLA BURRA ORDINARIA 0.30</v>
          </cell>
        </row>
        <row r="498">
          <cell r="B498" t="str">
            <v>TABLA BURRA ORDINARIO 0.25</v>
          </cell>
        </row>
        <row r="499">
          <cell r="B499" t="str">
            <v>TABLON CUARTO 26</v>
          </cell>
        </row>
        <row r="500">
          <cell r="B500" t="str">
            <v>TABLONES 3 MTS</v>
          </cell>
        </row>
        <row r="501">
          <cell r="B501" t="str">
            <v>TACO METALICO EXTENSION DE 2.OM A 3.30MT</v>
          </cell>
        </row>
        <row r="502">
          <cell r="B502" t="str">
            <v>TACO METALICO EXTENSION DE 2.OM A 3.30MT</v>
          </cell>
        </row>
        <row r="503">
          <cell r="B503" t="str">
            <v>TACO TERMOMAGNETICO UNIPOLAR HQP 30A</v>
          </cell>
        </row>
        <row r="504">
          <cell r="B504" t="str">
            <v>TAPA GALVANIZADA</v>
          </cell>
        </row>
        <row r="505">
          <cell r="B505" t="str">
            <v>TAPA MESÓN EN ACERO INOXIDABLE DE RECORRIDO 1,40M</v>
          </cell>
        </row>
        <row r="506">
          <cell r="B506" t="str">
            <v>TAPA EN LAMINA METALICA INSPECCION</v>
          </cell>
        </row>
        <row r="507">
          <cell r="B507" t="str">
            <v>TAPA REGISTRO 20X20</v>
          </cell>
        </row>
        <row r="508">
          <cell r="B508" t="str">
            <v>TAPA REGISTRO ALUMINIO</v>
          </cell>
        </row>
        <row r="509">
          <cell r="B509" t="str">
            <v xml:space="preserve">TAPON PRS PVC  .1/2      </v>
          </cell>
        </row>
        <row r="510">
          <cell r="B510" t="str">
            <v>TAPON ROSCAR CPVC 3/4"</v>
          </cell>
        </row>
        <row r="511">
          <cell r="B511" t="str">
            <v>TAPON ROSCAR CPVC 1/2"</v>
          </cell>
        </row>
        <row r="512">
          <cell r="B512" t="str">
            <v>TAPON ROSCAR PVC-P 1/2"</v>
          </cell>
        </row>
        <row r="513">
          <cell r="B513" t="str">
            <v>TAPON ROSCAR PVC-P 1"</v>
          </cell>
        </row>
        <row r="514">
          <cell r="B514" t="str">
            <v>TAPON ROSCAR PVC-P 1.1/4"</v>
          </cell>
        </row>
        <row r="515">
          <cell r="B515" t="str">
            <v>TAPON DE PRUEBA PVC-S 4"</v>
          </cell>
        </row>
        <row r="516">
          <cell r="B516" t="str">
            <v>TEJA ONDULIT #6</v>
          </cell>
        </row>
        <row r="517">
          <cell r="B517" t="str">
            <v>TELA CERRAMIENTO OBRA (VERDE)</v>
          </cell>
        </row>
        <row r="518">
          <cell r="B518" t="str">
            <v>TERMINAL CONDUIT PVC 1/2"</v>
          </cell>
        </row>
        <row r="519">
          <cell r="B519" t="str">
            <v>TERMINAL CONDUIT PVC 3/4"</v>
          </cell>
        </row>
        <row r="520">
          <cell r="B520" t="str">
            <v>TERMINAL CONDUIT PVC 1"</v>
          </cell>
        </row>
        <row r="521">
          <cell r="B521" t="str">
            <v>TERMINAL CONDUIT PVC 1.1/2"</v>
          </cell>
        </row>
        <row r="522">
          <cell r="B522" t="str">
            <v>TERMINAL MET EMT 1/2"</v>
          </cell>
        </row>
        <row r="523">
          <cell r="B523" t="str">
            <v>TERMINAL MET EMT 3/4"</v>
          </cell>
        </row>
        <row r="524">
          <cell r="B524" t="str">
            <v>TERMINAL EMT CONDUIT 1"</v>
          </cell>
        </row>
        <row r="525">
          <cell r="B525" t="str">
            <v>TERMINAL EMT CONDUIT 1.1/2"</v>
          </cell>
        </row>
        <row r="526">
          <cell r="B526" t="str">
            <v>TERMINAL EMT CONDUIT 1.1/4"</v>
          </cell>
        </row>
        <row r="527">
          <cell r="B527" t="str">
            <v>TERMINAL EMT CONDUIT 2"</v>
          </cell>
        </row>
        <row r="528">
          <cell r="B528" t="str">
            <v>TERMINAL GALVANIZADA 2"</v>
          </cell>
        </row>
        <row r="529">
          <cell r="B529" t="str">
            <v>TERMINAL PVC 4"</v>
          </cell>
        </row>
        <row r="530">
          <cell r="B530" t="str">
            <v>THINER</v>
          </cell>
        </row>
        <row r="531">
          <cell r="B531" t="str">
            <v>TIERRA NEGRA</v>
          </cell>
        </row>
        <row r="532">
          <cell r="B532" t="str">
            <v>TOMA 15A-110V POLO A TIERRA</v>
          </cell>
        </row>
        <row r="533">
          <cell r="B533" t="str">
            <v>TOMA 15A-110V POLO A TIERRA GFCI</v>
          </cell>
        </row>
        <row r="534">
          <cell r="B534" t="str">
            <v>TOMA</v>
          </cell>
        </row>
        <row r="535">
          <cell r="B535" t="str">
            <v>TOMA REGULADA</v>
          </cell>
        </row>
        <row r="536">
          <cell r="B536" t="str">
            <v>TOMA REGULADA 15A- DOBLE PT AISLADA</v>
          </cell>
        </row>
        <row r="537">
          <cell r="B537" t="str">
            <v>TOMA 20 AMP</v>
          </cell>
        </row>
        <row r="538">
          <cell r="B538" t="str">
            <v>TOMA BIPOLAR 20 AMP</v>
          </cell>
        </row>
        <row r="539">
          <cell r="B539" t="str">
            <v>TOMA VOZ Y DATOS</v>
          </cell>
        </row>
        <row r="540">
          <cell r="B540" t="str">
            <v>TOMA DOBLE</v>
          </cell>
        </row>
        <row r="541">
          <cell r="B541" t="str">
            <v>TOMA TELEFONICA</v>
          </cell>
        </row>
        <row r="542">
          <cell r="B542" t="str">
            <v>TOMA TRIFÁSICA</v>
          </cell>
        </row>
        <row r="543">
          <cell r="B543" t="str">
            <v>TOMA TV</v>
          </cell>
        </row>
        <row r="544">
          <cell r="B544" t="str">
            <v>TOPES PARQUEADEROS L=50CM</v>
          </cell>
        </row>
        <row r="545">
          <cell r="B545" t="str">
            <v>TOPES DE RESORTE</v>
          </cell>
        </row>
        <row r="546">
          <cell r="B546" t="str">
            <v>TORNILLO TIERRA</v>
          </cell>
        </row>
        <row r="547">
          <cell r="B547" t="str">
            <v>TOXEMENT POLVO</v>
          </cell>
        </row>
        <row r="548">
          <cell r="B548" t="str">
            <v>TRAGANTE EN BRONCE DE 4"X3"</v>
          </cell>
        </row>
        <row r="549">
          <cell r="B549" t="str">
            <v>TRAGANTE EN BRONCE DE 6"X4"</v>
          </cell>
        </row>
        <row r="550">
          <cell r="B550" t="str">
            <v>TRANSCEIVERS</v>
          </cell>
        </row>
        <row r="551">
          <cell r="B551" t="str">
            <v>TRATAMIENTO SANICK GEL</v>
          </cell>
        </row>
        <row r="552">
          <cell r="B552" t="str">
            <v>TUBO AGUAS NEGRAS 2"</v>
          </cell>
        </row>
        <row r="553">
          <cell r="B553" t="str">
            <v>TUBULAR DE ACERO 100MMX50MM CAL 16</v>
          </cell>
        </row>
        <row r="554">
          <cell r="B554" t="str">
            <v>TUB ACERO SCH 40 1/2"</v>
          </cell>
        </row>
        <row r="555">
          <cell r="B555" t="str">
            <v>TUB ACERO SCH 40 3/4"</v>
          </cell>
        </row>
        <row r="556">
          <cell r="B556" t="str">
            <v>TUB ACERO SCH 40 1"</v>
          </cell>
        </row>
        <row r="557">
          <cell r="B557" t="str">
            <v>TUB ACERO SCH 40 1.1/2"</v>
          </cell>
        </row>
        <row r="558">
          <cell r="B558" t="str">
            <v xml:space="preserve">TUB CPVC  RDE-11 3/4" </v>
          </cell>
        </row>
        <row r="559">
          <cell r="B559" t="str">
            <v xml:space="preserve">TUB CPVC  RDE-11 1/2" </v>
          </cell>
        </row>
        <row r="560">
          <cell r="B560" t="str">
            <v xml:space="preserve">TUB PVC  4" SANIT </v>
          </cell>
        </row>
        <row r="561">
          <cell r="B561" t="str">
            <v xml:space="preserve">TUB PVC  3" SANIT </v>
          </cell>
        </row>
        <row r="562">
          <cell r="B562" t="str">
            <v xml:space="preserve">TUB PVC  2" SANIT </v>
          </cell>
        </row>
        <row r="563">
          <cell r="B563" t="str">
            <v xml:space="preserve">TUB PVC  6" SANIT </v>
          </cell>
        </row>
        <row r="564">
          <cell r="B564" t="str">
            <v xml:space="preserve">TUB PVC  4" SANIT </v>
          </cell>
        </row>
        <row r="565">
          <cell r="B565" t="str">
            <v xml:space="preserve">TUB PVC  3" SANIT </v>
          </cell>
        </row>
        <row r="566">
          <cell r="B566" t="str">
            <v xml:space="preserve">TUB PVC  2" SANIT </v>
          </cell>
        </row>
        <row r="567">
          <cell r="B567" t="str">
            <v>TUB PVC  (110mm) 4" SANIT NOVAFORT</v>
          </cell>
        </row>
        <row r="568">
          <cell r="B568" t="str">
            <v xml:space="preserve">TUB PVC  (160mm) 6" SANIT NOVAFORT </v>
          </cell>
        </row>
        <row r="569">
          <cell r="B569" t="str">
            <v xml:space="preserve">TUB PVC  (200mm) 8" SANIT NOVAFORT </v>
          </cell>
        </row>
        <row r="570">
          <cell r="B570" t="str">
            <v>TUB PVC LIVIANA 2"</v>
          </cell>
        </row>
        <row r="571">
          <cell r="B571" t="str">
            <v>TUB PVC LIVIANA 3"</v>
          </cell>
        </row>
        <row r="572">
          <cell r="B572" t="str">
            <v>TUB PVC LIVIANA 4"</v>
          </cell>
        </row>
        <row r="573">
          <cell r="B573" t="str">
            <v>TUBERIA HG DE 3/4"</v>
          </cell>
        </row>
        <row r="574">
          <cell r="B574" t="str">
            <v>TUBERIA HG DE 1.1/2"</v>
          </cell>
        </row>
        <row r="575">
          <cell r="B575" t="str">
            <v>TUBERIA HG DE 2"</v>
          </cell>
        </row>
        <row r="576">
          <cell r="B576" t="str">
            <v>TUBERIA HG DE 2.1/2"</v>
          </cell>
        </row>
        <row r="577">
          <cell r="B577" t="str">
            <v>TUBERIA HG DE 3"</v>
          </cell>
        </row>
        <row r="578">
          <cell r="B578" t="str">
            <v>TUBERIA HG DE 4"</v>
          </cell>
        </row>
        <row r="579">
          <cell r="B579" t="str">
            <v>TUBO CONDUIT GALVANIZADO 1/2"</v>
          </cell>
        </row>
        <row r="580">
          <cell r="B580" t="str">
            <v>TUBO CONDUIT GALVANIZADO 4"</v>
          </cell>
        </row>
        <row r="581">
          <cell r="B581" t="str">
            <v>TUBO CONDUIT PVC 1.1/2"</v>
          </cell>
        </row>
        <row r="582">
          <cell r="B582" t="str">
            <v>TUBO CONDUIT PCV 3/4"</v>
          </cell>
        </row>
        <row r="583">
          <cell r="B583" t="str">
            <v>TUBO CONDUIT PVC 1"</v>
          </cell>
        </row>
        <row r="584">
          <cell r="B584" t="str">
            <v>TUBO CONDUIT PVC 1/2"</v>
          </cell>
        </row>
        <row r="585">
          <cell r="B585" t="str">
            <v>TUBO CONDUIT PVC 4" DB</v>
          </cell>
        </row>
        <row r="586">
          <cell r="B586" t="str">
            <v>TUBO FLUORESCENTE 2X32W</v>
          </cell>
        </row>
        <row r="587">
          <cell r="B587" t="str">
            <v>TUB MET EMT 1/2"</v>
          </cell>
        </row>
        <row r="588">
          <cell r="B588" t="str">
            <v>TUB MET EMT 3/4"</v>
          </cell>
        </row>
        <row r="589">
          <cell r="B589" t="str">
            <v>TUB EMT CONDUIT 1"</v>
          </cell>
        </row>
        <row r="590">
          <cell r="B590" t="str">
            <v>TUB EMT CONDUIT 1.1/4"</v>
          </cell>
        </row>
        <row r="591">
          <cell r="B591" t="str">
            <v>TUB EMT CONDUIT 1.1/2"</v>
          </cell>
        </row>
        <row r="592">
          <cell r="B592" t="str">
            <v>TUB EMT CONDUIT 2"</v>
          </cell>
        </row>
        <row r="593">
          <cell r="B593" t="str">
            <v>TUBERIA FLEXIBLE DE DRENAJE 4"</v>
          </cell>
        </row>
        <row r="594">
          <cell r="B594" t="str">
            <v>TUBERIA PVC 4"</v>
          </cell>
        </row>
        <row r="595">
          <cell r="B595" t="str">
            <v>TUBO GALV. 1" CON ROSCA</v>
          </cell>
        </row>
        <row r="596">
          <cell r="B596" t="str">
            <v>TUBO GALV. 2" CON ROSCA</v>
          </cell>
        </row>
        <row r="597">
          <cell r="B597" t="str">
            <v>TUBO PRS  .1/2    RDE- 9</v>
          </cell>
        </row>
        <row r="598">
          <cell r="B598" t="str">
            <v>TUBO PRS  .1/2    RDE-13.5</v>
          </cell>
        </row>
        <row r="599">
          <cell r="B599" t="str">
            <v>TUBO PRS  .3/4    RDE-11</v>
          </cell>
        </row>
        <row r="600">
          <cell r="B600" t="str">
            <v>TUBO PRS  1       RDE-13.5</v>
          </cell>
        </row>
        <row r="601">
          <cell r="B601" t="str">
            <v>TUBO PRS  1.1/4   RDE-21</v>
          </cell>
        </row>
        <row r="602">
          <cell r="B602" t="str">
            <v>TUBO PRS  1.1/2   RDE-21</v>
          </cell>
        </row>
        <row r="603">
          <cell r="B603" t="str">
            <v>TUBO PRS  2       RDE-21</v>
          </cell>
        </row>
        <row r="604">
          <cell r="B604" t="str">
            <v>TUBO PRS  2.1/2 RDE-21</v>
          </cell>
        </row>
        <row r="605">
          <cell r="B605" t="str">
            <v>TUBO PRS  3       RDE-21</v>
          </cell>
        </row>
        <row r="606">
          <cell r="B606" t="str">
            <v>TUBO PRS  4       RDE-21</v>
          </cell>
        </row>
        <row r="607">
          <cell r="B607" t="str">
            <v>TUBO CUADRADO DE 4 X 1.1/2 CAL 18</v>
          </cell>
        </row>
        <row r="608">
          <cell r="B608" t="str">
            <v>TUBO CUADRADO DE 4 X 1.1/2 CAL 16</v>
          </cell>
        </row>
        <row r="609">
          <cell r="B609" t="str">
            <v>TUBO CUADRADO DE 1.1/2 X 1.1/2 CAL 18</v>
          </cell>
        </row>
        <row r="610">
          <cell r="B610" t="str">
            <v>TUBO RECTANGULAR DE 3 X 1.1/2 CAL 18</v>
          </cell>
        </row>
        <row r="611">
          <cell r="B611" t="str">
            <v>TUBO GALVANIZADO 1"</v>
          </cell>
        </row>
        <row r="612">
          <cell r="B612" t="str">
            <v>UNIDAD SANITARIA PARA CAMPAMENTO</v>
          </cell>
        </row>
        <row r="613">
          <cell r="B613" t="str">
            <v>UNION MET EMT 1/2"</v>
          </cell>
        </row>
        <row r="614">
          <cell r="B614" t="str">
            <v>UNION MET EMT 3/4"</v>
          </cell>
        </row>
        <row r="615">
          <cell r="B615" t="str">
            <v>UNION EMT CONDUIT 1"</v>
          </cell>
        </row>
        <row r="616">
          <cell r="B616" t="str">
            <v>UNION EMT CONDUIT 1.1/2"</v>
          </cell>
        </row>
        <row r="617">
          <cell r="B617" t="str">
            <v>UNION EMT CONDUIT 1.1/4"</v>
          </cell>
        </row>
        <row r="618">
          <cell r="B618" t="str">
            <v>UNION EMT CONDUIT 2"</v>
          </cell>
        </row>
        <row r="619">
          <cell r="B619" t="str">
            <v>UNION FLEXIBLE BORRACHA 2"</v>
          </cell>
        </row>
        <row r="620">
          <cell r="B620" t="str">
            <v>UNION GALVANIZADA 2"</v>
          </cell>
        </row>
        <row r="621">
          <cell r="B621" t="str">
            <v>UNION GALVANIZADA 4"</v>
          </cell>
        </row>
        <row r="622">
          <cell r="B622" t="str">
            <v xml:space="preserve">UNION HG  2  </v>
          </cell>
        </row>
        <row r="623">
          <cell r="B623" t="str">
            <v xml:space="preserve">UNION HG  3  </v>
          </cell>
        </row>
        <row r="624">
          <cell r="B624" t="str">
            <v xml:space="preserve">UNION HG  4  </v>
          </cell>
        </row>
        <row r="625">
          <cell r="B625" t="str">
            <v>UNION DRESSER METALICA DE 2"</v>
          </cell>
        </row>
        <row r="626">
          <cell r="B626" t="str">
            <v>UNION DRESSER METALICA DE 2.1/2"</v>
          </cell>
        </row>
        <row r="627">
          <cell r="B627" t="str">
            <v>UNION NOVAFORT 110mm</v>
          </cell>
        </row>
        <row r="628">
          <cell r="B628" t="str">
            <v>UNION NOVAFORT 160mm</v>
          </cell>
        </row>
        <row r="629">
          <cell r="B629" t="str">
            <v>UNION NOVAFORT 200mm</v>
          </cell>
        </row>
        <row r="630">
          <cell r="B630" t="str">
            <v>UNION SAN PVC 2</v>
          </cell>
        </row>
        <row r="631">
          <cell r="B631" t="str">
            <v>UNION SAN PVC 3</v>
          </cell>
        </row>
        <row r="632">
          <cell r="B632" t="str">
            <v>UNION SAN PVC 4</v>
          </cell>
        </row>
        <row r="633">
          <cell r="B633" t="str">
            <v xml:space="preserve">UNION SAN PVC 6                                             </v>
          </cell>
        </row>
        <row r="634">
          <cell r="B634" t="str">
            <v>UNION PVC-P 3</v>
          </cell>
        </row>
        <row r="635">
          <cell r="B635" t="str">
            <v>UNIVERSAL HG DE 3/4"</v>
          </cell>
        </row>
        <row r="636">
          <cell r="B636" t="str">
            <v>UNIVERSAL HG DE 1.1/2"</v>
          </cell>
        </row>
        <row r="637">
          <cell r="B637" t="str">
            <v>VALVULA ACCIONAMIENTO ANTIVANDALICO ORINAL</v>
          </cell>
        </row>
        <row r="638">
          <cell r="B638" t="str">
            <v>VALVULA ACCIONAMIENTO ANTIVANDALICO SANITARIO</v>
          </cell>
        </row>
        <row r="639">
          <cell r="B639" t="str">
            <v>VAL CHEQ/CORT/HIERR D=1.1/2"</v>
          </cell>
        </row>
        <row r="640">
          <cell r="B640" t="str">
            <v>VALLA DE INFORMACION LICENCIA 2.00 x 1.00</v>
          </cell>
        </row>
        <row r="641">
          <cell r="B641" t="str">
            <v>VALVULA DE PIE DE 2"</v>
          </cell>
        </row>
        <row r="642">
          <cell r="B642" t="str">
            <v>VALVULA DE PIE DE 4"</v>
          </cell>
        </row>
        <row r="643">
          <cell r="B643" t="str">
            <v>VALVULA SOLENOIDE 1.1/2"</v>
          </cell>
        </row>
        <row r="644">
          <cell r="B644" t="str">
            <v>VAR.CUADR.DE 1/2-12MMX6M</v>
          </cell>
        </row>
        <row r="645">
          <cell r="B645" t="str">
            <v>VAR.REDONDA 1/2" 12MMX6M</v>
          </cell>
        </row>
        <row r="646">
          <cell r="B646" t="str">
            <v>VARA DE CLAVO</v>
          </cell>
        </row>
        <row r="647">
          <cell r="B647" t="str">
            <v>VARETA 2"x2"x3M OTOBO</v>
          </cell>
        </row>
        <row r="648">
          <cell r="B648" t="str">
            <v>VARLLLA COBRE 5/8"</v>
          </cell>
        </row>
        <row r="649">
          <cell r="B649" t="str">
            <v>VARILLA LISA 3/8"</v>
          </cell>
        </row>
        <row r="650">
          <cell r="B650" t="str">
            <v>VARILLA LISA 1/2"</v>
          </cell>
        </row>
        <row r="651">
          <cell r="B651" t="str">
            <v>VIA DE CHISPAS</v>
          </cell>
        </row>
        <row r="652">
          <cell r="B652" t="str">
            <v>VIBRADOR A GASOLINA</v>
          </cell>
        </row>
        <row r="653">
          <cell r="B653" t="str">
            <v>VIBRADOR ELECTRICO</v>
          </cell>
        </row>
        <row r="654">
          <cell r="B654" t="str">
            <v>VIBROCOMPACTADOR TIPO RANA GASOLINA</v>
          </cell>
        </row>
        <row r="655">
          <cell r="B655" t="str">
            <v>VIBROCOMPACTADOR TIPO RANA ELECTRICO</v>
          </cell>
        </row>
        <row r="656">
          <cell r="B656" t="str">
            <v>VIDRIO TEMPLADO 4MM Y SANDBLASTING</v>
          </cell>
        </row>
        <row r="657">
          <cell r="B657" t="str">
            <v>VIDRIO TEMPLADO 4MM</v>
          </cell>
        </row>
        <row r="658">
          <cell r="B658" t="str">
            <v>VIDRIO TEMPLADO 6MM</v>
          </cell>
        </row>
        <row r="659">
          <cell r="B659" t="str">
            <v>VIDRIO TEMPLADO 10MM</v>
          </cell>
        </row>
        <row r="660">
          <cell r="B660" t="str">
            <v>VINILTEX</v>
          </cell>
        </row>
        <row r="661">
          <cell r="B661" t="str">
            <v>VOLQUETA 6 M3</v>
          </cell>
        </row>
        <row r="662">
          <cell r="B662" t="str">
            <v>WAIPE</v>
          </cell>
        </row>
        <row r="663">
          <cell r="B663" t="str">
            <v>WIN DE ALUMNIO</v>
          </cell>
        </row>
        <row r="664">
          <cell r="B664" t="str">
            <v>YESO CORRIENTE VENCEDOR</v>
          </cell>
        </row>
        <row r="665">
          <cell r="B665" t="str">
            <v>YEE SAN PVC 2"</v>
          </cell>
        </row>
        <row r="666">
          <cell r="B666" t="str">
            <v>YEE SAN PVC 3"</v>
          </cell>
        </row>
        <row r="667">
          <cell r="B667" t="str">
            <v>YEE SAN PVC 4"</v>
          </cell>
        </row>
        <row r="668">
          <cell r="B668" t="str">
            <v>YEE SAN PVC 6"</v>
          </cell>
        </row>
      </sheetData>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FIBRA ÓPTICA"/>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
      <sheetName val="PR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s"/>
      <sheetName val="Hoja1"/>
      <sheetName val="Lista1"/>
      <sheetName val="Lista2"/>
      <sheetName val="M-O"/>
      <sheetName val="Equi. y Herra."/>
      <sheetName val="Acabados"/>
      <sheetName val="Concreto"/>
      <sheetName val="Acero"/>
      <sheetName val="Mat. Cantera"/>
      <sheetName val="Mat. Hidra."/>
      <sheetName val="Mat. Elect."/>
      <sheetName val="Otros"/>
      <sheetName val="Prefabricados"/>
      <sheetName val="Carp. Met."/>
      <sheetName val="Aire Acon."/>
      <sheetName val="Cristales"/>
      <sheetName val="Madera"/>
      <sheetName val="Insta. Gas"/>
      <sheetName val="Con.280kg-cm2"/>
      <sheetName val="Con.210kg-cm2"/>
      <sheetName val="Conc.140kg-cm2"/>
      <sheetName val="Mort.14"/>
      <sheetName val="PPTO CENTRO DE VIDA"/>
      <sheetName val="PPTO CENTRO DE VIDA.xls"/>
      <sheetName val="PPTO%20CENTRO%20DE%20VIDA.xls"/>
    </sheetNames>
    <sheetDataSet>
      <sheetData sheetId="0">
        <row r="10">
          <cell r="F10">
            <v>81714957.240699992</v>
          </cell>
        </row>
      </sheetData>
      <sheetData sheetId="1">
        <row r="10">
          <cell r="F10" t="str">
            <v>ANÁLISIS DE PRECIOS UNITARIOS</v>
          </cell>
        </row>
      </sheetData>
      <sheetData sheetId="2">
        <row r="10">
          <cell r="C10" t="str">
            <v>ACCESORIOS PVC 1 1/2" - RDE21</v>
          </cell>
        </row>
      </sheetData>
      <sheetData sheetId="3">
        <row r="10">
          <cell r="C10" t="str">
            <v>ACCESORIOS PVC 1 1/2" - RDE21</v>
          </cell>
          <cell r="E10" t="str">
            <v>UN</v>
          </cell>
          <cell r="F10">
            <v>3500</v>
          </cell>
        </row>
        <row r="11">
          <cell r="C11" t="str">
            <v>ACCESORIOS PVC 1 1/4" - RDE21</v>
          </cell>
          <cell r="E11" t="str">
            <v>UN</v>
          </cell>
          <cell r="F11">
            <v>3500</v>
          </cell>
        </row>
        <row r="12">
          <cell r="C12" t="str">
            <v>ACCESORIOS PVC 1" - RDE13.5</v>
          </cell>
          <cell r="E12" t="str">
            <v>UN</v>
          </cell>
          <cell r="F12">
            <v>2500</v>
          </cell>
        </row>
        <row r="13">
          <cell r="C13" t="str">
            <v>ACCESORIOS PVC 1/2" - RDE9</v>
          </cell>
          <cell r="E13" t="str">
            <v>UN</v>
          </cell>
          <cell r="F13">
            <v>1200</v>
          </cell>
        </row>
        <row r="14">
          <cell r="C14" t="str">
            <v>ACCESORIOS PVC 2" - RDE21</v>
          </cell>
          <cell r="E14" t="str">
            <v>UN</v>
          </cell>
          <cell r="F14">
            <v>5700</v>
          </cell>
        </row>
        <row r="15">
          <cell r="C15" t="str">
            <v>ACCESORIOS PVC 2" SANITARIA</v>
          </cell>
          <cell r="E15" t="str">
            <v>UN</v>
          </cell>
          <cell r="F15">
            <v>3400</v>
          </cell>
        </row>
        <row r="16">
          <cell r="C16" t="str">
            <v>ACCESORIOS PVC 3" SANITARIA</v>
          </cell>
          <cell r="E16" t="str">
            <v>UN</v>
          </cell>
          <cell r="F16">
            <v>3400</v>
          </cell>
        </row>
        <row r="17">
          <cell r="C17" t="str">
            <v>ACCESORIOS PVC 3/4" - RDE11</v>
          </cell>
          <cell r="E17" t="str">
            <v>UN</v>
          </cell>
          <cell r="F17">
            <v>1200</v>
          </cell>
        </row>
        <row r="18">
          <cell r="C18" t="str">
            <v>ACCESORIOS PVC 4" SANITARIA</v>
          </cell>
          <cell r="E18" t="str">
            <v>UN</v>
          </cell>
          <cell r="F18">
            <v>7000</v>
          </cell>
        </row>
        <row r="19">
          <cell r="C19" t="str">
            <v>ACCESORIOS PVC 6" SANITARIA</v>
          </cell>
          <cell r="E19" t="str">
            <v>UN</v>
          </cell>
          <cell r="F19">
            <v>17000</v>
          </cell>
        </row>
        <row r="20">
          <cell r="C20" t="str">
            <v>ACERO DE REFUERZO TRANSVERSAL</v>
          </cell>
          <cell r="E20" t="str">
            <v>KG</v>
          </cell>
          <cell r="F20">
            <v>2850</v>
          </cell>
        </row>
        <row r="21">
          <cell r="C21" t="str">
            <v>ACERO DE REFUERZO</v>
          </cell>
          <cell r="E21" t="str">
            <v>KG</v>
          </cell>
          <cell r="F21">
            <v>2850</v>
          </cell>
        </row>
        <row r="22">
          <cell r="C22" t="str">
            <v>ACIDO MURIATICO</v>
          </cell>
          <cell r="E22" t="str">
            <v>GALON</v>
          </cell>
          <cell r="F22">
            <v>12000</v>
          </cell>
        </row>
        <row r="23">
          <cell r="C23" t="str">
            <v>ADOBE DE 10</v>
          </cell>
          <cell r="E23" t="str">
            <v>UN</v>
          </cell>
          <cell r="F23">
            <v>1450</v>
          </cell>
        </row>
        <row r="24">
          <cell r="C24" t="str">
            <v>ADOQUIN DE CONCRETO</v>
          </cell>
          <cell r="E24" t="str">
            <v>M2</v>
          </cell>
          <cell r="F24">
            <v>37950</v>
          </cell>
        </row>
        <row r="25">
          <cell r="C25" t="str">
            <v>ADOQUIN ECOLOGICO</v>
          </cell>
          <cell r="E25" t="str">
            <v>M2</v>
          </cell>
          <cell r="F25">
            <v>36000</v>
          </cell>
        </row>
        <row r="26">
          <cell r="C26" t="str">
            <v>AGUA</v>
          </cell>
          <cell r="E26" t="str">
            <v>LT</v>
          </cell>
          <cell r="F26">
            <v>2</v>
          </cell>
        </row>
        <row r="27">
          <cell r="C27" t="str">
            <v>ALAMBRE NEGRO No.18</v>
          </cell>
          <cell r="E27" t="str">
            <v>KG</v>
          </cell>
          <cell r="F27">
            <v>3850</v>
          </cell>
        </row>
        <row r="28">
          <cell r="C28" t="str">
            <v>ALAMBRE DE PUAS</v>
          </cell>
          <cell r="E28" t="str">
            <v>ML</v>
          </cell>
          <cell r="F28">
            <v>7000</v>
          </cell>
        </row>
        <row r="29">
          <cell r="C29" t="str">
            <v>AMPLIFICADOR DE POTENCIA</v>
          </cell>
          <cell r="E29" t="str">
            <v>UN</v>
          </cell>
          <cell r="F29">
            <v>1200000</v>
          </cell>
        </row>
        <row r="30">
          <cell r="C30" t="str">
            <v>ANDAMIOS</v>
          </cell>
          <cell r="E30" t="str">
            <v>SEM</v>
          </cell>
          <cell r="F30">
            <v>5000</v>
          </cell>
        </row>
        <row r="31">
          <cell r="C31" t="str">
            <v>ANGULO 1/2" X 3/16"</v>
          </cell>
          <cell r="E31" t="str">
            <v>ML</v>
          </cell>
          <cell r="F31">
            <v>21000</v>
          </cell>
        </row>
        <row r="32">
          <cell r="C32" t="str">
            <v>ANTICORROSIVO GRIS</v>
          </cell>
          <cell r="E32" t="str">
            <v>GALON</v>
          </cell>
          <cell r="F32">
            <v>34220</v>
          </cell>
        </row>
        <row r="33">
          <cell r="C33" t="str">
            <v>ANTISOL</v>
          </cell>
          <cell r="E33" t="str">
            <v>KG</v>
          </cell>
          <cell r="F33">
            <v>6000</v>
          </cell>
        </row>
        <row r="34">
          <cell r="C34" t="str">
            <v>ARBOL - GUAYACAN</v>
          </cell>
          <cell r="E34" t="str">
            <v>UN</v>
          </cell>
          <cell r="F34">
            <v>25000</v>
          </cell>
        </row>
        <row r="35">
          <cell r="C35" t="str">
            <v>ARENA DE RIO</v>
          </cell>
          <cell r="E35" t="str">
            <v>M3</v>
          </cell>
          <cell r="F35">
            <v>22000</v>
          </cell>
        </row>
        <row r="36">
          <cell r="C36" t="str">
            <v>ARENA DE RIO PARA TUBERIAS</v>
          </cell>
          <cell r="E36" t="str">
            <v>M3</v>
          </cell>
          <cell r="F36">
            <v>22300</v>
          </cell>
        </row>
        <row r="37">
          <cell r="C37" t="str">
            <v>ARENILLA</v>
          </cell>
          <cell r="E37" t="str">
            <v>KG</v>
          </cell>
          <cell r="F37">
            <v>1500</v>
          </cell>
        </row>
        <row r="38">
          <cell r="C38" t="str">
            <v>BALDOSA ANTIDESLIZANTE EXTERIORES</v>
          </cell>
          <cell r="E38" t="str">
            <v>M2</v>
          </cell>
          <cell r="F38">
            <v>42500</v>
          </cell>
        </row>
        <row r="39">
          <cell r="C39" t="str">
            <v>BANDEJA 20 x 8</v>
          </cell>
          <cell r="E39" t="str">
            <v>ML</v>
          </cell>
          <cell r="F39">
            <v>23000</v>
          </cell>
        </row>
        <row r="40">
          <cell r="C40" t="str">
            <v>BANDEJA PORTACABLE - 20 x 8 - TAPA</v>
          </cell>
          <cell r="E40" t="str">
            <v>ML</v>
          </cell>
          <cell r="F40">
            <v>25000</v>
          </cell>
        </row>
        <row r="41">
          <cell r="C41" t="str">
            <v>BARRA ANTIPANICO</v>
          </cell>
          <cell r="E41" t="str">
            <v>UN</v>
          </cell>
          <cell r="F41">
            <v>170000</v>
          </cell>
        </row>
        <row r="42">
          <cell r="C42" t="str">
            <v>BATERIA 20 MINUTOS - TRIPP LITE</v>
          </cell>
          <cell r="E42" t="str">
            <v>UN</v>
          </cell>
          <cell r="F42">
            <v>8200000</v>
          </cell>
        </row>
        <row r="43">
          <cell r="C43" t="str">
            <v>BISAGRA HIDRAULICA</v>
          </cell>
          <cell r="E43" t="str">
            <v>UN</v>
          </cell>
          <cell r="F43">
            <v>300000</v>
          </cell>
        </row>
        <row r="44">
          <cell r="C44" t="str">
            <v>BLOQUE CATALAN</v>
          </cell>
          <cell r="E44" t="str">
            <v>UN</v>
          </cell>
          <cell r="F44">
            <v>920</v>
          </cell>
        </row>
        <row r="45">
          <cell r="C45" t="str">
            <v>BLOQUE CEMENTO</v>
          </cell>
          <cell r="E45" t="str">
            <v>UN</v>
          </cell>
          <cell r="F45">
            <v>1450</v>
          </cell>
        </row>
        <row r="46">
          <cell r="C46" t="str">
            <v>BLOQUE No 5</v>
          </cell>
          <cell r="E46" t="str">
            <v>UN</v>
          </cell>
          <cell r="F46">
            <v>1680</v>
          </cell>
        </row>
        <row r="47">
          <cell r="C47" t="str">
            <v>BLOQUE TEXTURIZADO</v>
          </cell>
          <cell r="E47" t="str">
            <v>UN</v>
          </cell>
          <cell r="F47">
            <v>1950</v>
          </cell>
        </row>
        <row r="48">
          <cell r="C48" t="str">
            <v>BORDILLO CONCRETO A-80</v>
          </cell>
          <cell r="E48" t="str">
            <v>ML</v>
          </cell>
          <cell r="F48">
            <v>36500</v>
          </cell>
        </row>
        <row r="49">
          <cell r="C49" t="str">
            <v>BREA SÓLIDA</v>
          </cell>
          <cell r="E49" t="str">
            <v>KG</v>
          </cell>
          <cell r="F49">
            <v>3000</v>
          </cell>
        </row>
        <row r="50">
          <cell r="C50" t="str">
            <v>CABLE BAJA No 4</v>
          </cell>
          <cell r="E50" t="str">
            <v>ML</v>
          </cell>
          <cell r="F50">
            <v>28000</v>
          </cell>
        </row>
        <row r="51">
          <cell r="C51" t="str">
            <v>CABLE COBRE AISLADO AWG # 1/0 THWN</v>
          </cell>
          <cell r="E51" t="str">
            <v>ML</v>
          </cell>
          <cell r="F51">
            <v>14520</v>
          </cell>
        </row>
        <row r="52">
          <cell r="C52" t="str">
            <v>CABLE COBRE AISLADO AWG # 10 THWN</v>
          </cell>
          <cell r="E52" t="str">
            <v>ML</v>
          </cell>
          <cell r="F52">
            <v>1730</v>
          </cell>
        </row>
        <row r="53">
          <cell r="C53" t="str">
            <v>CABLE COBRE AISLADO AWG # 12 THWN</v>
          </cell>
          <cell r="E53" t="str">
            <v>ML</v>
          </cell>
          <cell r="F53">
            <v>1200</v>
          </cell>
        </row>
        <row r="54">
          <cell r="C54" t="str">
            <v>CABLE COBRE AISLADO AWG # 14 THWN</v>
          </cell>
          <cell r="E54" t="str">
            <v>ML</v>
          </cell>
          <cell r="F54">
            <v>1200</v>
          </cell>
        </row>
        <row r="55">
          <cell r="C55" t="str">
            <v>CABLE COBRE AISLADO AWG # 4 THWN</v>
          </cell>
          <cell r="E55" t="str">
            <v>ML</v>
          </cell>
          <cell r="F55">
            <v>7000</v>
          </cell>
        </row>
        <row r="56">
          <cell r="C56" t="str">
            <v>CABLE COBRE AISLADO AWG # 6 THWN</v>
          </cell>
          <cell r="E56" t="str">
            <v>ML</v>
          </cell>
          <cell r="F56">
            <v>2500</v>
          </cell>
        </row>
        <row r="57">
          <cell r="C57" t="str">
            <v>CABLE COBRE AISLADO AWG # 8 THWN</v>
          </cell>
          <cell r="E57" t="str">
            <v>ML</v>
          </cell>
          <cell r="F57">
            <v>2500</v>
          </cell>
        </row>
        <row r="58">
          <cell r="C58" t="str">
            <v>CABLE ENCAUCHETADO 2 x 18</v>
          </cell>
          <cell r="E58" t="str">
            <v>ML</v>
          </cell>
          <cell r="F58">
            <v>1500</v>
          </cell>
        </row>
        <row r="59">
          <cell r="C59" t="str">
            <v>CABLE FIBRA OPTICA</v>
          </cell>
          <cell r="E59" t="str">
            <v>UN</v>
          </cell>
          <cell r="F59">
            <v>180000</v>
          </cell>
        </row>
        <row r="60">
          <cell r="C60" t="str">
            <v>CABLE LOOP BLINDADO 2 x 18</v>
          </cell>
          <cell r="E60" t="str">
            <v>ML</v>
          </cell>
          <cell r="F60">
            <v>3000</v>
          </cell>
        </row>
        <row r="61">
          <cell r="C61" t="str">
            <v>CABLE TRENZADO 3 x 12</v>
          </cell>
          <cell r="E61" t="str">
            <v>ML</v>
          </cell>
          <cell r="F61">
            <v>5200</v>
          </cell>
        </row>
        <row r="62">
          <cell r="C62" t="str">
            <v>CABLE UTP - CATEGORIA 5 - 25 PARES</v>
          </cell>
          <cell r="E62" t="str">
            <v>ML</v>
          </cell>
          <cell r="F62">
            <v>2500</v>
          </cell>
        </row>
        <row r="63">
          <cell r="C63" t="str">
            <v>CABLE UTP - CATEGORIA 6</v>
          </cell>
          <cell r="E63" t="str">
            <v>ML</v>
          </cell>
          <cell r="F63">
            <v>1850</v>
          </cell>
        </row>
        <row r="64">
          <cell r="C64" t="str">
            <v>CAJA 2400</v>
          </cell>
          <cell r="E64" t="str">
            <v>UN</v>
          </cell>
          <cell r="F64">
            <v>1200</v>
          </cell>
        </row>
        <row r="65">
          <cell r="C65" t="str">
            <v>CAJA CARTON</v>
          </cell>
          <cell r="E65" t="str">
            <v>UN</v>
          </cell>
          <cell r="F65">
            <v>3000</v>
          </cell>
        </row>
        <row r="66">
          <cell r="C66" t="str">
            <v>CAJA METALICA NEMA 4X</v>
          </cell>
          <cell r="E66" t="str">
            <v>UN</v>
          </cell>
          <cell r="F66">
            <v>35000</v>
          </cell>
        </row>
        <row r="67">
          <cell r="C67" t="str">
            <v>CAJA MEZCLAS UNIDADES MANEJADORAS</v>
          </cell>
          <cell r="E67" t="str">
            <v>UN</v>
          </cell>
          <cell r="F67">
            <v>1200000</v>
          </cell>
        </row>
        <row r="68">
          <cell r="C68" t="str">
            <v>CAJA OCTOGONAL</v>
          </cell>
          <cell r="E68" t="str">
            <v>UN</v>
          </cell>
          <cell r="F68">
            <v>600</v>
          </cell>
        </row>
        <row r="69">
          <cell r="C69" t="str">
            <v>CAJA PASO 10 x 10</v>
          </cell>
          <cell r="E69" t="str">
            <v>UN</v>
          </cell>
          <cell r="F69">
            <v>1200</v>
          </cell>
        </row>
        <row r="70">
          <cell r="C70" t="str">
            <v>CANALETA 15 x 5</v>
          </cell>
          <cell r="E70" t="str">
            <v>ML</v>
          </cell>
          <cell r="F70">
            <v>6500</v>
          </cell>
        </row>
        <row r="71">
          <cell r="C71" t="str">
            <v>CANALETA 8 x 5</v>
          </cell>
          <cell r="E71" t="str">
            <v>ML</v>
          </cell>
          <cell r="F71">
            <v>22000</v>
          </cell>
        </row>
        <row r="72">
          <cell r="C72" t="str">
            <v>CANALETA DE PISO 60 X 13</v>
          </cell>
          <cell r="E72" t="str">
            <v>ML</v>
          </cell>
          <cell r="F72">
            <v>26000</v>
          </cell>
        </row>
        <row r="73">
          <cell r="C73" t="str">
            <v xml:space="preserve">CANECA CONICA </v>
          </cell>
          <cell r="E73" t="str">
            <v>UN</v>
          </cell>
          <cell r="F73">
            <v>335000</v>
          </cell>
        </row>
        <row r="74">
          <cell r="C74" t="str">
            <v>CAOLIN</v>
          </cell>
          <cell r="E74" t="str">
            <v>KG</v>
          </cell>
          <cell r="F74">
            <v>650</v>
          </cell>
        </row>
        <row r="75">
          <cell r="C75" t="str">
            <v>CARRO-GRUA</v>
          </cell>
          <cell r="E75" t="str">
            <v>HORA</v>
          </cell>
          <cell r="F75">
            <v>240000</v>
          </cell>
        </row>
        <row r="76">
          <cell r="C76" t="str">
            <v>CEMENTO BLANCO</v>
          </cell>
          <cell r="E76" t="str">
            <v>KG</v>
          </cell>
          <cell r="F76">
            <v>750</v>
          </cell>
        </row>
        <row r="77">
          <cell r="C77" t="str">
            <v>CEMENTO PORTLAND</v>
          </cell>
          <cell r="E77" t="str">
            <v>KG</v>
          </cell>
          <cell r="F77">
            <v>540</v>
          </cell>
        </row>
        <row r="78">
          <cell r="C78" t="str">
            <v xml:space="preserve">CERRADURA </v>
          </cell>
          <cell r="E78" t="str">
            <v>UN</v>
          </cell>
          <cell r="F78">
            <v>35000</v>
          </cell>
        </row>
        <row r="79">
          <cell r="C79" t="str">
            <v>CERRADURA SEGURIDAD</v>
          </cell>
          <cell r="E79" t="str">
            <v>UN</v>
          </cell>
          <cell r="F79">
            <v>225000</v>
          </cell>
        </row>
        <row r="80">
          <cell r="C80" t="str">
            <v>CHAQUETA ALUMINIO</v>
          </cell>
          <cell r="E80" t="str">
            <v>ML</v>
          </cell>
          <cell r="F80">
            <v>29000</v>
          </cell>
        </row>
        <row r="81">
          <cell r="C81" t="str">
            <v>CHEQUE CORTINA HELBERT 1 1/2"</v>
          </cell>
          <cell r="E81" t="str">
            <v>UN</v>
          </cell>
          <cell r="F81">
            <v>92000</v>
          </cell>
        </row>
        <row r="82">
          <cell r="C82" t="str">
            <v>CIELORASO OWACOUSTIC COSMOS 68/N</v>
          </cell>
          <cell r="E82" t="str">
            <v>M2</v>
          </cell>
          <cell r="F82">
            <v>18000</v>
          </cell>
        </row>
        <row r="83">
          <cell r="C83" t="str">
            <v>CILINDRO</v>
          </cell>
          <cell r="E83" t="str">
            <v>DIA</v>
          </cell>
          <cell r="F83">
            <v>390000</v>
          </cell>
        </row>
        <row r="84">
          <cell r="C84" t="str">
            <v>CINTA EUCO DILAFLEX 15 CM</v>
          </cell>
          <cell r="E84" t="str">
            <v>ML</v>
          </cell>
          <cell r="F84">
            <v>58500</v>
          </cell>
        </row>
        <row r="85">
          <cell r="C85" t="str">
            <v>CINTA REFLECTIVA</v>
          </cell>
          <cell r="E85" t="str">
            <v>ROLLO</v>
          </cell>
          <cell r="F85">
            <v>6000</v>
          </cell>
        </row>
        <row r="86">
          <cell r="C86" t="str">
            <v>CLAVO COMUN</v>
          </cell>
          <cell r="E86" t="str">
            <v>LB</v>
          </cell>
          <cell r="F86">
            <v>2800</v>
          </cell>
        </row>
        <row r="87">
          <cell r="C87" t="str">
            <v>COMPRESOR</v>
          </cell>
          <cell r="E87" t="str">
            <v>HORA</v>
          </cell>
          <cell r="F87">
            <v>5000</v>
          </cell>
        </row>
        <row r="88">
          <cell r="C88" t="str">
            <v xml:space="preserve">CONCRETO 1500 PSI </v>
          </cell>
          <cell r="E88" t="str">
            <v>M3</v>
          </cell>
          <cell r="F88">
            <v>230000</v>
          </cell>
        </row>
        <row r="89">
          <cell r="C89" t="str">
            <v>CONCRETADORA DE 2 SACOS</v>
          </cell>
          <cell r="E89" t="str">
            <v>HORA</v>
          </cell>
          <cell r="F89">
            <v>7000</v>
          </cell>
        </row>
        <row r="90">
          <cell r="C90" t="str">
            <v>CONCRETO 140 Kg/Cm2</v>
          </cell>
          <cell r="E90" t="str">
            <v>M3</v>
          </cell>
          <cell r="F90">
            <v>289120</v>
          </cell>
        </row>
        <row r="91">
          <cell r="C91" t="str">
            <v>CONCRETO 210 Kg/Cm2</v>
          </cell>
          <cell r="E91" t="str">
            <v>M3</v>
          </cell>
          <cell r="F91">
            <v>293549</v>
          </cell>
        </row>
        <row r="92">
          <cell r="C92" t="str">
            <v>CONCRETO 280 Kg/Cm2</v>
          </cell>
          <cell r="E92" t="str">
            <v>M3</v>
          </cell>
          <cell r="F92">
            <v>361630</v>
          </cell>
        </row>
        <row r="93">
          <cell r="C93" t="str">
            <v>CONECTOR RJ -45</v>
          </cell>
          <cell r="E93" t="str">
            <v>UN</v>
          </cell>
          <cell r="F93">
            <v>30000</v>
          </cell>
        </row>
        <row r="94">
          <cell r="C94" t="str">
            <v>CONTENEDORES</v>
          </cell>
          <cell r="E94" t="str">
            <v>MES</v>
          </cell>
          <cell r="F94">
            <v>500000</v>
          </cell>
        </row>
        <row r="95">
          <cell r="C95" t="str">
            <v>CONTROL DE VOLUMEN</v>
          </cell>
          <cell r="E95" t="str">
            <v>UN</v>
          </cell>
          <cell r="F95">
            <v>65000</v>
          </cell>
        </row>
        <row r="96">
          <cell r="C96" t="str">
            <v>CONTROLES REFRIGERACION</v>
          </cell>
          <cell r="E96" t="str">
            <v>UN</v>
          </cell>
          <cell r="F96">
            <v>320000</v>
          </cell>
        </row>
        <row r="97">
          <cell r="C97" t="str">
            <v>CONO Y CUELLO</v>
          </cell>
          <cell r="E97" t="str">
            <v>UN</v>
          </cell>
          <cell r="F97">
            <v>400000</v>
          </cell>
        </row>
        <row r="98">
          <cell r="C98" t="str">
            <v>CORTADORA LADRILLO</v>
          </cell>
          <cell r="E98" t="str">
            <v>DIA</v>
          </cell>
          <cell r="F98">
            <v>30933.333333333332</v>
          </cell>
        </row>
        <row r="99">
          <cell r="C99" t="str">
            <v>CORTADORA DE PAVIMENTO</v>
          </cell>
          <cell r="E99" t="str">
            <v>HORA</v>
          </cell>
          <cell r="F99">
            <v>7500</v>
          </cell>
        </row>
        <row r="100">
          <cell r="C100" t="str">
            <v>CORTASOL - SL4 - FIJO</v>
          </cell>
          <cell r="E100" t="str">
            <v>M2</v>
          </cell>
          <cell r="F100">
            <v>280000</v>
          </cell>
        </row>
        <row r="101">
          <cell r="C101" t="str">
            <v>CORTINA VERTICAL</v>
          </cell>
          <cell r="E101" t="str">
            <v>M2</v>
          </cell>
          <cell r="F101">
            <v>95000</v>
          </cell>
        </row>
        <row r="102">
          <cell r="C102" t="str">
            <v>CUBIERTA ACERO INOXIDABLE - CAL 20</v>
          </cell>
          <cell r="E102" t="str">
            <v>M2</v>
          </cell>
          <cell r="F102">
            <v>350000</v>
          </cell>
        </row>
        <row r="103">
          <cell r="C103" t="str">
            <v>CUELLO PARA REALCE DE MH</v>
          </cell>
          <cell r="E103" t="str">
            <v>UN</v>
          </cell>
          <cell r="F103">
            <v>230000</v>
          </cell>
        </row>
        <row r="104">
          <cell r="C104" t="str">
            <v>DIFUSOR 3 VIAS - 12 x 10</v>
          </cell>
          <cell r="E104" t="str">
            <v>UN</v>
          </cell>
          <cell r="F104">
            <v>125000</v>
          </cell>
        </row>
        <row r="105">
          <cell r="C105" t="str">
            <v>DIFUSOR 4 VIAS - 12 x 12</v>
          </cell>
          <cell r="E105" t="str">
            <v>UN</v>
          </cell>
          <cell r="F105">
            <v>110000</v>
          </cell>
        </row>
        <row r="106">
          <cell r="C106" t="str">
            <v>DIFUSORES  24 x 24" - CUELLO Ø 10</v>
          </cell>
          <cell r="E106" t="str">
            <v>UN</v>
          </cell>
          <cell r="F106">
            <v>265000</v>
          </cell>
        </row>
        <row r="107">
          <cell r="C107" t="str">
            <v>DISCO DIAMANTADO DE 14"</v>
          </cell>
          <cell r="E107" t="str">
            <v>UN</v>
          </cell>
          <cell r="F107">
            <v>90000</v>
          </cell>
        </row>
        <row r="108">
          <cell r="C108" t="str">
            <v>DISPENSADOR JABON LIQUIDO</v>
          </cell>
          <cell r="E108" t="str">
            <v>UN</v>
          </cell>
          <cell r="F108">
            <v>140000</v>
          </cell>
        </row>
        <row r="109">
          <cell r="C109" t="str">
            <v>DISOLVENTE</v>
          </cell>
          <cell r="E109" t="str">
            <v>GALON</v>
          </cell>
          <cell r="F109">
            <v>15000</v>
          </cell>
        </row>
        <row r="110">
          <cell r="C110" t="str">
            <v>DIOXIDO DE HIERRO COLOR AMARILLO</v>
          </cell>
          <cell r="E110" t="str">
            <v>SACO</v>
          </cell>
          <cell r="F110">
            <v>185000</v>
          </cell>
        </row>
        <row r="111">
          <cell r="C111" t="str">
            <v>DUCHA MEZCLADOR - GALAXIA</v>
          </cell>
          <cell r="E111" t="str">
            <v>UN</v>
          </cell>
          <cell r="F111">
            <v>82000</v>
          </cell>
        </row>
        <row r="112">
          <cell r="C112" t="str">
            <v>DUCT WRAP</v>
          </cell>
          <cell r="E112" t="str">
            <v>M2</v>
          </cell>
          <cell r="F112">
            <v>11000</v>
          </cell>
        </row>
        <row r="113">
          <cell r="C113" t="str">
            <v>DUCTO FLEXIBLE Ø 10"</v>
          </cell>
          <cell r="E113" t="str">
            <v>ML</v>
          </cell>
          <cell r="F113">
            <v>11000</v>
          </cell>
        </row>
        <row r="114">
          <cell r="C114" t="str">
            <v>DUCTO FLEXIBLE Ø 12"</v>
          </cell>
          <cell r="E114" t="str">
            <v>ML</v>
          </cell>
          <cell r="F114">
            <v>15000</v>
          </cell>
        </row>
        <row r="115">
          <cell r="C115" t="str">
            <v>DUCTO FLEXIBLE Ø 8"</v>
          </cell>
          <cell r="E115" t="str">
            <v>ML</v>
          </cell>
          <cell r="F115">
            <v>8000</v>
          </cell>
        </row>
        <row r="116">
          <cell r="C116" t="str">
            <v>DUCTOS - LAMINA GAL CAL 22</v>
          </cell>
          <cell r="E116" t="str">
            <v>M2</v>
          </cell>
          <cell r="F116">
            <v>25000</v>
          </cell>
        </row>
        <row r="117">
          <cell r="C117" t="str">
            <v>DUCTOS - LAMINA GAL CAL 24</v>
          </cell>
          <cell r="E117" t="str">
            <v>M2</v>
          </cell>
          <cell r="F117">
            <v>20000</v>
          </cell>
        </row>
        <row r="118">
          <cell r="C118" t="str">
            <v>EQUIPO DE OFICINA DIDACTICO</v>
          </cell>
          <cell r="E118" t="str">
            <v>MES</v>
          </cell>
          <cell r="F118">
            <v>1000000</v>
          </cell>
        </row>
        <row r="119">
          <cell r="C119" t="str">
            <v>EQUIPO PARA COMISION DE TOPOGRAFIA</v>
          </cell>
          <cell r="E119" t="str">
            <v>DIA</v>
          </cell>
          <cell r="F119">
            <v>60000</v>
          </cell>
        </row>
        <row r="120">
          <cell r="C120" t="str">
            <v>EQUIPO PROTECCION INSPECCION</v>
          </cell>
          <cell r="E120" t="str">
            <v>UN</v>
          </cell>
          <cell r="F120">
            <v>320000</v>
          </cell>
        </row>
        <row r="121">
          <cell r="C121" t="str">
            <v>EQUIPO SOLDADURA</v>
          </cell>
          <cell r="E121" t="str">
            <v>DIA</v>
          </cell>
          <cell r="F121">
            <v>80000</v>
          </cell>
        </row>
        <row r="122">
          <cell r="C122" t="str">
            <v>EQUIPO TIPO PAQUETE 10 TR</v>
          </cell>
          <cell r="E122" t="str">
            <v>UN</v>
          </cell>
          <cell r="F122">
            <v>21000000</v>
          </cell>
        </row>
        <row r="123">
          <cell r="C123" t="str">
            <v>EQUIPO TIPO PAQUETE 7.5 TR</v>
          </cell>
          <cell r="E123" t="str">
            <v>UN</v>
          </cell>
          <cell r="F123">
            <v>14000000</v>
          </cell>
        </row>
        <row r="124">
          <cell r="C124" t="str">
            <v>EQUIPO DE PAVIMENTO</v>
          </cell>
          <cell r="E124" t="str">
            <v>HORA</v>
          </cell>
          <cell r="F124">
            <v>1900</v>
          </cell>
        </row>
        <row r="125">
          <cell r="C125" t="str">
            <v>EQUIPO DE CORTE</v>
          </cell>
          <cell r="E125" t="str">
            <v>HORA</v>
          </cell>
          <cell r="F125">
            <v>12000</v>
          </cell>
        </row>
        <row r="126">
          <cell r="C126" t="str">
            <v>EQUIPO UCA - 1</v>
          </cell>
          <cell r="E126" t="str">
            <v>UN</v>
          </cell>
          <cell r="F126">
            <v>28000000</v>
          </cell>
        </row>
        <row r="127">
          <cell r="C127" t="str">
            <v>EQUIPO UCA - 2</v>
          </cell>
          <cell r="E127" t="str">
            <v>UN</v>
          </cell>
          <cell r="F127">
            <v>1550000</v>
          </cell>
        </row>
        <row r="128">
          <cell r="C128" t="str">
            <v>EQUIPO UCA - 3</v>
          </cell>
          <cell r="E128" t="str">
            <v>UN</v>
          </cell>
          <cell r="F128">
            <v>28000000</v>
          </cell>
        </row>
        <row r="129">
          <cell r="C129" t="str">
            <v>EQUIPO UCA - 4</v>
          </cell>
          <cell r="E129" t="str">
            <v>UN</v>
          </cell>
          <cell r="F129">
            <v>1550000</v>
          </cell>
        </row>
        <row r="130">
          <cell r="C130" t="str">
            <v>EQUIPO UMA - 1</v>
          </cell>
          <cell r="E130" t="str">
            <v>UN</v>
          </cell>
          <cell r="F130">
            <v>18500000</v>
          </cell>
        </row>
        <row r="131">
          <cell r="C131" t="str">
            <v>EQUIPO UMA - 2</v>
          </cell>
          <cell r="E131" t="str">
            <v>UN</v>
          </cell>
          <cell r="F131">
            <v>1600000</v>
          </cell>
        </row>
        <row r="132">
          <cell r="C132" t="str">
            <v>EQUIPO UMA - 3</v>
          </cell>
          <cell r="E132" t="str">
            <v>UN</v>
          </cell>
          <cell r="F132">
            <v>18500000</v>
          </cell>
        </row>
        <row r="133">
          <cell r="C133" t="str">
            <v>EQUIPO UMA - 4</v>
          </cell>
          <cell r="E133" t="str">
            <v>UN</v>
          </cell>
          <cell r="F133">
            <v>1600000</v>
          </cell>
        </row>
        <row r="134">
          <cell r="C134" t="str">
            <v>ESMALTE</v>
          </cell>
          <cell r="E134" t="str">
            <v>GALON</v>
          </cell>
          <cell r="F134">
            <v>46280</v>
          </cell>
        </row>
        <row r="135">
          <cell r="C135" t="str">
            <v>ESPECIE FORESTAL (plantación de Oití / Oiti / Oiticica(Licania Tomentosa), altura en el momento de plantación 1.5 m)</v>
          </cell>
          <cell r="E135" t="str">
            <v>Unidad</v>
          </cell>
          <cell r="F135">
            <v>35000</v>
          </cell>
        </row>
        <row r="136">
          <cell r="C136" t="str">
            <v xml:space="preserve">FERTILIZANTE FÓSFORO </v>
          </cell>
          <cell r="E136" t="str">
            <v>BULTO</v>
          </cell>
          <cell r="F136">
            <v>110000</v>
          </cell>
        </row>
        <row r="137">
          <cell r="C137" t="str">
            <v>FERTILIZANTE Urea</v>
          </cell>
          <cell r="E137" t="str">
            <v>BULTO</v>
          </cell>
          <cell r="F137">
            <v>95000</v>
          </cell>
        </row>
        <row r="138">
          <cell r="C138" t="str">
            <v>FERTILIZANTE Foliar</v>
          </cell>
          <cell r="E138" t="str">
            <v>LITRO</v>
          </cell>
          <cell r="F138">
            <v>30000</v>
          </cell>
        </row>
        <row r="139">
          <cell r="C139" t="str">
            <v>ELEMENTOS DE SEÑALIZACION</v>
          </cell>
          <cell r="E139" t="str">
            <v>MES</v>
          </cell>
          <cell r="F139">
            <v>800000</v>
          </cell>
        </row>
        <row r="140">
          <cell r="C140" t="str">
            <v xml:space="preserve">ESPEJO BISELADO - 6 MM </v>
          </cell>
          <cell r="E140" t="str">
            <v>M2</v>
          </cell>
          <cell r="F140">
            <v>85000</v>
          </cell>
        </row>
        <row r="141">
          <cell r="C141" t="str">
            <v>ESTACION MANUAL DE ALARMA</v>
          </cell>
          <cell r="E141" t="str">
            <v>UN</v>
          </cell>
          <cell r="F141">
            <v>400000</v>
          </cell>
        </row>
        <row r="142">
          <cell r="C142" t="str">
            <v>ESTRUCTURA METALICA - CORTASOL</v>
          </cell>
          <cell r="E142" t="str">
            <v>ML</v>
          </cell>
          <cell r="F142">
            <v>45000</v>
          </cell>
        </row>
        <row r="143">
          <cell r="C143" t="str">
            <v>ESTRUCTURA METALICA DRAYWALL</v>
          </cell>
          <cell r="E143" t="str">
            <v>ML</v>
          </cell>
          <cell r="F143">
            <v>4000</v>
          </cell>
        </row>
        <row r="144">
          <cell r="C144" t="str">
            <v>ESTUCO PLASTICO</v>
          </cell>
          <cell r="E144" t="str">
            <v>KG</v>
          </cell>
          <cell r="F144">
            <v>2300</v>
          </cell>
        </row>
        <row r="145">
          <cell r="C145" t="str">
            <v>EUCOFILER</v>
          </cell>
          <cell r="E145" t="str">
            <v>KG</v>
          </cell>
          <cell r="F145">
            <v>1500</v>
          </cell>
        </row>
        <row r="146">
          <cell r="C146" t="str">
            <v>FASEPLATE 3M</v>
          </cell>
          <cell r="E146" t="str">
            <v>UN</v>
          </cell>
          <cell r="F146">
            <v>10000</v>
          </cell>
        </row>
        <row r="147">
          <cell r="C147" t="str">
            <v>FLANCHES LAMINA GAL - CAL 22</v>
          </cell>
          <cell r="E147" t="str">
            <v>ML</v>
          </cell>
          <cell r="F147">
            <v>24000</v>
          </cell>
        </row>
        <row r="148">
          <cell r="C148" t="str">
            <v xml:space="preserve">FLUXOMETRO 5-AA-TS1H-12 </v>
          </cell>
          <cell r="E148" t="str">
            <v>UN</v>
          </cell>
          <cell r="F148">
            <v>323000</v>
          </cell>
        </row>
        <row r="149">
          <cell r="C149" t="str">
            <v>FLUXOMETRO 5-AA-TS1H-32 TOTO</v>
          </cell>
          <cell r="E149" t="str">
            <v>UN</v>
          </cell>
          <cell r="F149">
            <v>340000</v>
          </cell>
        </row>
        <row r="150">
          <cell r="C150" t="str">
            <v>FORMALETA METALICA CON PERFORACION PARA PAVIMENTO ELEMENTO DE FIJACION</v>
          </cell>
          <cell r="E150" t="str">
            <v>M2/HORA</v>
          </cell>
          <cell r="F150">
            <v>1000</v>
          </cell>
        </row>
        <row r="151">
          <cell r="C151" t="str">
            <v>FORMALETA MADERA</v>
          </cell>
          <cell r="E151" t="str">
            <v>PAR</v>
          </cell>
          <cell r="F151">
            <v>8000</v>
          </cell>
        </row>
        <row r="152">
          <cell r="C152" t="str">
            <v>FORMALETA PARA CILINDRO</v>
          </cell>
          <cell r="E152" t="str">
            <v>HORA</v>
          </cell>
          <cell r="F152">
            <v>7500</v>
          </cell>
        </row>
        <row r="153">
          <cell r="C153" t="str">
            <v xml:space="preserve">GABINETE PARED COMPACTO </v>
          </cell>
          <cell r="E153" t="str">
            <v>UN</v>
          </cell>
          <cell r="F153">
            <v>300000</v>
          </cell>
        </row>
        <row r="154">
          <cell r="C154" t="str">
            <v>GABINETE TOALLA</v>
          </cell>
          <cell r="E154" t="str">
            <v>UN</v>
          </cell>
          <cell r="F154">
            <v>425000</v>
          </cell>
        </row>
        <row r="155">
          <cell r="C155" t="str">
            <v>GANCHOS - 250</v>
          </cell>
          <cell r="E155" t="str">
            <v>UN</v>
          </cell>
          <cell r="F155">
            <v>550</v>
          </cell>
        </row>
        <row r="156">
          <cell r="C156" t="str">
            <v>GASOLINA</v>
          </cell>
          <cell r="E156" t="str">
            <v>GALON</v>
          </cell>
          <cell r="F156">
            <v>9000</v>
          </cell>
        </row>
        <row r="157">
          <cell r="C157" t="str">
            <v>GEOTEXTIL TEJIDO 1700</v>
          </cell>
          <cell r="E157" t="str">
            <v>M2</v>
          </cell>
          <cell r="F157">
            <v>6500</v>
          </cell>
        </row>
        <row r="158">
          <cell r="C158" t="str">
            <v>GRANIPLAST</v>
          </cell>
          <cell r="E158" t="str">
            <v>KG</v>
          </cell>
        </row>
        <row r="159">
          <cell r="C159" t="str">
            <v>GRANITO BLANCO</v>
          </cell>
          <cell r="E159" t="str">
            <v>KG</v>
          </cell>
          <cell r="F159">
            <v>3500</v>
          </cell>
        </row>
        <row r="160">
          <cell r="C160" t="str">
            <v>GRASA VEGETAL</v>
          </cell>
          <cell r="E160" t="str">
            <v>KG</v>
          </cell>
          <cell r="F160">
            <v>8500</v>
          </cell>
        </row>
        <row r="161">
          <cell r="C161" t="str">
            <v>GRANITO UVA TUBA</v>
          </cell>
          <cell r="E161" t="str">
            <v>M2</v>
          </cell>
          <cell r="F161">
            <v>230000</v>
          </cell>
        </row>
        <row r="162">
          <cell r="C162" t="str">
            <v xml:space="preserve">GRAVA TRITURADA DE 3/4" </v>
          </cell>
          <cell r="E162" t="str">
            <v>M3</v>
          </cell>
          <cell r="F162">
            <v>26500</v>
          </cell>
        </row>
        <row r="163">
          <cell r="C163" t="str">
            <v>GRAVILLA</v>
          </cell>
          <cell r="E163" t="str">
            <v>M3</v>
          </cell>
          <cell r="F163">
            <v>20000</v>
          </cell>
        </row>
        <row r="164">
          <cell r="C164" t="str">
            <v>GRIFERIA PUSH 4-AA-110 DOCOL</v>
          </cell>
          <cell r="E164" t="str">
            <v>UN</v>
          </cell>
          <cell r="F164">
            <v>130000</v>
          </cell>
        </row>
        <row r="165">
          <cell r="C165" t="str">
            <v>GUARDAESCOBA LOUNGE - 0,08 x 0,60</v>
          </cell>
          <cell r="E165" t="str">
            <v>ML</v>
          </cell>
          <cell r="F165">
            <v>8500</v>
          </cell>
        </row>
        <row r="166">
          <cell r="C166" t="str">
            <v>GUARDAESCOBA PIZARRA - 0,08 x 0,60</v>
          </cell>
          <cell r="E166" t="str">
            <v>ML</v>
          </cell>
          <cell r="F166">
            <v>12000</v>
          </cell>
        </row>
        <row r="167">
          <cell r="C167" t="str">
            <v>GUIA DE MADERA PARA PERFILACION TALUDES</v>
          </cell>
          <cell r="E167" t="str">
            <v>UN</v>
          </cell>
          <cell r="F167">
            <v>100000</v>
          </cell>
        </row>
        <row r="168">
          <cell r="C168" t="str">
            <v>HERRAMIENTA MENOR</v>
          </cell>
          <cell r="E168" t="str">
            <v>GLOBAL</v>
          </cell>
          <cell r="F168">
            <v>2000</v>
          </cell>
        </row>
        <row r="169">
          <cell r="C169" t="str">
            <v>HERRAJE MH</v>
          </cell>
          <cell r="E169" t="str">
            <v>UN</v>
          </cell>
          <cell r="F169">
            <v>210000</v>
          </cell>
        </row>
        <row r="170">
          <cell r="C170" t="str">
            <v>HOJA - PIZANO F2</v>
          </cell>
          <cell r="E170" t="str">
            <v>UN</v>
          </cell>
          <cell r="F170">
            <v>110000</v>
          </cell>
        </row>
        <row r="171">
          <cell r="C171" t="str">
            <v>HOJA METALICA</v>
          </cell>
          <cell r="E171" t="str">
            <v>UN</v>
          </cell>
          <cell r="F171">
            <v>260000</v>
          </cell>
        </row>
        <row r="172">
          <cell r="C172" t="str">
            <v>INTERRUPTOR</v>
          </cell>
          <cell r="E172" t="str">
            <v>UN</v>
          </cell>
          <cell r="F172">
            <v>3000</v>
          </cell>
        </row>
        <row r="173">
          <cell r="C173" t="str">
            <v>INTERRUPTOR ENCHUFABLE 1x20 A</v>
          </cell>
          <cell r="E173" t="str">
            <v>UN</v>
          </cell>
          <cell r="F173">
            <v>9200</v>
          </cell>
        </row>
        <row r="174">
          <cell r="C174" t="str">
            <v>INTERRUPTOR ENCHUFABLE 1x40 A</v>
          </cell>
          <cell r="E174" t="str">
            <v>UN</v>
          </cell>
          <cell r="F174">
            <v>9200</v>
          </cell>
        </row>
        <row r="175">
          <cell r="C175" t="str">
            <v>INTERRUPTOR ENCHUFABLE 2x30 A</v>
          </cell>
          <cell r="E175" t="str">
            <v>UN</v>
          </cell>
          <cell r="F175">
            <v>45000</v>
          </cell>
        </row>
        <row r="176">
          <cell r="C176" t="str">
            <v>INTERRUPTOR ENCHUFABLE 3x100 A</v>
          </cell>
          <cell r="E176" t="str">
            <v>UN</v>
          </cell>
          <cell r="F176">
            <v>412000</v>
          </cell>
        </row>
        <row r="177">
          <cell r="C177" t="str">
            <v>INTERRUPTOR ENCHUFABLE 3x40 A</v>
          </cell>
          <cell r="E177" t="str">
            <v>UN</v>
          </cell>
          <cell r="F177">
            <v>45000</v>
          </cell>
        </row>
        <row r="178">
          <cell r="C178" t="str">
            <v>INTERRUPTOR INDUSTRIAL 3x150 A</v>
          </cell>
          <cell r="E178" t="str">
            <v>UN</v>
          </cell>
          <cell r="F178">
            <v>900000</v>
          </cell>
        </row>
        <row r="179">
          <cell r="C179" t="str">
            <v>KORAZA</v>
          </cell>
          <cell r="E179" t="str">
            <v>GALON</v>
          </cell>
          <cell r="F179">
            <v>65000</v>
          </cell>
        </row>
        <row r="180">
          <cell r="C180" t="str">
            <v>LADRILLO TOLETE</v>
          </cell>
          <cell r="E180" t="str">
            <v>UN</v>
          </cell>
          <cell r="F180">
            <v>300</v>
          </cell>
        </row>
        <row r="181">
          <cell r="C181" t="str">
            <v>LAMINA ACERO INOXIDABLE - CAL 20</v>
          </cell>
          <cell r="E181" t="str">
            <v>M2</v>
          </cell>
          <cell r="F181">
            <v>125000</v>
          </cell>
        </row>
        <row r="182">
          <cell r="C182" t="str">
            <v xml:space="preserve">LAMINA DRAYWALL </v>
          </cell>
          <cell r="E182" t="str">
            <v>M2</v>
          </cell>
          <cell r="F182">
            <v>12500</v>
          </cell>
        </row>
        <row r="183">
          <cell r="C183" t="str">
            <v>LAMINA FORMICA</v>
          </cell>
          <cell r="E183" t="str">
            <v>M2</v>
          </cell>
          <cell r="F183">
            <v>25000</v>
          </cell>
        </row>
        <row r="184">
          <cell r="C184" t="str">
            <v>LAMINA TABLEX</v>
          </cell>
          <cell r="E184" t="str">
            <v>M2</v>
          </cell>
          <cell r="F184">
            <v>15000</v>
          </cell>
        </row>
        <row r="185">
          <cell r="C185" t="str">
            <v>LAMPARA EMERGENCIA</v>
          </cell>
          <cell r="E185" t="str">
            <v>UN</v>
          </cell>
          <cell r="F185">
            <v>290000</v>
          </cell>
        </row>
        <row r="186">
          <cell r="C186" t="str">
            <v>LAMPARA FLUOR. 4 x 17 W - ESPECULAR</v>
          </cell>
          <cell r="E186" t="str">
            <v>UN</v>
          </cell>
          <cell r="F186">
            <v>170000</v>
          </cell>
        </row>
        <row r="187">
          <cell r="C187" t="str">
            <v>LAMPARA FLUORESCENTE 2 x 32 W</v>
          </cell>
          <cell r="E187" t="str">
            <v>UN</v>
          </cell>
          <cell r="F187">
            <v>80000</v>
          </cell>
        </row>
        <row r="188">
          <cell r="C188" t="str">
            <v>LAMPARA FLUORESCENTE 4 x 17 W</v>
          </cell>
          <cell r="E188" t="str">
            <v>UN</v>
          </cell>
          <cell r="F188">
            <v>98000</v>
          </cell>
        </row>
        <row r="189">
          <cell r="C189" t="str">
            <v>LAMPARA TIPO BALA DULUX</v>
          </cell>
          <cell r="E189" t="str">
            <v>UN</v>
          </cell>
          <cell r="F189">
            <v>130000</v>
          </cell>
        </row>
        <row r="190">
          <cell r="C190" t="str">
            <v>LAVAMANOS INCRUSTAR</v>
          </cell>
          <cell r="E190" t="str">
            <v>UN</v>
          </cell>
          <cell r="F190">
            <v>110000</v>
          </cell>
        </row>
        <row r="191">
          <cell r="C191" t="str">
            <v>LAVAPLATOS ACERO INOX. - 0.50 x 0.40 x 0.20</v>
          </cell>
          <cell r="E191" t="str">
            <v>UN</v>
          </cell>
          <cell r="F191">
            <v>90000</v>
          </cell>
        </row>
        <row r="192">
          <cell r="C192" t="str">
            <v>LISTON - 0.04 x 0.04 x 3.00</v>
          </cell>
          <cell r="E192" t="str">
            <v>ML</v>
          </cell>
          <cell r="F192">
            <v>1500</v>
          </cell>
        </row>
        <row r="193">
          <cell r="C193" t="str">
            <v>LISTON 2x5 ABARCO DE RIO</v>
          </cell>
          <cell r="E193" t="str">
            <v>ML</v>
          </cell>
          <cell r="F193">
            <v>19800</v>
          </cell>
        </row>
        <row r="194">
          <cell r="C194" t="str">
            <v>LISTON 2*2 MADERA TIPO COMUN</v>
          </cell>
          <cell r="D194" t="str">
            <v>X 3 MTS</v>
          </cell>
          <cell r="E194" t="str">
            <v>UND</v>
          </cell>
          <cell r="F194">
            <v>18000</v>
          </cell>
        </row>
        <row r="195">
          <cell r="C195" t="str">
            <v>LISTON Y VARILLAS SUPL. FORMALETAS METALICAS</v>
          </cell>
          <cell r="E195" t="str">
            <v>UN</v>
          </cell>
          <cell r="F195">
            <v>1000</v>
          </cell>
        </row>
        <row r="196">
          <cell r="C196" t="str">
            <v>LLAVE DE ASEO</v>
          </cell>
          <cell r="E196" t="str">
            <v>UN</v>
          </cell>
          <cell r="F196">
            <v>26000</v>
          </cell>
        </row>
        <row r="197">
          <cell r="C197" t="str">
            <v>LLAVE DE PASO 3/4"</v>
          </cell>
          <cell r="E197" t="str">
            <v>UN</v>
          </cell>
          <cell r="F197">
            <v>18900</v>
          </cell>
        </row>
        <row r="198">
          <cell r="C198" t="str">
            <v>LOCKERS METALICO - 0.72 x 1.20 x 0.50</v>
          </cell>
          <cell r="E198" t="str">
            <v>UN</v>
          </cell>
          <cell r="F198">
            <v>90000</v>
          </cell>
        </row>
        <row r="199">
          <cell r="C199" t="str">
            <v>MADERA CEDRO</v>
          </cell>
          <cell r="E199" t="str">
            <v>ML</v>
          </cell>
          <cell r="F199">
            <v>15000</v>
          </cell>
        </row>
        <row r="200">
          <cell r="C200" t="str">
            <v>MALLA 2" X 2" - CAL.10</v>
          </cell>
          <cell r="E200" t="str">
            <v>M2</v>
          </cell>
          <cell r="F200">
            <v>77000</v>
          </cell>
        </row>
        <row r="201">
          <cell r="C201" t="str">
            <v>MALLA ELECTROSOLDADA</v>
          </cell>
          <cell r="E201" t="str">
            <v>KG</v>
          </cell>
          <cell r="F201">
            <v>4800</v>
          </cell>
        </row>
        <row r="202">
          <cell r="C202" t="str">
            <v xml:space="preserve">MANTO REAL </v>
          </cell>
          <cell r="E202" t="str">
            <v>M2</v>
          </cell>
          <cell r="F202">
            <v>6500</v>
          </cell>
        </row>
        <row r="203">
          <cell r="C203" t="str">
            <v>MANTO ASFALTICO</v>
          </cell>
          <cell r="E203" t="str">
            <v>M2</v>
          </cell>
          <cell r="F203">
            <v>9870</v>
          </cell>
        </row>
        <row r="204">
          <cell r="C204" t="str">
            <v>CAMABAJA MAQUINA</v>
          </cell>
          <cell r="E204" t="str">
            <v>TARIFA</v>
          </cell>
          <cell r="F204">
            <v>900000</v>
          </cell>
        </row>
        <row r="205">
          <cell r="C205" t="str">
            <v>MAQUINA PULIDORA PISOS</v>
          </cell>
          <cell r="E205" t="str">
            <v>DIA</v>
          </cell>
          <cell r="F205">
            <v>60000</v>
          </cell>
        </row>
        <row r="206">
          <cell r="C206" t="str">
            <v>MARCO METALICO</v>
          </cell>
          <cell r="E206" t="str">
            <v>UN</v>
          </cell>
          <cell r="F206">
            <v>80000</v>
          </cell>
        </row>
        <row r="207">
          <cell r="C207" t="str">
            <v>MAT. GRANULAR M3-KM &lt; 10KM TRANSPORTE</v>
          </cell>
          <cell r="E207" t="str">
            <v>M3/KM</v>
          </cell>
          <cell r="F207">
            <v>1100</v>
          </cell>
        </row>
        <row r="208">
          <cell r="C208" t="str">
            <v>MAT. GRANULAR &gt;10 KM PROV CHIGORODO TRANS.</v>
          </cell>
          <cell r="E208" t="str">
            <v>M3/KM</v>
          </cell>
          <cell r="F208">
            <v>900</v>
          </cell>
        </row>
        <row r="209">
          <cell r="C209" t="str">
            <v>MATERIAL FINO GRANULAR (MIXTO RIO) TIPO GRAVILLA</v>
          </cell>
          <cell r="E209" t="str">
            <v>M3</v>
          </cell>
          <cell r="F209">
            <v>22000</v>
          </cell>
        </row>
        <row r="210">
          <cell r="C210" t="str">
            <v>MEZCLA ASFALTICA</v>
          </cell>
          <cell r="E210" t="str">
            <v>M3</v>
          </cell>
          <cell r="F210">
            <v>200000</v>
          </cell>
        </row>
        <row r="211">
          <cell r="C211" t="str">
            <v>MEZCLADORA</v>
          </cell>
          <cell r="E211" t="str">
            <v>DIA</v>
          </cell>
          <cell r="F211">
            <v>60000</v>
          </cell>
        </row>
        <row r="212">
          <cell r="C212" t="str">
            <v>MINERAL</v>
          </cell>
          <cell r="E212" t="str">
            <v>LB</v>
          </cell>
          <cell r="F212">
            <v>3500</v>
          </cell>
        </row>
        <row r="213">
          <cell r="C213" t="str">
            <v>MINI SPLIT 12000 BTU</v>
          </cell>
          <cell r="E213" t="str">
            <v>UN</v>
          </cell>
          <cell r="F213">
            <v>2200000</v>
          </cell>
        </row>
        <row r="214">
          <cell r="C214" t="str">
            <v>MINI SPLIT 18000 BTU</v>
          </cell>
          <cell r="E214" t="str">
            <v>UN</v>
          </cell>
          <cell r="F214">
            <v>2500000</v>
          </cell>
        </row>
        <row r="215">
          <cell r="C215" t="str">
            <v xml:space="preserve">MODULO 1000 BASE SX </v>
          </cell>
          <cell r="E215" t="str">
            <v>UN</v>
          </cell>
          <cell r="F215">
            <v>850000</v>
          </cell>
        </row>
        <row r="216">
          <cell r="C216" t="str">
            <v>MODULO DE CONTROL</v>
          </cell>
          <cell r="E216" t="str">
            <v>UN</v>
          </cell>
          <cell r="F216">
            <v>350000</v>
          </cell>
        </row>
        <row r="217">
          <cell r="C217" t="str">
            <v>MORTEPLAST 3 MM - ALUMINIO</v>
          </cell>
          <cell r="E217" t="str">
            <v>M2</v>
          </cell>
          <cell r="F217">
            <v>11600</v>
          </cell>
        </row>
        <row r="218">
          <cell r="C218" t="str">
            <v>MORTERO 1:3</v>
          </cell>
          <cell r="E218" t="str">
            <v>M3</v>
          </cell>
          <cell r="F218">
            <v>275280</v>
          </cell>
        </row>
        <row r="219">
          <cell r="C219" t="str">
            <v>MORTERO 1:3 IMP</v>
          </cell>
          <cell r="E219" t="str">
            <v>M3</v>
          </cell>
          <cell r="F219">
            <v>369240</v>
          </cell>
        </row>
        <row r="220">
          <cell r="C220" t="str">
            <v>MORTERO 1:4</v>
          </cell>
          <cell r="E220" t="str">
            <v>M3</v>
          </cell>
          <cell r="F220">
            <v>280649</v>
          </cell>
        </row>
        <row r="221">
          <cell r="C221" t="str">
            <v>MORTERO 1:4 IMP</v>
          </cell>
          <cell r="E221" t="str">
            <v>M3</v>
          </cell>
          <cell r="F221">
            <v>318470</v>
          </cell>
        </row>
        <row r="222">
          <cell r="C222" t="str">
            <v>MORTERO 1:5</v>
          </cell>
          <cell r="E222" t="str">
            <v>M3</v>
          </cell>
          <cell r="F222">
            <v>210460</v>
          </cell>
        </row>
        <row r="223">
          <cell r="C223" t="str">
            <v>MORTERO 1:5 IMP</v>
          </cell>
          <cell r="E223" t="str">
            <v>M3</v>
          </cell>
          <cell r="F223">
            <v>273430</v>
          </cell>
        </row>
        <row r="224">
          <cell r="C224" t="str">
            <v>MOTOBOMBA 2"</v>
          </cell>
          <cell r="E224" t="str">
            <v>DIA</v>
          </cell>
          <cell r="F224">
            <v>45000</v>
          </cell>
        </row>
        <row r="225">
          <cell r="C225" t="str">
            <v>MOTOSIERRA</v>
          </cell>
          <cell r="E225" t="str">
            <v>DIA</v>
          </cell>
          <cell r="F225">
            <v>100000</v>
          </cell>
        </row>
        <row r="226">
          <cell r="C226" t="str">
            <v>MOTONIVELADORA</v>
          </cell>
          <cell r="E226" t="str">
            <v>HORA</v>
          </cell>
          <cell r="F226">
            <v>145000</v>
          </cell>
        </row>
        <row r="227">
          <cell r="C227" t="str">
            <v>ORGANIZADOR HORIZONTAL CABLE</v>
          </cell>
          <cell r="E227" t="str">
            <v>UN</v>
          </cell>
          <cell r="F227">
            <v>58000</v>
          </cell>
        </row>
        <row r="228">
          <cell r="C228" t="str">
            <v>ORINAL INSTITUCIONAL</v>
          </cell>
          <cell r="E228" t="str">
            <v>UN</v>
          </cell>
          <cell r="F228">
            <v>120000</v>
          </cell>
        </row>
        <row r="229">
          <cell r="C229" t="str">
            <v>PAJARITA</v>
          </cell>
          <cell r="E229" t="str">
            <v>DIA</v>
          </cell>
          <cell r="F229">
            <v>90000</v>
          </cell>
        </row>
        <row r="230">
          <cell r="C230" t="str">
            <v>PAPELERIA E INSUMOS PARA CAPACITACION</v>
          </cell>
          <cell r="E230" t="str">
            <v>MES</v>
          </cell>
          <cell r="F230">
            <v>450000</v>
          </cell>
        </row>
        <row r="231">
          <cell r="C231" t="str">
            <v>PARLANTE TECHO</v>
          </cell>
          <cell r="E231" t="str">
            <v>UN</v>
          </cell>
          <cell r="F231">
            <v>90000</v>
          </cell>
        </row>
        <row r="232">
          <cell r="C232" t="str">
            <v>PASTO O GRAMA</v>
          </cell>
          <cell r="E232" t="str">
            <v>M2</v>
          </cell>
          <cell r="F232">
            <v>7000</v>
          </cell>
        </row>
        <row r="233">
          <cell r="C233" t="str">
            <v>PATCH CORD RJ-11 / RJ-45 - 10 FT</v>
          </cell>
          <cell r="E233" t="str">
            <v>UN</v>
          </cell>
          <cell r="F233">
            <v>27000</v>
          </cell>
        </row>
        <row r="234">
          <cell r="C234" t="str">
            <v>PATCH CORD RJ-45 / RJ-45 - 10 FT</v>
          </cell>
          <cell r="E234" t="str">
            <v>UN</v>
          </cell>
          <cell r="F234">
            <v>18000</v>
          </cell>
        </row>
        <row r="235">
          <cell r="C235" t="str">
            <v>PATCH CORD RJ-45 / RJ-45 - 5 FT</v>
          </cell>
          <cell r="E235" t="str">
            <v>UN</v>
          </cell>
          <cell r="F235">
            <v>9000</v>
          </cell>
        </row>
        <row r="236">
          <cell r="C236" t="str">
            <v>PATCH PANEL 24 PUERTOS</v>
          </cell>
          <cell r="E236" t="str">
            <v>UN</v>
          </cell>
          <cell r="F236">
            <v>350000</v>
          </cell>
        </row>
        <row r="237">
          <cell r="C237" t="str">
            <v>PEGACOR</v>
          </cell>
          <cell r="E237" t="str">
            <v>KG</v>
          </cell>
          <cell r="F237">
            <v>1100</v>
          </cell>
        </row>
        <row r="238">
          <cell r="C238" t="str">
            <v>PELICULA CONTROL SOLAR</v>
          </cell>
          <cell r="E238" t="str">
            <v>M2</v>
          </cell>
          <cell r="F238">
            <v>50000</v>
          </cell>
        </row>
        <row r="239">
          <cell r="C239" t="str">
            <v>PERFIL ENSAMBLAJE 9/16"</v>
          </cell>
          <cell r="E239" t="str">
            <v>ML</v>
          </cell>
          <cell r="F239">
            <v>5000</v>
          </cell>
        </row>
        <row r="240">
          <cell r="C240" t="str">
            <v>PERFILES ALUMINIO - FACHADA</v>
          </cell>
          <cell r="E240" t="str">
            <v>ML</v>
          </cell>
          <cell r="F240">
            <v>60000</v>
          </cell>
        </row>
        <row r="241">
          <cell r="C241" t="str">
            <v>PIEDRA PARA FILTROS ENTRE 10 Y 15 CM</v>
          </cell>
          <cell r="E241" t="str">
            <v>M3</v>
          </cell>
          <cell r="F241">
            <v>58335</v>
          </cell>
        </row>
        <row r="242">
          <cell r="C242" t="str">
            <v>PINTURA</v>
          </cell>
          <cell r="E242" t="str">
            <v>1/4</v>
          </cell>
          <cell r="F242">
            <v>22000</v>
          </cell>
        </row>
        <row r="243">
          <cell r="C243" t="str">
            <v>PINTURA EPOXICA</v>
          </cell>
          <cell r="E243" t="str">
            <v>GALON</v>
          </cell>
          <cell r="F243">
            <v>58000</v>
          </cell>
        </row>
        <row r="244">
          <cell r="C244" t="str">
            <v>PINTURA ACRÍLICA PARA SEÑALIZACIÓN VIAL</v>
          </cell>
          <cell r="E244" t="str">
            <v>GALON</v>
          </cell>
          <cell r="F244">
            <v>86000</v>
          </cell>
        </row>
        <row r="245">
          <cell r="C245" t="str">
            <v>PINTURA GRIS BASALTO</v>
          </cell>
          <cell r="E245" t="str">
            <v>GALON</v>
          </cell>
          <cell r="F245">
            <v>55000</v>
          </cell>
        </row>
        <row r="246">
          <cell r="C246" t="str">
            <v>PIZARRA - ALFA - 0.40 x 0,40</v>
          </cell>
          <cell r="E246" t="str">
            <v>M2</v>
          </cell>
          <cell r="F246">
            <v>82000</v>
          </cell>
        </row>
        <row r="247">
          <cell r="C247" t="str">
            <v>PLACA STEEL DECK 2"</v>
          </cell>
          <cell r="E247" t="str">
            <v>M2</v>
          </cell>
          <cell r="F247">
            <v>32000</v>
          </cell>
        </row>
        <row r="248">
          <cell r="C248" t="str">
            <v>PLANCHON - 0.20 x 0.04 x 3.00</v>
          </cell>
          <cell r="E248" t="str">
            <v>ML</v>
          </cell>
          <cell r="F248">
            <v>3830</v>
          </cell>
        </row>
        <row r="249">
          <cell r="C249" t="str">
            <v>PLUMA GRUA</v>
          </cell>
          <cell r="E249" t="str">
            <v>DIA</v>
          </cell>
          <cell r="F249">
            <v>19913.333333333332</v>
          </cell>
        </row>
        <row r="250">
          <cell r="C250" t="str">
            <v>POLIETILENO</v>
          </cell>
          <cell r="E250" t="str">
            <v>M2</v>
          </cell>
          <cell r="F250">
            <v>2000</v>
          </cell>
        </row>
        <row r="251">
          <cell r="C251" t="str">
            <v>POLIZOMBRA</v>
          </cell>
          <cell r="E251" t="str">
            <v>ML</v>
          </cell>
          <cell r="F251">
            <v>1650</v>
          </cell>
        </row>
        <row r="252">
          <cell r="C252" t="str">
            <v>PORCELANATO LOUNGE - 0.30 x 0,60</v>
          </cell>
          <cell r="E252" t="str">
            <v>M2</v>
          </cell>
          <cell r="F252">
            <v>45000</v>
          </cell>
        </row>
        <row r="253">
          <cell r="C253" t="str">
            <v>POSTE DE MADERA</v>
          </cell>
          <cell r="E253" t="str">
            <v>UN</v>
          </cell>
          <cell r="F253">
            <v>12000</v>
          </cell>
        </row>
        <row r="254">
          <cell r="C254" t="str">
            <v>PROTECTOR PAPEL HIGIENICO</v>
          </cell>
          <cell r="E254" t="str">
            <v>UN</v>
          </cell>
          <cell r="F254">
            <v>115000</v>
          </cell>
        </row>
        <row r="255">
          <cell r="C255" t="str">
            <v>PULIDORA</v>
          </cell>
          <cell r="E255" t="str">
            <v>DIA</v>
          </cell>
          <cell r="F255">
            <v>35000</v>
          </cell>
        </row>
        <row r="256">
          <cell r="C256" t="str">
            <v>PUNTILLA</v>
          </cell>
          <cell r="E256" t="str">
            <v>LIBRA</v>
          </cell>
          <cell r="F256">
            <v>2300</v>
          </cell>
        </row>
        <row r="257">
          <cell r="C257" t="str">
            <v>RACK METALICO - 1.80 M - QUEST</v>
          </cell>
          <cell r="E257" t="str">
            <v>UN</v>
          </cell>
          <cell r="F257">
            <v>1700000</v>
          </cell>
        </row>
        <row r="258">
          <cell r="C258" t="str">
            <v>RECEBO B-200</v>
          </cell>
          <cell r="E258" t="str">
            <v>M3</v>
          </cell>
          <cell r="F258">
            <v>22000</v>
          </cell>
        </row>
        <row r="259">
          <cell r="C259" t="str">
            <v>RECEBO B-600</v>
          </cell>
          <cell r="E259" t="str">
            <v>M3</v>
          </cell>
          <cell r="F259">
            <v>32000</v>
          </cell>
        </row>
        <row r="260">
          <cell r="C260" t="str">
            <v>REGISTRO RW - 1 1/2"</v>
          </cell>
          <cell r="E260" t="str">
            <v>UN</v>
          </cell>
          <cell r="F260">
            <v>67000</v>
          </cell>
        </row>
        <row r="261">
          <cell r="C261" t="str">
            <v>REGISTRO RW - 1"</v>
          </cell>
          <cell r="E261" t="str">
            <v>UN</v>
          </cell>
          <cell r="F261">
            <v>42500</v>
          </cell>
        </row>
        <row r="262">
          <cell r="C262" t="str">
            <v>REGISTRO RW - 1/2"</v>
          </cell>
          <cell r="E262" t="str">
            <v>UN</v>
          </cell>
          <cell r="F262">
            <v>26600</v>
          </cell>
        </row>
        <row r="263">
          <cell r="C263" t="str">
            <v>REGISTRO RW - 3/4"</v>
          </cell>
          <cell r="E263" t="str">
            <v>UN</v>
          </cell>
          <cell r="F263">
            <v>40500</v>
          </cell>
        </row>
        <row r="264">
          <cell r="C264" t="str">
            <v>REGLA VIBRATORIA</v>
          </cell>
          <cell r="E264" t="str">
            <v>HORA</v>
          </cell>
          <cell r="F264">
            <v>2500</v>
          </cell>
        </row>
        <row r="265">
          <cell r="C265" t="str">
            <v>REGLETA GUIA</v>
          </cell>
          <cell r="E265" t="str">
            <v>HORA</v>
          </cell>
          <cell r="F265">
            <v>1000</v>
          </cell>
        </row>
        <row r="266">
          <cell r="C266" t="str">
            <v>REGLETA PARA CORTE</v>
          </cell>
          <cell r="E266" t="str">
            <v>UN</v>
          </cell>
          <cell r="F266">
            <v>65000</v>
          </cell>
        </row>
        <row r="267">
          <cell r="C267" t="str">
            <v>REJILLA  SUMIDERO</v>
          </cell>
          <cell r="E267" t="str">
            <v>UN</v>
          </cell>
          <cell r="F267">
            <v>195000</v>
          </cell>
        </row>
        <row r="268">
          <cell r="C268" t="str">
            <v>REJILLA PARA CARCAMO TRAFICO PESADO</v>
          </cell>
          <cell r="E268" t="str">
            <v>ML</v>
          </cell>
          <cell r="F268">
            <v>250000</v>
          </cell>
        </row>
        <row r="269">
          <cell r="C269" t="str">
            <v>REJILLA 24 x 24"- DAMPER</v>
          </cell>
          <cell r="E269" t="str">
            <v>UN</v>
          </cell>
          <cell r="F269">
            <v>140000</v>
          </cell>
        </row>
        <row r="270">
          <cell r="C270" t="str">
            <v xml:space="preserve">REJILLA ALMACENAMIENTO - CABLE UTP </v>
          </cell>
          <cell r="E270" t="str">
            <v>UN</v>
          </cell>
          <cell r="F270">
            <v>180000</v>
          </cell>
        </row>
        <row r="271">
          <cell r="C271" t="str">
            <v>REJILLA SIFON 2 x 2"</v>
          </cell>
          <cell r="E271" t="str">
            <v>UN</v>
          </cell>
          <cell r="F271">
            <v>9000</v>
          </cell>
        </row>
        <row r="272">
          <cell r="C272" t="str">
            <v>REJILLA SIFON 3 x 2"</v>
          </cell>
          <cell r="E272" t="str">
            <v>UN</v>
          </cell>
          <cell r="F272">
            <v>9000</v>
          </cell>
        </row>
        <row r="273">
          <cell r="C273" t="str">
            <v>REJILLA SIFON 5 x 4"</v>
          </cell>
          <cell r="E273" t="str">
            <v>UN</v>
          </cell>
          <cell r="F273">
            <v>18000</v>
          </cell>
        </row>
        <row r="274">
          <cell r="C274" t="str">
            <v>REPISA - 0.08 x 0.04 x 3.00</v>
          </cell>
          <cell r="E274" t="str">
            <v>ML</v>
          </cell>
          <cell r="F274">
            <v>2090</v>
          </cell>
        </row>
        <row r="275">
          <cell r="C275" t="str">
            <v>RETROEXCAVADORA</v>
          </cell>
          <cell r="E275" t="str">
            <v>HORA</v>
          </cell>
          <cell r="F275">
            <v>130000</v>
          </cell>
        </row>
        <row r="276">
          <cell r="C276" t="str">
            <v>SACOS DE LONA</v>
          </cell>
          <cell r="E276" t="str">
            <v>UN</v>
          </cell>
          <cell r="F276">
            <v>500</v>
          </cell>
        </row>
        <row r="277">
          <cell r="C277" t="str">
            <v>SALPICADERO - FRENTERO - UVA TUBA</v>
          </cell>
          <cell r="E277" t="str">
            <v>ML</v>
          </cell>
          <cell r="F277">
            <v>55000</v>
          </cell>
        </row>
        <row r="278">
          <cell r="C278" t="str">
            <v>SAND BLASTING</v>
          </cell>
          <cell r="E278" t="str">
            <v>M2</v>
          </cell>
          <cell r="F278">
            <v>56000</v>
          </cell>
        </row>
        <row r="279">
          <cell r="C279" t="str">
            <v>SANITARIO - CICLONE</v>
          </cell>
          <cell r="E279" t="str">
            <v>UN</v>
          </cell>
          <cell r="F279">
            <v>826000</v>
          </cell>
        </row>
        <row r="280">
          <cell r="C280" t="str">
            <v>SANITARIO INSTITUCIONAL</v>
          </cell>
          <cell r="E280" t="str">
            <v>UN</v>
          </cell>
          <cell r="F280">
            <v>240000</v>
          </cell>
        </row>
        <row r="281">
          <cell r="C281" t="str">
            <v>SARDINEL EN CONCRETO A-10</v>
          </cell>
          <cell r="E281" t="str">
            <v>ML</v>
          </cell>
          <cell r="F281">
            <v>18000</v>
          </cell>
        </row>
        <row r="282">
          <cell r="C282" t="str">
            <v>SENSOR  DE HUMO FOTOELECTRICO</v>
          </cell>
          <cell r="E282" t="str">
            <v>UN</v>
          </cell>
          <cell r="F282">
            <v>400000</v>
          </cell>
        </row>
        <row r="283">
          <cell r="C283" t="str">
            <v>SENSOR MOVIMIENTO INFRAROJO</v>
          </cell>
          <cell r="E283" t="str">
            <v>UN</v>
          </cell>
          <cell r="F283">
            <v>293000</v>
          </cell>
        </row>
        <row r="284">
          <cell r="C284" t="str">
            <v>SENSOR MOVIMIENTO ULTRASONICO</v>
          </cell>
          <cell r="E284" t="str">
            <v>UN</v>
          </cell>
          <cell r="F284">
            <v>293000</v>
          </cell>
        </row>
        <row r="285">
          <cell r="C285" t="str">
            <v>SENSOR TERMICO</v>
          </cell>
          <cell r="E285" t="str">
            <v>UN</v>
          </cell>
          <cell r="F285">
            <v>300000</v>
          </cell>
        </row>
        <row r="286">
          <cell r="C286" t="str">
            <v>SIKA No 1</v>
          </cell>
          <cell r="E286" t="str">
            <v>KG</v>
          </cell>
          <cell r="F286">
            <v>22500</v>
          </cell>
        </row>
        <row r="287">
          <cell r="C287" t="str">
            <v>SIKACOLOR</v>
          </cell>
          <cell r="E287" t="str">
            <v>GL</v>
          </cell>
          <cell r="F287">
            <v>110000</v>
          </cell>
        </row>
        <row r="288">
          <cell r="C288" t="str">
            <v xml:space="preserve">SIKA IMPERMEBILIZANTE </v>
          </cell>
          <cell r="E288" t="str">
            <v>GL</v>
          </cell>
          <cell r="F288">
            <v>87900</v>
          </cell>
        </row>
        <row r="289">
          <cell r="C289" t="str">
            <v>SIRENA CON STROBE</v>
          </cell>
          <cell r="E289" t="str">
            <v>UN</v>
          </cell>
          <cell r="F289">
            <v>250000</v>
          </cell>
        </row>
        <row r="290">
          <cell r="C290" t="str">
            <v>SOLDADURA CARBONO</v>
          </cell>
          <cell r="E290" t="str">
            <v>LB</v>
          </cell>
          <cell r="F290">
            <v>20000</v>
          </cell>
        </row>
        <row r="291">
          <cell r="C291" t="str">
            <v>SUB-BASE GRANULAR</v>
          </cell>
          <cell r="E291" t="str">
            <v>M3</v>
          </cell>
          <cell r="F291">
            <v>36500</v>
          </cell>
        </row>
        <row r="292">
          <cell r="C292" t="str">
            <v>SUB-BASE GRANULAR CHIGORODO</v>
          </cell>
          <cell r="E292" t="str">
            <v>M3</v>
          </cell>
          <cell r="F292">
            <v>24500</v>
          </cell>
        </row>
        <row r="293">
          <cell r="C293" t="str">
            <v>SWITCH 24 PUESTOS</v>
          </cell>
          <cell r="E293" t="str">
            <v>UN</v>
          </cell>
          <cell r="F293">
            <v>2300000</v>
          </cell>
        </row>
        <row r="294">
          <cell r="C294" t="str">
            <v>T. MATERIAL</v>
          </cell>
          <cell r="E294" t="str">
            <v>M3</v>
          </cell>
          <cell r="F294">
            <v>15000</v>
          </cell>
        </row>
        <row r="295">
          <cell r="C295" t="str">
            <v>TABLA BURRA - 0.30 x 0.03 x 3.00</v>
          </cell>
          <cell r="E295" t="str">
            <v>ML</v>
          </cell>
          <cell r="F295">
            <v>3830</v>
          </cell>
        </row>
        <row r="296">
          <cell r="C296" t="str">
            <v>TABLILLA ZAFAN</v>
          </cell>
          <cell r="E296" t="str">
            <v>M2</v>
          </cell>
          <cell r="F296">
            <v>16500</v>
          </cell>
        </row>
        <row r="297">
          <cell r="C297" t="str">
            <v>TABLERO 12 CIRCUITOS</v>
          </cell>
          <cell r="E297" t="str">
            <v>UN</v>
          </cell>
          <cell r="F297">
            <v>300000</v>
          </cell>
        </row>
        <row r="298">
          <cell r="C298" t="str">
            <v>TABLERO 12 CIRCUITOS - AREA PIVOTE</v>
          </cell>
          <cell r="E298" t="str">
            <v>UN</v>
          </cell>
          <cell r="F298">
            <v>700000</v>
          </cell>
        </row>
        <row r="299">
          <cell r="C299" t="str">
            <v>TABLERO 24 CIRCUITOS</v>
          </cell>
          <cell r="E299" t="str">
            <v>UN</v>
          </cell>
          <cell r="F299">
            <v>350000</v>
          </cell>
        </row>
        <row r="300">
          <cell r="C300" t="str">
            <v>TABLERO 36 CIRCUITOS</v>
          </cell>
          <cell r="E300" t="str">
            <v>UN</v>
          </cell>
          <cell r="F300">
            <v>430000</v>
          </cell>
        </row>
        <row r="301">
          <cell r="C301" t="str">
            <v>TABLERO TA-1</v>
          </cell>
          <cell r="E301" t="str">
            <v>UN</v>
          </cell>
          <cell r="F301">
            <v>2450000</v>
          </cell>
        </row>
        <row r="302">
          <cell r="C302" t="str">
            <v>TABLERO TA-2</v>
          </cell>
          <cell r="E302" t="str">
            <v>UN</v>
          </cell>
          <cell r="F302">
            <v>2450000</v>
          </cell>
        </row>
        <row r="303">
          <cell r="C303" t="str">
            <v>TABLERO TA-3</v>
          </cell>
          <cell r="E303" t="str">
            <v>UN</v>
          </cell>
          <cell r="F303">
            <v>1000000</v>
          </cell>
        </row>
        <row r="304">
          <cell r="C304" t="str">
            <v>TABLETA TACTIL COLOR</v>
          </cell>
          <cell r="E304" t="str">
            <v>UN</v>
          </cell>
          <cell r="F304">
            <v>1500</v>
          </cell>
        </row>
        <row r="305">
          <cell r="C305" t="str">
            <v>TABLETA DISCAPACITADOS</v>
          </cell>
          <cell r="E305" t="str">
            <v>UN</v>
          </cell>
          <cell r="F305">
            <v>1100</v>
          </cell>
        </row>
        <row r="306">
          <cell r="C306" t="str">
            <v>TANQUE PARA IRRIGAR</v>
          </cell>
          <cell r="E306" t="str">
            <v>DIA</v>
          </cell>
          <cell r="F306">
            <v>5000</v>
          </cell>
        </row>
        <row r="307">
          <cell r="C307" t="str">
            <v>TAPA INCLUYE HERRAJE</v>
          </cell>
          <cell r="E307" t="str">
            <v>UN</v>
          </cell>
          <cell r="F307">
            <v>300000</v>
          </cell>
        </row>
        <row r="308">
          <cell r="C308" t="str">
            <v>TAPA REGISTRO - 0.20 X 0.20</v>
          </cell>
          <cell r="E308" t="str">
            <v>UN</v>
          </cell>
          <cell r="F308">
            <v>26800</v>
          </cell>
        </row>
        <row r="309">
          <cell r="C309" t="str">
            <v>TEJA ETERNIT No 4</v>
          </cell>
          <cell r="E309" t="str">
            <v>UN</v>
          </cell>
          <cell r="F309">
            <v>20000</v>
          </cell>
        </row>
        <row r="310">
          <cell r="C310" t="str">
            <v xml:space="preserve">TEJA ZINC - 0.80 x 2.45 </v>
          </cell>
          <cell r="E310" t="str">
            <v>UN</v>
          </cell>
          <cell r="F310">
            <v>15000</v>
          </cell>
        </row>
        <row r="311">
          <cell r="C311" t="str">
            <v>TEJA CHINGLE</v>
          </cell>
          <cell r="E311" t="str">
            <v>M2</v>
          </cell>
          <cell r="F311">
            <v>35000</v>
          </cell>
        </row>
        <row r="312">
          <cell r="C312" t="str">
            <v>TEJA POLICARBONATO ALBOLEAR</v>
          </cell>
          <cell r="E312" t="str">
            <v>M2</v>
          </cell>
          <cell r="F312">
            <v>85000</v>
          </cell>
        </row>
        <row r="313">
          <cell r="C313" t="str">
            <v>TERMOSTATO BULBO - DOS ETAPAS</v>
          </cell>
          <cell r="E313" t="str">
            <v>UN</v>
          </cell>
          <cell r="F313">
            <v>100000</v>
          </cell>
        </row>
        <row r="314">
          <cell r="C314" t="str">
            <v>TERMOSTATO BULBO - UNA ETAPA</v>
          </cell>
          <cell r="E314" t="str">
            <v>UN</v>
          </cell>
          <cell r="F314">
            <v>290000</v>
          </cell>
        </row>
        <row r="315">
          <cell r="C315" t="str">
            <v>TICINO 0.25 x 0.25</v>
          </cell>
          <cell r="E315" t="str">
            <v>M2</v>
          </cell>
          <cell r="F315">
            <v>26000</v>
          </cell>
        </row>
        <row r="316">
          <cell r="C316" t="str">
            <v>TIERRA PARA JARDIN</v>
          </cell>
          <cell r="E316" t="str">
            <v>M3</v>
          </cell>
          <cell r="F316">
            <v>35000</v>
          </cell>
        </row>
        <row r="317">
          <cell r="C317" t="str">
            <v>TUBO DE CONCRETO ARMADO 28"</v>
          </cell>
          <cell r="E317" t="str">
            <v>UND</v>
          </cell>
          <cell r="F317">
            <v>95000</v>
          </cell>
        </row>
        <row r="318">
          <cell r="C318" t="str">
            <v>TOMA 15 A</v>
          </cell>
          <cell r="E318" t="str">
            <v>UN</v>
          </cell>
          <cell r="F318">
            <v>3250</v>
          </cell>
        </row>
        <row r="319">
          <cell r="C319" t="str">
            <v>TOMA 20 A</v>
          </cell>
          <cell r="E319" t="str">
            <v>UN</v>
          </cell>
          <cell r="F319">
            <v>18000</v>
          </cell>
        </row>
        <row r="320">
          <cell r="C320" t="str">
            <v>TOMA 20 A - GFCI</v>
          </cell>
          <cell r="E320" t="str">
            <v>UN</v>
          </cell>
          <cell r="F320">
            <v>32000</v>
          </cell>
        </row>
        <row r="321">
          <cell r="C321" t="str">
            <v xml:space="preserve">TOTALIZADOR 125 AMP </v>
          </cell>
          <cell r="E321" t="str">
            <v>UN</v>
          </cell>
          <cell r="F321">
            <v>230000</v>
          </cell>
        </row>
        <row r="322">
          <cell r="C322" t="str">
            <v xml:space="preserve">TOTALIZADOR 175 - 250 AMP </v>
          </cell>
          <cell r="E322" t="str">
            <v>UN</v>
          </cell>
          <cell r="F322">
            <v>1200000</v>
          </cell>
        </row>
        <row r="323">
          <cell r="C323" t="str">
            <v>TUBERIA CARBONO SCH 40 - 2 1/2"</v>
          </cell>
          <cell r="E323" t="str">
            <v>ML</v>
          </cell>
          <cell r="F323">
            <v>80000</v>
          </cell>
        </row>
        <row r="324">
          <cell r="C324" t="str">
            <v xml:space="preserve">TUBERIA COBRE 1/2" </v>
          </cell>
          <cell r="E324" t="str">
            <v>ML</v>
          </cell>
          <cell r="F324">
            <v>47000</v>
          </cell>
        </row>
        <row r="325">
          <cell r="C325" t="str">
            <v xml:space="preserve">TUBERIA COBRE 3/8" </v>
          </cell>
          <cell r="E325" t="str">
            <v>ML</v>
          </cell>
          <cell r="F325">
            <v>47000</v>
          </cell>
        </row>
        <row r="326">
          <cell r="C326" t="str">
            <v xml:space="preserve">TUBERIA COBRE 5/16" </v>
          </cell>
          <cell r="E326" t="str">
            <v>ML</v>
          </cell>
          <cell r="F326">
            <v>47000</v>
          </cell>
        </row>
        <row r="327">
          <cell r="C327" t="str">
            <v xml:space="preserve">TUBERIA COBRE 5/8" </v>
          </cell>
          <cell r="E327" t="str">
            <v>ML</v>
          </cell>
          <cell r="F327">
            <v>87000</v>
          </cell>
        </row>
        <row r="328">
          <cell r="C328" t="str">
            <v xml:space="preserve">TUBERIA EMT - 1 1/2" </v>
          </cell>
          <cell r="E328" t="str">
            <v>ML</v>
          </cell>
          <cell r="F328">
            <v>16500</v>
          </cell>
        </row>
        <row r="329">
          <cell r="C329" t="str">
            <v xml:space="preserve">TUBERIA EMT - 1" </v>
          </cell>
          <cell r="E329" t="str">
            <v>ML</v>
          </cell>
          <cell r="F329">
            <v>4700</v>
          </cell>
        </row>
        <row r="330">
          <cell r="C330" t="str">
            <v xml:space="preserve">TUBERIA EMT - 1/2" </v>
          </cell>
          <cell r="E330" t="str">
            <v>ML</v>
          </cell>
          <cell r="F330">
            <v>2200</v>
          </cell>
        </row>
        <row r="331">
          <cell r="C331" t="str">
            <v xml:space="preserve">TUBERIA EMT - 3/4" </v>
          </cell>
          <cell r="E331" t="str">
            <v>ML</v>
          </cell>
          <cell r="F331">
            <v>3100</v>
          </cell>
        </row>
        <row r="332">
          <cell r="C332" t="str">
            <v xml:space="preserve">TUBERIA IMC - 3/4" </v>
          </cell>
          <cell r="E332" t="str">
            <v>ML</v>
          </cell>
          <cell r="F332">
            <v>12000</v>
          </cell>
        </row>
        <row r="333">
          <cell r="C333" t="str">
            <v xml:space="preserve">TUBERIA PVC 1 1/2" - RDE21 </v>
          </cell>
          <cell r="E333" t="str">
            <v>ML</v>
          </cell>
          <cell r="F333">
            <v>5800</v>
          </cell>
        </row>
        <row r="334">
          <cell r="C334" t="str">
            <v xml:space="preserve">TUBERIA PVC 1 1/4" - RDE21 </v>
          </cell>
          <cell r="E334" t="str">
            <v>ML</v>
          </cell>
          <cell r="F334">
            <v>5800</v>
          </cell>
        </row>
        <row r="335">
          <cell r="C335" t="str">
            <v xml:space="preserve">TUBERIA PVC 1" - RDE13.5 </v>
          </cell>
          <cell r="E335" t="str">
            <v>ML</v>
          </cell>
          <cell r="F335">
            <v>5000</v>
          </cell>
        </row>
        <row r="336">
          <cell r="C336" t="str">
            <v xml:space="preserve">TUBERIA PVC 1/2" - RDE9 </v>
          </cell>
          <cell r="E336" t="str">
            <v>ML</v>
          </cell>
          <cell r="F336">
            <v>2800</v>
          </cell>
        </row>
        <row r="337">
          <cell r="C337" t="str">
            <v xml:space="preserve">TUBERIA PVC 2" - RDE21 </v>
          </cell>
          <cell r="E337" t="str">
            <v>ML</v>
          </cell>
          <cell r="F337">
            <v>6500</v>
          </cell>
        </row>
        <row r="338">
          <cell r="C338" t="str">
            <v xml:space="preserve">TUBERIA PVC 2" AGUAS LLUVIAS </v>
          </cell>
          <cell r="E338" t="str">
            <v>ML</v>
          </cell>
          <cell r="F338">
            <v>7000</v>
          </cell>
        </row>
        <row r="339">
          <cell r="C339" t="str">
            <v>TUBERIA PVC 2" SANITARIA</v>
          </cell>
          <cell r="E339" t="str">
            <v>ML</v>
          </cell>
          <cell r="F339">
            <v>8800</v>
          </cell>
        </row>
        <row r="340">
          <cell r="C340" t="str">
            <v xml:space="preserve">TUBERIA PVC 3" AGUAS LLUVIAS </v>
          </cell>
          <cell r="E340" t="str">
            <v>ML</v>
          </cell>
          <cell r="F340">
            <v>4670</v>
          </cell>
        </row>
        <row r="341">
          <cell r="C341" t="str">
            <v>TUBERIA PVC 3" SANITARIA</v>
          </cell>
          <cell r="E341" t="str">
            <v>ML</v>
          </cell>
          <cell r="F341">
            <v>8800</v>
          </cell>
        </row>
        <row r="342">
          <cell r="C342" t="str">
            <v xml:space="preserve">TUBERIA PVC 3/4" - RDE11 </v>
          </cell>
          <cell r="E342" t="str">
            <v>ML</v>
          </cell>
          <cell r="F342">
            <v>2800</v>
          </cell>
        </row>
        <row r="343">
          <cell r="C343" t="str">
            <v xml:space="preserve">TUBERIA PVC 4" AGUAS LLUVIAS </v>
          </cell>
          <cell r="E343" t="str">
            <v>ML</v>
          </cell>
          <cell r="F343">
            <v>8200</v>
          </cell>
        </row>
        <row r="344">
          <cell r="C344" t="str">
            <v>TUBERIA PVC 4" SANITARIA</v>
          </cell>
          <cell r="E344" t="str">
            <v>ML</v>
          </cell>
          <cell r="F344">
            <v>13300</v>
          </cell>
        </row>
        <row r="345">
          <cell r="C345" t="str">
            <v>TUBERIA PVC 6" SANITARIA</v>
          </cell>
          <cell r="E345" t="str">
            <v>ML</v>
          </cell>
          <cell r="F345">
            <v>27000</v>
          </cell>
        </row>
        <row r="346">
          <cell r="C346" t="str">
            <v>TUBERÍA NOVAFORTN 8"</v>
          </cell>
          <cell r="E346" t="str">
            <v>ML</v>
          </cell>
          <cell r="F346">
            <v>39800</v>
          </cell>
        </row>
        <row r="347">
          <cell r="C347" t="str">
            <v>TUBERÍA NOVAFORTN 10"</v>
          </cell>
          <cell r="E347" t="str">
            <v>ML</v>
          </cell>
          <cell r="F347">
            <v>52000</v>
          </cell>
        </row>
        <row r="348">
          <cell r="C348" t="str">
            <v>TUBERÍA NOVAFORTN 12"</v>
          </cell>
          <cell r="E348" t="str">
            <v>ML</v>
          </cell>
          <cell r="F348">
            <v>72472.546666666662</v>
          </cell>
        </row>
        <row r="349">
          <cell r="C349" t="str">
            <v>TUBERÍA NOVAFORTN 14"</v>
          </cell>
          <cell r="E349" t="str">
            <v>ML</v>
          </cell>
          <cell r="F349">
            <v>83750.646666666653</v>
          </cell>
        </row>
        <row r="350">
          <cell r="C350" t="str">
            <v>TUBERÍA NOVAFORTN 16"</v>
          </cell>
          <cell r="E350" t="str">
            <v>ML</v>
          </cell>
          <cell r="F350">
            <v>118547.55333333333</v>
          </cell>
        </row>
        <row r="351">
          <cell r="C351" t="str">
            <v>TUBERÍA NOVAFORTN 18"</v>
          </cell>
          <cell r="E351" t="str">
            <v>ML</v>
          </cell>
          <cell r="F351">
            <v>157298.51333333331</v>
          </cell>
        </row>
        <row r="352">
          <cell r="C352" t="str">
            <v>TUBERÍA NOVAFORTN 20"</v>
          </cell>
          <cell r="E352" t="str">
            <v>ML</v>
          </cell>
          <cell r="F352">
            <v>195248.3</v>
          </cell>
        </row>
        <row r="353">
          <cell r="C353" t="str">
            <v>TUBERÍA NOVAFORTN 24"</v>
          </cell>
          <cell r="E353" t="str">
            <v>ML</v>
          </cell>
          <cell r="F353">
            <v>266236.24</v>
          </cell>
        </row>
        <row r="354">
          <cell r="C354" t="str">
            <v>TUBERÍA NOVAFORTN 27"</v>
          </cell>
          <cell r="E354" t="str">
            <v>ML</v>
          </cell>
          <cell r="F354">
            <v>289317.02769230766</v>
          </cell>
        </row>
        <row r="355">
          <cell r="C355" t="str">
            <v>TUBERÍA NOVAFORTN 30"</v>
          </cell>
          <cell r="E355" t="str">
            <v>ML</v>
          </cell>
          <cell r="F355">
            <v>361227.56923076924</v>
          </cell>
        </row>
        <row r="356">
          <cell r="C356" t="str">
            <v>TUBERÍA NOVAFORTN 33"</v>
          </cell>
          <cell r="E356" t="str">
            <v>ML</v>
          </cell>
          <cell r="F356">
            <v>484425.45846153848</v>
          </cell>
        </row>
        <row r="357">
          <cell r="C357" t="str">
            <v>TUBERÍA NOVAFORTN 36"</v>
          </cell>
          <cell r="E357" t="str">
            <v>ML</v>
          </cell>
          <cell r="F357">
            <v>699311.88923076913</v>
          </cell>
        </row>
        <row r="358">
          <cell r="C358" t="str">
            <v>TUBERÍA NOVAFORTN 39"</v>
          </cell>
          <cell r="E358" t="str">
            <v>ML</v>
          </cell>
          <cell r="F358">
            <v>987932.55999999994</v>
          </cell>
        </row>
        <row r="359">
          <cell r="C359" t="str">
            <v>TUBERÍA NOVAFORTN 42"</v>
          </cell>
          <cell r="E359" t="str">
            <v>ML</v>
          </cell>
          <cell r="F359">
            <v>1082199.3353846152</v>
          </cell>
        </row>
        <row r="360">
          <cell r="C360" t="str">
            <v>TUBO 1 1/2" -  ACERO INOXIDABLE - CAL 20</v>
          </cell>
          <cell r="E360" t="str">
            <v>ML</v>
          </cell>
          <cell r="F360">
            <v>55000</v>
          </cell>
        </row>
        <row r="361">
          <cell r="C361" t="str">
            <v>TUBO 2" -  ACERO INOXIDABLE - CAL 20</v>
          </cell>
          <cell r="E361" t="str">
            <v>ML</v>
          </cell>
          <cell r="F361">
            <v>85000</v>
          </cell>
        </row>
        <row r="362">
          <cell r="C362" t="str">
            <v>TUBO GALVANIZADO 2"</v>
          </cell>
          <cell r="E362" t="str">
            <v>ML</v>
          </cell>
          <cell r="F362">
            <v>49000</v>
          </cell>
        </row>
        <row r="363">
          <cell r="C363" t="str">
            <v>UPS 10 KVA - 8 MINUTOS - TRIPP LITE</v>
          </cell>
          <cell r="E363" t="str">
            <v>UN</v>
          </cell>
          <cell r="F363">
            <v>16500000</v>
          </cell>
        </row>
        <row r="364">
          <cell r="C364" t="str">
            <v>UPS 16 KVA - 8 MINUTOS - TRIPP LITE</v>
          </cell>
          <cell r="E364" t="str">
            <v>UN</v>
          </cell>
          <cell r="F364">
            <v>25000000</v>
          </cell>
        </row>
        <row r="365">
          <cell r="C365" t="str">
            <v>UPS 4KWA TRANSFORMADOR - FELTON</v>
          </cell>
          <cell r="E365" t="str">
            <v>UN</v>
          </cell>
          <cell r="F365">
            <v>5200000</v>
          </cell>
        </row>
        <row r="366">
          <cell r="C366" t="str">
            <v>VALVULA COMPUERTA 2"</v>
          </cell>
          <cell r="E366" t="str">
            <v>UN</v>
          </cell>
          <cell r="F366">
            <v>120000</v>
          </cell>
        </row>
        <row r="367">
          <cell r="C367" t="str">
            <v>VARA CORREDOR - 0.12 x 3.00</v>
          </cell>
          <cell r="E367" t="str">
            <v>ML</v>
          </cell>
          <cell r="F367">
            <v>1390</v>
          </cell>
        </row>
        <row r="368">
          <cell r="C368" t="str">
            <v>VARILLA PARA FORMALETA</v>
          </cell>
          <cell r="E368" t="str">
            <v>UN</v>
          </cell>
          <cell r="F368">
            <v>13850</v>
          </cell>
        </row>
        <row r="369">
          <cell r="C369" t="str">
            <v>VENTANA ALUMINIO</v>
          </cell>
          <cell r="E369" t="str">
            <v>ML</v>
          </cell>
          <cell r="F369">
            <v>140000</v>
          </cell>
        </row>
        <row r="370">
          <cell r="C370" t="str">
            <v>VIBRADOR</v>
          </cell>
          <cell r="E370" t="str">
            <v>DIA</v>
          </cell>
          <cell r="F370">
            <v>55000</v>
          </cell>
        </row>
        <row r="371">
          <cell r="C371" t="str">
            <v>VIBROCOMPACTADOR</v>
          </cell>
          <cell r="E371" t="str">
            <v>DIA</v>
          </cell>
          <cell r="F371">
            <v>125000</v>
          </cell>
        </row>
        <row r="372">
          <cell r="C372" t="str">
            <v>VIBROCOMPACTADOR TIPO RANA</v>
          </cell>
          <cell r="E372" t="str">
            <v>DIA</v>
          </cell>
          <cell r="F372">
            <v>65000</v>
          </cell>
        </row>
        <row r="373">
          <cell r="C373" t="str">
            <v>VIDRIO 10 MM - TEMPLADO</v>
          </cell>
          <cell r="E373" t="str">
            <v>M2</v>
          </cell>
          <cell r="F373">
            <v>320000</v>
          </cell>
        </row>
        <row r="374">
          <cell r="C374" t="str">
            <v>VIDRIO 6 MM</v>
          </cell>
          <cell r="E374" t="str">
            <v>M2</v>
          </cell>
          <cell r="F374">
            <v>62000</v>
          </cell>
        </row>
        <row r="375">
          <cell r="C375" t="str">
            <v>VIDRIO 6 MM - TEMPLADO</v>
          </cell>
          <cell r="E375" t="str">
            <v>M2</v>
          </cell>
          <cell r="F375">
            <v>180000</v>
          </cell>
        </row>
        <row r="376">
          <cell r="C376" t="str">
            <v>VIGA CARGUERA EN MADERA</v>
          </cell>
          <cell r="E376" t="str">
            <v>ML</v>
          </cell>
          <cell r="F376">
            <v>46666.666666666664</v>
          </cell>
        </row>
        <row r="377">
          <cell r="C377" t="str">
            <v>VIGUETA PERLIN -2P-8-12</v>
          </cell>
          <cell r="E377" t="str">
            <v>KG</v>
          </cell>
          <cell r="F377">
            <v>3600</v>
          </cell>
        </row>
        <row r="378">
          <cell r="C378" t="str">
            <v>VINILO - TIPO I</v>
          </cell>
          <cell r="E378" t="str">
            <v>GALON</v>
          </cell>
          <cell r="F378">
            <v>44600</v>
          </cell>
        </row>
        <row r="379">
          <cell r="C379" t="str">
            <v>VOLQUETA</v>
          </cell>
          <cell r="E379" t="str">
            <v>DIA</v>
          </cell>
          <cell r="F379">
            <v>850000</v>
          </cell>
        </row>
        <row r="380">
          <cell r="C380" t="str">
            <v>VULKEM 116</v>
          </cell>
          <cell r="E380" t="str">
            <v>CM3</v>
          </cell>
          <cell r="F380">
            <v>100</v>
          </cell>
        </row>
        <row r="381">
          <cell r="C381" t="str">
            <v>VULKEM 171</v>
          </cell>
          <cell r="E381" t="str">
            <v>GAL</v>
          </cell>
          <cell r="F381">
            <v>30000</v>
          </cell>
        </row>
        <row r="382">
          <cell r="C382" t="str">
            <v>VULKEM 350</v>
          </cell>
          <cell r="E382" t="str">
            <v>GAL</v>
          </cell>
          <cell r="F382">
            <v>125000</v>
          </cell>
        </row>
        <row r="383">
          <cell r="C383" t="str">
            <v>VULKEM 351</v>
          </cell>
          <cell r="E383" t="str">
            <v>GAL</v>
          </cell>
          <cell r="F383">
            <v>250000</v>
          </cell>
        </row>
        <row r="384">
          <cell r="C384" t="str">
            <v>VULKEM 801 GRIS</v>
          </cell>
          <cell r="E384" t="str">
            <v>GAL</v>
          </cell>
          <cell r="F384">
            <v>130000</v>
          </cell>
        </row>
        <row r="385">
          <cell r="C385" t="str">
            <v>WC PORTATIL</v>
          </cell>
          <cell r="E385" t="str">
            <v>UN/MES</v>
          </cell>
          <cell r="F385">
            <v>450000</v>
          </cell>
        </row>
        <row r="386">
          <cell r="C386" t="str">
            <v>WIN ALUMINO</v>
          </cell>
          <cell r="E386" t="str">
            <v>ML</v>
          </cell>
          <cell r="F386">
            <v>3500</v>
          </cell>
        </row>
        <row r="387">
          <cell r="C387" t="str">
            <v>YESO</v>
          </cell>
          <cell r="E387" t="str">
            <v>KG</v>
          </cell>
          <cell r="F387">
            <v>1350</v>
          </cell>
        </row>
        <row r="388">
          <cell r="C388" t="str">
            <v>ZOCALO ALUMINIO</v>
          </cell>
          <cell r="E388" t="str">
            <v>ML</v>
          </cell>
          <cell r="F388">
            <v>200000</v>
          </cell>
        </row>
        <row r="389">
          <cell r="F389">
            <v>245969265.97333336</v>
          </cell>
        </row>
      </sheetData>
      <sheetData sheetId="4">
        <row r="10">
          <cell r="C10" t="str">
            <v>ACCESORIOS PVC 1 1/2" - RDE21</v>
          </cell>
        </row>
      </sheetData>
      <sheetData sheetId="5">
        <row r="10">
          <cell r="C10">
            <v>300000</v>
          </cell>
        </row>
      </sheetData>
      <sheetData sheetId="6">
        <row r="10">
          <cell r="C10">
            <v>300000</v>
          </cell>
        </row>
      </sheetData>
      <sheetData sheetId="7">
        <row r="10">
          <cell r="C10">
            <v>8500</v>
          </cell>
        </row>
      </sheetData>
      <sheetData sheetId="8">
        <row r="10">
          <cell r="C10">
            <v>289120</v>
          </cell>
        </row>
      </sheetData>
      <sheetData sheetId="9">
        <row r="10">
          <cell r="C10">
            <v>26500</v>
          </cell>
        </row>
      </sheetData>
      <sheetData sheetId="10">
        <row r="10">
          <cell r="C10">
            <v>26500</v>
          </cell>
        </row>
      </sheetData>
      <sheetData sheetId="11">
        <row r="10">
          <cell r="C10">
            <v>5000</v>
          </cell>
        </row>
      </sheetData>
      <sheetData sheetId="12">
        <row r="10">
          <cell r="C10">
            <v>14520</v>
          </cell>
        </row>
      </sheetData>
      <sheetData sheetId="13">
        <row r="10">
          <cell r="C10">
            <v>9000</v>
          </cell>
        </row>
      </sheetData>
      <sheetData sheetId="14">
        <row r="10">
          <cell r="C10">
            <v>13700</v>
          </cell>
        </row>
      </sheetData>
      <sheetData sheetId="15">
        <row r="10">
          <cell r="C10">
            <v>80000</v>
          </cell>
        </row>
      </sheetData>
      <sheetData sheetId="16">
        <row r="10">
          <cell r="C10">
            <v>25000</v>
          </cell>
        </row>
      </sheetData>
      <sheetData sheetId="17">
        <row r="10">
          <cell r="C10">
            <v>180000</v>
          </cell>
        </row>
      </sheetData>
      <sheetData sheetId="18">
        <row r="10">
          <cell r="C10">
            <v>15000</v>
          </cell>
        </row>
      </sheetData>
      <sheetData sheetId="19">
        <row r="8">
          <cell r="C8" t="str">
            <v>A.P.U.
BÁSICO</v>
          </cell>
        </row>
      </sheetData>
      <sheetData sheetId="20">
        <row r="8">
          <cell r="C8" t="str">
            <v>A.P.U.
BÁSICO</v>
          </cell>
        </row>
      </sheetData>
      <sheetData sheetId="21">
        <row r="8">
          <cell r="C8" t="str">
            <v>A.P.U.
BÁSICO</v>
          </cell>
        </row>
      </sheetData>
      <sheetData sheetId="22">
        <row r="10">
          <cell r="E10" t="str">
            <v>Tipo</v>
          </cell>
        </row>
      </sheetData>
      <sheetData sheetId="23">
        <row r="10">
          <cell r="E10" t="str">
            <v>Tipo</v>
          </cell>
        </row>
      </sheetData>
      <sheetData sheetId="24" refreshError="1"/>
      <sheetData sheetId="25" refreshError="1"/>
      <sheetData sheetId="26"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INDICE"/>
      <sheetName val="SUMINISTROS"/>
      <sheetName val="200P1"/>
      <sheetName val="200P2"/>
      <sheetName val="200.1"/>
      <sheetName val="200.2"/>
      <sheetName val="201.1"/>
      <sheetName val="201.2"/>
      <sheetName val="201.3"/>
      <sheetName val="201.3P"/>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2"/>
      <sheetName val="330.1"/>
      <sheetName val="330.2"/>
      <sheetName val="340.1"/>
      <sheetName val="340.2"/>
      <sheetName val="340.3"/>
      <sheetName val="341.1"/>
      <sheetName val="341.2"/>
      <sheetName val="342.1"/>
      <sheetName val="341.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34P"/>
      <sheetName val="440.1"/>
      <sheetName val="440.1P"/>
      <sheetName val="440.2"/>
      <sheetName val="440.2P"/>
      <sheetName val="440.3"/>
      <sheetName val="440.3P"/>
      <sheetName val="440.4"/>
      <sheetName val="441.1"/>
      <sheetName val="441.1P"/>
      <sheetName val="441.2"/>
      <sheetName val="441.2P"/>
      <sheetName val="441.3"/>
      <sheetName val="441.3P"/>
      <sheetName val="441.4"/>
      <sheetName val="450.1"/>
      <sheetName val="450.1P"/>
      <sheetName val="450.2"/>
      <sheetName val="450.2P"/>
      <sheetName val="450.3"/>
      <sheetName val="450.3P"/>
      <sheetName val="450.4"/>
      <sheetName val="450.5"/>
      <sheetName val="450.6"/>
      <sheetName val="450.7"/>
      <sheetName val="450.8"/>
      <sheetName val="450.9"/>
      <sheetName val="450.9P"/>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60.1"/>
      <sheetName val="460.1P"/>
      <sheetName val="461.1"/>
      <sheetName val="461.2"/>
      <sheetName val="462.1"/>
      <sheetName val="462.1.1"/>
      <sheetName val="462.2"/>
      <sheetName val="464.1"/>
      <sheetName val="464.2"/>
      <sheetName val="464.3"/>
      <sheetName val="464.4"/>
      <sheetName val="465.1"/>
      <sheetName val="466.1"/>
      <sheetName val="466.2"/>
      <sheetName val="500.1"/>
      <sheetName val="501.1"/>
      <sheetName val="510.1"/>
      <sheetName val="510P1"/>
      <sheetName val="510P2"/>
      <sheetName val="510P3"/>
      <sheetName val="600.1"/>
      <sheetName val="600.2"/>
      <sheetName val="600.3"/>
      <sheetName val="600.4"/>
      <sheetName val="600.4P"/>
      <sheetName val="600.5"/>
      <sheetName val="600.5P"/>
      <sheetName val="610.1"/>
      <sheetName val="610.2"/>
      <sheetName val="620.1"/>
      <sheetName val="620.1P"/>
      <sheetName val="620.2"/>
      <sheetName val="620.2P"/>
      <sheetName val="620.3."/>
      <sheetName val="620.3"/>
      <sheetName val="621.1"/>
      <sheetName val="621.2"/>
      <sheetName val="621.3"/>
      <sheetName val="621.4"/>
      <sheetName val="621.5"/>
      <sheetName val="621.5P"/>
      <sheetName val="621.6"/>
      <sheetName val="621.7P"/>
      <sheetName val="622.1"/>
      <sheetName val="622.2"/>
      <sheetName val="622.3"/>
      <sheetName val="622.4"/>
      <sheetName val="622.5"/>
      <sheetName val="623.1"/>
      <sheetName val="623.1."/>
      <sheetName val="630.1"/>
      <sheetName val="630.2"/>
      <sheetName val="630.3"/>
      <sheetName val="630.4"/>
      <sheetName val="630.5"/>
      <sheetName val="630.6"/>
      <sheetName val="630.7"/>
      <sheetName val="630.1P"/>
      <sheetName val="630.2P"/>
      <sheetName val="630.3P"/>
      <sheetName val="630.8P"/>
      <sheetName val="632.1"/>
      <sheetName val="632.1P"/>
      <sheetName val="632P"/>
      <sheetName val="640.1"/>
      <sheetName val="640.2"/>
      <sheetName val="641.1"/>
      <sheetName val="641.2"/>
      <sheetName val="641P"/>
      <sheetName val="642.1"/>
      <sheetName val="642.2"/>
      <sheetName val="642P1"/>
      <sheetName val="642P2"/>
      <sheetName val="642P3"/>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76P"/>
      <sheetName val="680.1"/>
      <sheetName val="680.2"/>
      <sheetName val="680.3"/>
      <sheetName val="681.1"/>
      <sheetName val="682.1"/>
      <sheetName val="682P"/>
      <sheetName val="683P"/>
      <sheetName val="690.1"/>
      <sheetName val="690.1P"/>
      <sheetName val="700.1"/>
      <sheetName val="700.2"/>
      <sheetName val="700.3"/>
      <sheetName val="700.4"/>
      <sheetName val="700P"/>
      <sheetName val="701.1"/>
      <sheetName val="710.1"/>
      <sheetName val="710.2"/>
      <sheetName val="710.3"/>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815P"/>
      <sheetName val="900.1"/>
      <sheetName val="900.2"/>
      <sheetName val="900.3"/>
    </sheetNames>
    <sheetDataSet>
      <sheetData sheetId="0" refreshError="1"/>
      <sheetData sheetId="1" refreshError="1"/>
      <sheetData sheetId="2" refreshError="1">
        <row r="12">
          <cell r="A12" t="str">
            <v>ADMINISTRACIÓN</v>
          </cell>
          <cell r="C12" t="str">
            <v>%</v>
          </cell>
          <cell r="D12">
            <v>0.2</v>
          </cell>
        </row>
        <row r="13">
          <cell r="A13" t="str">
            <v>IMPREVISTOS</v>
          </cell>
          <cell r="C13" t="str">
            <v>%</v>
          </cell>
          <cell r="D13">
            <v>0.05</v>
          </cell>
        </row>
        <row r="14">
          <cell r="A14" t="str">
            <v>UTILIDAD</v>
          </cell>
          <cell r="C14" t="str">
            <v>%</v>
          </cell>
          <cell r="D14">
            <v>0.05</v>
          </cell>
        </row>
        <row r="15">
          <cell r="A15" t="str">
            <v>PRESTACIONES</v>
          </cell>
          <cell r="C15" t="str">
            <v>%</v>
          </cell>
          <cell r="D15">
            <v>0.85</v>
          </cell>
        </row>
        <row r="16">
          <cell r="A16" t="str">
            <v>DISTANCIA ACARREO 1</v>
          </cell>
          <cell r="C16" t="str">
            <v>KM</v>
          </cell>
          <cell r="D16">
            <v>5</v>
          </cell>
        </row>
        <row r="17">
          <cell r="A17" t="str">
            <v>DISTANCIA SUMINISTRO (material de la zona)</v>
          </cell>
          <cell r="C17" t="str">
            <v>KM</v>
          </cell>
          <cell r="D17">
            <v>10</v>
          </cell>
        </row>
        <row r="18">
          <cell r="A18" t="str">
            <v>DISTANCIA SUMINISTRO PIEDRA, TRITURADO</v>
          </cell>
          <cell r="C18" t="str">
            <v>KM</v>
          </cell>
          <cell r="D18">
            <v>20</v>
          </cell>
        </row>
        <row r="19">
          <cell r="A19" t="str">
            <v>DISTANCIA SUMINISTRO ARENA LAVADA</v>
          </cell>
          <cell r="C19" t="str">
            <v>KM</v>
          </cell>
          <cell r="D19">
            <v>20</v>
          </cell>
        </row>
        <row r="20">
          <cell r="A20" t="str">
            <v>DISTANCIA SUMINISTRO BASES SUB BASES AFIRMADOS</v>
          </cell>
          <cell r="C20" t="str">
            <v>KM</v>
          </cell>
          <cell r="D20">
            <v>20</v>
          </cell>
        </row>
        <row r="21">
          <cell r="A21" t="str">
            <v>DISTANCIA DE SUMINISTRO CONCRETOS</v>
          </cell>
          <cell r="C21" t="str">
            <v>KM</v>
          </cell>
          <cell r="D21">
            <v>50</v>
          </cell>
        </row>
        <row r="22">
          <cell r="A22" t="str">
            <v>DISTANCIA DE SUMINISTRO MEZCLAS ASFÁLTICAS</v>
          </cell>
          <cell r="C22" t="str">
            <v>KM</v>
          </cell>
          <cell r="D22">
            <v>50</v>
          </cell>
        </row>
        <row r="23">
          <cell r="A23" t="str">
            <v>DISTANCIA TRANSPORTE ESTRUCTURA METÁLICA</v>
          </cell>
          <cell r="C23" t="str">
            <v>KM</v>
          </cell>
          <cell r="D23">
            <v>100</v>
          </cell>
        </row>
        <row r="24">
          <cell r="A24" t="str">
            <v>CADENERO</v>
          </cell>
          <cell r="C24" t="str">
            <v>DÍA</v>
          </cell>
          <cell r="D24">
            <v>39000</v>
          </cell>
        </row>
        <row r="25">
          <cell r="A25" t="str">
            <v>INSPECTOR DE FABRICACIÓN Y MONTAJE</v>
          </cell>
          <cell r="C25" t="str">
            <v>DÍA</v>
          </cell>
          <cell r="D25">
            <v>56000</v>
          </cell>
        </row>
        <row r="26">
          <cell r="A26" t="str">
            <v>OBRERO</v>
          </cell>
          <cell r="C26" t="str">
            <v>DÍA</v>
          </cell>
          <cell r="D26">
            <v>24000</v>
          </cell>
        </row>
        <row r="27">
          <cell r="A27" t="str">
            <v>OBREROS (2)</v>
          </cell>
          <cell r="C27" t="str">
            <v>DÍA</v>
          </cell>
          <cell r="D27">
            <v>48000</v>
          </cell>
        </row>
        <row r="28">
          <cell r="A28" t="str">
            <v>OBREROS (3)</v>
          </cell>
          <cell r="C28" t="str">
            <v>DÍA</v>
          </cell>
          <cell r="D28">
            <v>72000</v>
          </cell>
        </row>
        <row r="29">
          <cell r="A29" t="str">
            <v>OBREROS (4)</v>
          </cell>
          <cell r="C29" t="str">
            <v>DÍA</v>
          </cell>
          <cell r="D29">
            <v>96000</v>
          </cell>
        </row>
        <row r="30">
          <cell r="A30" t="str">
            <v>OBREROS (5)</v>
          </cell>
          <cell r="C30" t="str">
            <v>DÍA</v>
          </cell>
          <cell r="D30">
            <v>120000</v>
          </cell>
        </row>
        <row r="31">
          <cell r="A31" t="str">
            <v>OBREROS (6)</v>
          </cell>
          <cell r="C31" t="str">
            <v>DÍA</v>
          </cell>
          <cell r="D31">
            <v>144000</v>
          </cell>
        </row>
        <row r="32">
          <cell r="A32" t="str">
            <v>OBREROS (7)</v>
          </cell>
          <cell r="C32" t="str">
            <v>DÍA</v>
          </cell>
          <cell r="D32">
            <v>168000</v>
          </cell>
        </row>
        <row r="33">
          <cell r="A33" t="str">
            <v>OBREROS (8)</v>
          </cell>
          <cell r="C33" t="str">
            <v>DÍA</v>
          </cell>
          <cell r="D33">
            <v>192000</v>
          </cell>
        </row>
        <row r="34">
          <cell r="A34" t="str">
            <v>OBREROS (9)</v>
          </cell>
          <cell r="C34" t="str">
            <v>DÍA</v>
          </cell>
          <cell r="D34">
            <v>216000</v>
          </cell>
        </row>
        <row r="35">
          <cell r="A35" t="str">
            <v>OBREROS (10)</v>
          </cell>
          <cell r="C35" t="str">
            <v>DÍA</v>
          </cell>
          <cell r="D35">
            <v>240000</v>
          </cell>
        </row>
        <row r="36">
          <cell r="A36" t="str">
            <v>OBREROS (11)</v>
          </cell>
          <cell r="C36" t="str">
            <v>DÍA</v>
          </cell>
          <cell r="D36">
            <v>264000</v>
          </cell>
        </row>
        <row r="37">
          <cell r="A37" t="str">
            <v>OBREROS (12)</v>
          </cell>
          <cell r="C37" t="str">
            <v>DÍA</v>
          </cell>
          <cell r="D37">
            <v>288000</v>
          </cell>
        </row>
        <row r="38">
          <cell r="A38" t="str">
            <v>OBREROS (13)</v>
          </cell>
          <cell r="C38" t="str">
            <v>DÍA</v>
          </cell>
          <cell r="D38">
            <v>312000</v>
          </cell>
        </row>
        <row r="39">
          <cell r="A39" t="str">
            <v>OBREROS (14)</v>
          </cell>
          <cell r="C39" t="str">
            <v>DÍA</v>
          </cell>
          <cell r="D39">
            <v>336000</v>
          </cell>
        </row>
        <row r="40">
          <cell r="A40" t="str">
            <v>OBREROS (15)</v>
          </cell>
          <cell r="C40" t="str">
            <v>DÍA</v>
          </cell>
          <cell r="D40">
            <v>360000</v>
          </cell>
        </row>
        <row r="41">
          <cell r="A41" t="str">
            <v>OBREROS (16)</v>
          </cell>
          <cell r="C41" t="str">
            <v>DÍA</v>
          </cell>
          <cell r="D41">
            <v>384000</v>
          </cell>
        </row>
        <row r="42">
          <cell r="A42" t="str">
            <v>OBREROS (17)</v>
          </cell>
          <cell r="C42" t="str">
            <v>DÍA</v>
          </cell>
          <cell r="D42">
            <v>408000</v>
          </cell>
        </row>
        <row r="43">
          <cell r="A43" t="str">
            <v>OBREROS (18)</v>
          </cell>
          <cell r="C43" t="str">
            <v>DÍA</v>
          </cell>
          <cell r="D43">
            <v>432000</v>
          </cell>
        </row>
        <row r="44">
          <cell r="A44" t="str">
            <v>OBREROS (19)</v>
          </cell>
          <cell r="C44" t="str">
            <v>DÍA</v>
          </cell>
          <cell r="D44">
            <v>456000</v>
          </cell>
        </row>
        <row r="45">
          <cell r="A45" t="str">
            <v>OBREROS (20)</v>
          </cell>
          <cell r="C45" t="str">
            <v>DÍA</v>
          </cell>
          <cell r="D45">
            <v>480000</v>
          </cell>
        </row>
        <row r="46">
          <cell r="A46" t="str">
            <v>OBREROS (21)</v>
          </cell>
          <cell r="C46" t="str">
            <v>DÍA</v>
          </cell>
          <cell r="D46">
            <v>504000</v>
          </cell>
        </row>
        <row r="47">
          <cell r="A47" t="str">
            <v>OBREROS (22)</v>
          </cell>
          <cell r="C47" t="str">
            <v>DÍA</v>
          </cell>
          <cell r="D47">
            <v>528000</v>
          </cell>
        </row>
        <row r="48">
          <cell r="A48" t="str">
            <v>OBREROS (23)</v>
          </cell>
          <cell r="C48" t="str">
            <v>DÍA</v>
          </cell>
          <cell r="D48">
            <v>552000</v>
          </cell>
        </row>
        <row r="49">
          <cell r="A49" t="str">
            <v>OBREROS (24)</v>
          </cell>
          <cell r="C49" t="str">
            <v>DÍA</v>
          </cell>
          <cell r="D49">
            <v>576000</v>
          </cell>
        </row>
        <row r="50">
          <cell r="A50" t="str">
            <v>OBREROS (25)</v>
          </cell>
          <cell r="C50" t="str">
            <v>DÍA</v>
          </cell>
          <cell r="D50">
            <v>600000</v>
          </cell>
        </row>
        <row r="51">
          <cell r="A51" t="str">
            <v>OFICIAL</v>
          </cell>
          <cell r="C51" t="str">
            <v>DÍA</v>
          </cell>
          <cell r="D51">
            <v>41500</v>
          </cell>
        </row>
        <row r="52">
          <cell r="A52" t="str">
            <v>OFICIAL EXPERTO EN DESMONTAJE</v>
          </cell>
          <cell r="C52" t="str">
            <v>DÍA</v>
          </cell>
          <cell r="D52">
            <v>54600</v>
          </cell>
        </row>
        <row r="53">
          <cell r="A53" t="str">
            <v xml:space="preserve">PALETEROS </v>
          </cell>
          <cell r="C53" t="str">
            <v>DÍA</v>
          </cell>
          <cell r="D53">
            <v>24500</v>
          </cell>
        </row>
        <row r="54">
          <cell r="A54" t="str">
            <v>RASTRILLEROS</v>
          </cell>
          <cell r="C54" t="str">
            <v>DÍA</v>
          </cell>
          <cell r="D54">
            <v>35000</v>
          </cell>
        </row>
        <row r="55">
          <cell r="A55" t="str">
            <v>SOLDADOR</v>
          </cell>
          <cell r="C55" t="str">
            <v>DÍA</v>
          </cell>
          <cell r="D55">
            <v>66000</v>
          </cell>
        </row>
        <row r="56">
          <cell r="A56" t="str">
            <v>TOPÓGRAFO</v>
          </cell>
          <cell r="C56" t="str">
            <v>DÍA</v>
          </cell>
          <cell r="D56">
            <v>63000</v>
          </cell>
        </row>
        <row r="57">
          <cell r="A57" t="str">
            <v>OPERADOR</v>
          </cell>
          <cell r="C57" t="str">
            <v>DÍA</v>
          </cell>
          <cell r="D57">
            <v>95000</v>
          </cell>
        </row>
        <row r="58">
          <cell r="A58" t="str">
            <v>COMISIÓN DE TOPOGRAFÍA</v>
          </cell>
          <cell r="C58" t="str">
            <v>DÍA</v>
          </cell>
          <cell r="D58">
            <v>250000</v>
          </cell>
        </row>
        <row r="59">
          <cell r="A59" t="str">
            <v>INGENIERO GEOTECNISTA</v>
          </cell>
          <cell r="C59" t="str">
            <v>DÍA</v>
          </cell>
          <cell r="D59">
            <v>180000</v>
          </cell>
        </row>
        <row r="60">
          <cell r="A60" t="str">
            <v xml:space="preserve">INGENIERO SUPERVISOR </v>
          </cell>
          <cell r="C60" t="str">
            <v>DÍA</v>
          </cell>
          <cell r="D60">
            <v>180000</v>
          </cell>
        </row>
        <row r="61">
          <cell r="A61" t="str">
            <v>CALCULISTA</v>
          </cell>
          <cell r="C61" t="str">
            <v>DÍA</v>
          </cell>
          <cell r="D61">
            <v>180000</v>
          </cell>
        </row>
        <row r="62">
          <cell r="A62" t="str">
            <v>DIBUJANTE</v>
          </cell>
          <cell r="C62" t="str">
            <v>DÍA</v>
          </cell>
          <cell r="D62">
            <v>57000</v>
          </cell>
        </row>
        <row r="63">
          <cell r="A63" t="str">
            <v>PINTOR</v>
          </cell>
          <cell r="C63" t="str">
            <v>DIA</v>
          </cell>
          <cell r="D63">
            <v>54600</v>
          </cell>
        </row>
        <row r="64">
          <cell r="A64" t="str">
            <v>3 AYUDANTES</v>
          </cell>
          <cell r="C64" t="str">
            <v>DIA</v>
          </cell>
          <cell r="D64">
            <v>72000</v>
          </cell>
        </row>
        <row r="65">
          <cell r="A65" t="str">
            <v>CUADRILLA ASFALTEROS (6 obrero, 2 rastrilleros y 1 oficial)</v>
          </cell>
          <cell r="C65" t="str">
            <v>DIA</v>
          </cell>
          <cell r="D65">
            <v>255500</v>
          </cell>
        </row>
        <row r="66">
          <cell r="A66" t="str">
            <v>1 ARMADOR</v>
          </cell>
          <cell r="C66" t="str">
            <v>DIA</v>
          </cell>
          <cell r="D66">
            <v>39000</v>
          </cell>
        </row>
        <row r="67">
          <cell r="A67" t="str">
            <v>1 CORTADOR</v>
          </cell>
          <cell r="C67" t="str">
            <v>DIA</v>
          </cell>
          <cell r="D67">
            <v>38750</v>
          </cell>
        </row>
        <row r="68">
          <cell r="A68" t="str">
            <v>1 AYUDANTE</v>
          </cell>
          <cell r="C68" t="str">
            <v>DIA</v>
          </cell>
          <cell r="D68">
            <v>24000</v>
          </cell>
        </row>
        <row r="69">
          <cell r="A69" t="str">
            <v>1 NIVELETERO</v>
          </cell>
          <cell r="C69" t="str">
            <v>DIA</v>
          </cell>
          <cell r="D69">
            <v>23000</v>
          </cell>
        </row>
        <row r="70">
          <cell r="A70" t="str">
            <v>CUADRILLA PARA BACHEO (6 obreroS, 2 NIVELETEROS y 1 oficial)</v>
          </cell>
          <cell r="C70" t="str">
            <v>DIA</v>
          </cell>
          <cell r="D70">
            <v>231500</v>
          </cell>
        </row>
        <row r="71">
          <cell r="A71" t="str">
            <v>OPERADOR EQUIPO</v>
          </cell>
          <cell r="C71" t="str">
            <v>DIA</v>
          </cell>
          <cell r="D71">
            <v>67750</v>
          </cell>
        </row>
        <row r="72">
          <cell r="A72" t="str">
            <v>OPERADOR PISTOLAS</v>
          </cell>
          <cell r="C72" t="str">
            <v>DIA</v>
          </cell>
          <cell r="D72">
            <v>45000</v>
          </cell>
        </row>
        <row r="106">
          <cell r="A106" t="str">
            <v>Acero A-36 para estructura metálica</v>
          </cell>
        </row>
        <row r="107">
          <cell r="A107" t="str">
            <v>Acero A-37</v>
          </cell>
        </row>
        <row r="108">
          <cell r="A108" t="str">
            <v>Acero A-40</v>
          </cell>
        </row>
        <row r="109">
          <cell r="A109" t="str">
            <v>Acero PDR-60</v>
          </cell>
        </row>
        <row r="110">
          <cell r="A110" t="str">
            <v>Adoquín e=7cm</v>
          </cell>
        </row>
        <row r="111">
          <cell r="A111" t="str">
            <v>Adoquín grama 10X20X6</v>
          </cell>
        </row>
        <row r="112">
          <cell r="A112" t="str">
            <v>Adoquín color 10X20X6</v>
          </cell>
        </row>
        <row r="113">
          <cell r="A113" t="str">
            <v>Agregado para concreto hidráulico</v>
          </cell>
        </row>
        <row r="114">
          <cell r="A114" t="str">
            <v>Agregado para tratamiento superf. Doble</v>
          </cell>
        </row>
        <row r="115">
          <cell r="A115" t="str">
            <v>Agregado para tratamiento superf. Simple</v>
          </cell>
        </row>
        <row r="116">
          <cell r="A116" t="str">
            <v>Agregado pétreo para mezclas asfálticas</v>
          </cell>
        </row>
        <row r="117">
          <cell r="A117" t="str">
            <v>Agregado pétreo para triturar (crudo)</v>
          </cell>
        </row>
        <row r="118">
          <cell r="A118" t="str">
            <v>Agregados seleccionados (tamaño máximo 1") (bandas sonoras reduce velocidad)</v>
          </cell>
        </row>
        <row r="119">
          <cell r="A119" t="str">
            <v>Agregado tipo LA1 (lechadas)</v>
          </cell>
        </row>
        <row r="120">
          <cell r="A120" t="str">
            <v>Agregado tipo LA2 (lechadas)</v>
          </cell>
        </row>
        <row r="121">
          <cell r="A121" t="str">
            <v>Agregado tipo LA3 (lechadas)</v>
          </cell>
        </row>
        <row r="122">
          <cell r="A122" t="str">
            <v>Agregado tipo LA4 (lechadas)</v>
          </cell>
        </row>
        <row r="123">
          <cell r="A123" t="str">
            <v>Agua</v>
          </cell>
        </row>
        <row r="124">
          <cell r="A124" t="str">
            <v>Alambre de púa calibre 12 (340 m)</v>
          </cell>
        </row>
        <row r="125">
          <cell r="A125" t="str">
            <v>Alambre galvanizado No. 14</v>
          </cell>
        </row>
        <row r="126">
          <cell r="A126" t="str">
            <v>Alambre negro para amarre</v>
          </cell>
        </row>
        <row r="127">
          <cell r="A127" t="str">
            <v>Almohadillas de neopreno dureza 60 (35cm*45cm*5cm con 2 láminas de 3mm)</v>
          </cell>
        </row>
        <row r="128">
          <cell r="A128" t="str">
            <v>Amortiguadores (para defensas metálicas)</v>
          </cell>
        </row>
        <row r="129">
          <cell r="A129" t="str">
            <v>Aditivo (Retardante plastificante reductor de fraguado) (sikament 320)</v>
          </cell>
        </row>
        <row r="130">
          <cell r="A130" t="str">
            <v>Aditivo (Acelerante plastificante para concretos (plastocrete 169 HE)</v>
          </cell>
        </row>
        <row r="131">
          <cell r="A131" t="str">
            <v>Anfo</v>
          </cell>
        </row>
        <row r="132">
          <cell r="A132" t="str">
            <v>Angulo de 1-1/2" x 1/4" (cerramiento en malla)</v>
          </cell>
        </row>
        <row r="133">
          <cell r="A133" t="str">
            <v>Antisol blanco (presentación 20 kg)</v>
          </cell>
        </row>
        <row r="134">
          <cell r="A134" t="str">
            <v>Árbol de 1.2 m</v>
          </cell>
        </row>
        <row r="135">
          <cell r="A135" t="str">
            <v>Árbol de 0.6 m</v>
          </cell>
        </row>
        <row r="136">
          <cell r="A136" t="str">
            <v>Arena de sello (fina) (para adoquines)</v>
          </cell>
        </row>
        <row r="137">
          <cell r="A137" t="str">
            <v>Arena de soporte (media) (para adoquines)</v>
          </cell>
        </row>
        <row r="138">
          <cell r="A138" t="str">
            <v>Arena de trituración</v>
          </cell>
        </row>
        <row r="139">
          <cell r="A139" t="str">
            <v>Arena lavada</v>
          </cell>
        </row>
        <row r="140">
          <cell r="A140" t="str">
            <v>Asfalto AP 190 (Brea)</v>
          </cell>
        </row>
        <row r="141">
          <cell r="A141" t="str">
            <v>Asfalto liquido RC 250</v>
          </cell>
        </row>
        <row r="142">
          <cell r="A142" t="str">
            <v>Barras de transferencia de carga 1"</v>
          </cell>
        </row>
        <row r="143">
          <cell r="A143" t="str">
            <v>Barras de unión 1/2"</v>
          </cell>
        </row>
        <row r="144">
          <cell r="A144" t="str">
            <v>Bentonita</v>
          </cell>
        </row>
        <row r="145">
          <cell r="A145" t="str">
            <v>Biomanto</v>
          </cell>
        </row>
        <row r="146">
          <cell r="A146" t="str">
            <v>Bolsacreto de 1m3</v>
          </cell>
        </row>
        <row r="147">
          <cell r="A147" t="str">
            <v>Bolsas de polipropileno</v>
          </cell>
        </row>
        <row r="148">
          <cell r="A148" t="str">
            <v>Cable de 1/2" (para anclajes)</v>
          </cell>
        </row>
        <row r="149">
          <cell r="A149" t="str">
            <v>CAL</v>
          </cell>
        </row>
        <row r="150">
          <cell r="A150" t="str">
            <v>Camisa metálica en acero A-37 (camisa de pilotes)</v>
          </cell>
        </row>
        <row r="151">
          <cell r="A151" t="str">
            <v>Camisas y formaleta en concreto</v>
          </cell>
        </row>
        <row r="152">
          <cell r="A152" t="str">
            <v>Captafaro</v>
          </cell>
        </row>
        <row r="153">
          <cell r="A153" t="str">
            <v>Cemento Asfaltico 60-70</v>
          </cell>
        </row>
        <row r="154">
          <cell r="A154" t="str">
            <v>Cemento Asfaltico 80-100</v>
          </cell>
        </row>
        <row r="155">
          <cell r="A155" t="str">
            <v>Cemento asfaltico modificado con polímeros tipo I</v>
          </cell>
        </row>
        <row r="156">
          <cell r="A156" t="str">
            <v>Cemento asfaltico modificado con polímeros tipo II</v>
          </cell>
        </row>
        <row r="157">
          <cell r="A157" t="str">
            <v>Cemento asfaltico modificado con polímeros tipo III</v>
          </cell>
        </row>
        <row r="158">
          <cell r="A158" t="str">
            <v>Cemento asfaltico modificado con polímeros tipo IV</v>
          </cell>
        </row>
        <row r="159">
          <cell r="A159" t="str">
            <v>Cemento asfaltico modificado con polímeros tipo V</v>
          </cell>
        </row>
        <row r="160">
          <cell r="A160" t="str">
            <v>Cemento gris</v>
          </cell>
        </row>
        <row r="161">
          <cell r="A161" t="str">
            <v>Cespedones</v>
          </cell>
        </row>
        <row r="162">
          <cell r="A162" t="str">
            <v>Cicatrizante (para remoción de especies vegetales) (ítem 201.9)</v>
          </cell>
        </row>
        <row r="163">
          <cell r="A163" t="str">
            <v>Cintilla de poliuretano (Sikarod) (pavimentos de concreto hidráulico) (ítem 500)</v>
          </cell>
        </row>
        <row r="164">
          <cell r="A164" t="str">
            <v>Cinta Sika PVC 0,22 (sello para junta de puentes) (ítem 642.2)</v>
          </cell>
        </row>
        <row r="165">
          <cell r="A165" t="str">
            <v>Concreto clase A</v>
          </cell>
        </row>
        <row r="166">
          <cell r="A166" t="str">
            <v>Concreto clase B</v>
          </cell>
        </row>
        <row r="167">
          <cell r="A167" t="str">
            <v>Concreto clase C</v>
          </cell>
        </row>
        <row r="168">
          <cell r="A168" t="str">
            <v xml:space="preserve">Concreto clase D </v>
          </cell>
        </row>
        <row r="169">
          <cell r="A169" t="str">
            <v>Concreto Clase E</v>
          </cell>
        </row>
        <row r="170">
          <cell r="A170" t="str">
            <v>Concreto Clase F</v>
          </cell>
        </row>
        <row r="171">
          <cell r="A171" t="str">
            <v>Concreto hidráulico para pavimento MR-43</v>
          </cell>
        </row>
        <row r="172">
          <cell r="A172" t="str">
            <v>Cordón detonante</v>
          </cell>
        </row>
        <row r="173">
          <cell r="A173" t="str">
            <v>Costal de fibra o fique</v>
          </cell>
        </row>
        <row r="174">
          <cell r="A174" t="str">
            <v>Cuñas para el tensionamiento (acero de preesfuerzo) (ítem 641)</v>
          </cell>
        </row>
        <row r="175">
          <cell r="A175" t="str">
            <v>Delineador de corona</v>
          </cell>
        </row>
        <row r="176">
          <cell r="A176" t="str">
            <v>Derecho de explotación de materiales</v>
          </cell>
        </row>
        <row r="177">
          <cell r="A177" t="str">
            <v>Disolvente para pintura (Thiner)</v>
          </cell>
        </row>
        <row r="178">
          <cell r="A178" t="str">
            <v xml:space="preserve">Disolvente para pintura  </v>
          </cell>
        </row>
        <row r="179">
          <cell r="A179" t="str">
            <v>Ductos para tensionamiento (acero de preesfuerzo) (ítem 641)</v>
          </cell>
        </row>
        <row r="180">
          <cell r="A180" t="str">
            <v>Emulsión CRM</v>
          </cell>
        </row>
        <row r="181">
          <cell r="A181" t="str">
            <v>Emulsión modificada con polímeros CRMm</v>
          </cell>
        </row>
        <row r="182">
          <cell r="A182" t="str">
            <v>Emulsión CRL-0</v>
          </cell>
        </row>
        <row r="183">
          <cell r="A183" t="str">
            <v>Emulsión CRL-1</v>
          </cell>
        </row>
        <row r="184">
          <cell r="A184" t="str">
            <v>Emulsión CRL-1h</v>
          </cell>
        </row>
        <row r="185">
          <cell r="A185" t="str">
            <v>Emulsión CRL-1hm</v>
          </cell>
        </row>
        <row r="186">
          <cell r="A186" t="str">
            <v>Emulsión CRR-1</v>
          </cell>
        </row>
        <row r="187">
          <cell r="A187" t="str">
            <v>Emulsión CRR-2</v>
          </cell>
        </row>
        <row r="188">
          <cell r="A188" t="str">
            <v>Emulsión CRR-1m</v>
          </cell>
        </row>
        <row r="189">
          <cell r="A189" t="str">
            <v>Emulsión CRR-2m</v>
          </cell>
        </row>
        <row r="190">
          <cell r="A190" t="str">
            <v>Esferas reflectivas</v>
          </cell>
        </row>
        <row r="191">
          <cell r="A191" t="str">
            <v>Estacas, pintura, tachuelas, hilo</v>
          </cell>
        </row>
        <row r="192">
          <cell r="A192" t="str">
            <v>Explosivos  75% (INDUGEL)</v>
          </cell>
        </row>
        <row r="193">
          <cell r="A193" t="str">
            <v>Formaleta (gaviones, juntas de bordillos, juntas de cunetas, muros, concreto clase D,E y G)</v>
          </cell>
        </row>
        <row r="194">
          <cell r="A194" t="str">
            <v>Formaleta concreto clase A,B y C</v>
          </cell>
        </row>
        <row r="195">
          <cell r="A195" t="str">
            <v>Formaleta para baranda de concreto</v>
          </cell>
        </row>
        <row r="196">
          <cell r="A196" t="str">
            <v>Formaleta</v>
          </cell>
        </row>
        <row r="197">
          <cell r="A197" t="str">
            <v>Formaleta, platina y accesorios (escamas en concreto)</v>
          </cell>
        </row>
        <row r="198">
          <cell r="A198" t="str">
            <v>Fulminantes</v>
          </cell>
        </row>
        <row r="199">
          <cell r="A199" t="str">
            <v>Fundente</v>
          </cell>
        </row>
        <row r="200">
          <cell r="A200" t="str">
            <v>Gas propano</v>
          </cell>
        </row>
        <row r="201">
          <cell r="A201" t="str">
            <v>Geotextil T2400 o similar (proveedores Lafayet, Tensar, Omnes u otros)</v>
          </cell>
        </row>
        <row r="202">
          <cell r="A202" t="str">
            <v>Geotextil NT-2500 o similar (proveedores, Tensar, Omnes u otros)</v>
          </cell>
        </row>
        <row r="203">
          <cell r="A203" t="str">
            <v>Geotextil NT REPAV 450 o similar (proveedores Lafayet, Tensar, Omnes u otros)</v>
          </cell>
        </row>
        <row r="204">
          <cell r="A204" t="str">
            <v>Geotextil T 2100 o similar (proveedores Lafayet, Tensar, Omnes u otros)</v>
          </cell>
        </row>
        <row r="205">
          <cell r="A205" t="str">
            <v>Grapas</v>
          </cell>
        </row>
        <row r="206">
          <cell r="A206" t="str">
            <v>Lechada para ductos (acero de preesfuerzo)</v>
          </cell>
        </row>
        <row r="207">
          <cell r="A207" t="str">
            <v>Limpiador 1/4 de galón (anclajes)</v>
          </cell>
        </row>
        <row r="208">
          <cell r="A208" t="str">
            <v>Listón en guadua para empradizar</v>
          </cell>
        </row>
        <row r="209">
          <cell r="A209" t="str">
            <v>Manguera de polietileno de 2 1/2"</v>
          </cell>
        </row>
        <row r="210">
          <cell r="A210" t="str">
            <v>Mantos asfálticos para impermeabilizaciones de estructuras</v>
          </cell>
        </row>
        <row r="211">
          <cell r="A211" t="str">
            <v>Malla para gaviones (2M3)</v>
          </cell>
        </row>
        <row r="212">
          <cell r="A212" t="str">
            <v>Malla colchogavión  (4.0x2.0x0.30)</v>
          </cell>
        </row>
        <row r="213">
          <cell r="A213" t="str">
            <v>Malla eslabonada, calibre 10, 6 ojos</v>
          </cell>
        </row>
        <row r="214">
          <cell r="A214" t="str">
            <v>Malla electrosoldada</v>
          </cell>
        </row>
        <row r="215">
          <cell r="A215" t="str">
            <v>Material de afirmado</v>
          </cell>
        </row>
        <row r="216">
          <cell r="A216" t="str">
            <v>Material de afirmado de la zona</v>
          </cell>
        </row>
        <row r="217">
          <cell r="A217" t="str">
            <v>Material de Base</v>
          </cell>
        </row>
        <row r="218">
          <cell r="A218" t="str">
            <v>Material Base Granular puesta en obra</v>
          </cell>
        </row>
        <row r="219">
          <cell r="A219" t="str">
            <v>Material de la zona (para estabilizar bases)</v>
          </cell>
        </row>
        <row r="220">
          <cell r="A220" t="str">
            <v>Material de base (gradación 1)</v>
          </cell>
        </row>
        <row r="221">
          <cell r="A221" t="str">
            <v>Material de base (gradación 2)</v>
          </cell>
        </row>
        <row r="222">
          <cell r="A222" t="str">
            <v>Material de base (gradación 3)(granular fino)</v>
          </cell>
        </row>
        <row r="223">
          <cell r="A223" t="str">
            <v>Material para pedraplén</v>
          </cell>
        </row>
        <row r="224">
          <cell r="A224" t="str">
            <v>Material de Sub- Base para Bacheo</v>
          </cell>
        </row>
        <row r="225">
          <cell r="A225" t="str">
            <v>Material de Sub- Base</v>
          </cell>
        </row>
        <row r="226">
          <cell r="A226" t="str">
            <v>Material de Sub- Base CBR=30%</v>
          </cell>
        </row>
        <row r="227">
          <cell r="A227" t="str">
            <v>Material de Sub- Base CBR=40%</v>
          </cell>
        </row>
        <row r="228">
          <cell r="A228" t="str">
            <v>Material seleccionado para relleno</v>
          </cell>
        </row>
        <row r="229">
          <cell r="A229" t="str">
            <v>Material drenante (tamaño máximo 3") (ítem 673.2)</v>
          </cell>
        </row>
        <row r="230">
          <cell r="A230" t="str">
            <v>Material filtrante (tamaño máximo 6") (ítem 610.2)</v>
          </cell>
        </row>
        <row r="231">
          <cell r="A231" t="str">
            <v>Mecha Lenta</v>
          </cell>
        </row>
        <row r="232">
          <cell r="A232" t="str">
            <v>Mezcla abierta en caliente MAC-1</v>
          </cell>
        </row>
        <row r="233">
          <cell r="A233" t="str">
            <v>Mezcla abierta en caliente MAC-2</v>
          </cell>
        </row>
        <row r="234">
          <cell r="A234" t="str">
            <v>Mezcla abierta en caliente MAC-3</v>
          </cell>
        </row>
        <row r="235">
          <cell r="A235" t="str">
            <v>Mezcla abierta en frio MAF-1</v>
          </cell>
        </row>
        <row r="236">
          <cell r="A236" t="str">
            <v>Mezcla abierta en frio MAF-2</v>
          </cell>
        </row>
        <row r="237">
          <cell r="A237" t="str">
            <v>Mezcla abierta en frio MAF-3</v>
          </cell>
        </row>
        <row r="238">
          <cell r="A238" t="str">
            <v>Mezcla densa en caliente MDC-0</v>
          </cell>
        </row>
        <row r="239">
          <cell r="A239" t="str">
            <v>Mezcla densa en caliente MDC-1</v>
          </cell>
        </row>
        <row r="240">
          <cell r="A240" t="str">
            <v>Mezcla densa en caliente MDC-2</v>
          </cell>
        </row>
        <row r="241">
          <cell r="A241" t="str">
            <v>Mezcla densa en caliente MDC-3</v>
          </cell>
        </row>
        <row r="242">
          <cell r="A242" t="str">
            <v>Mezcla densa en frio MDF-1</v>
          </cell>
        </row>
        <row r="243">
          <cell r="A243" t="str">
            <v>Mezcla densa en frio MDF-2</v>
          </cell>
        </row>
        <row r="244">
          <cell r="A244" t="str">
            <v>Mezcla densa en frio MDF-3</v>
          </cell>
        </row>
        <row r="245">
          <cell r="A245" t="str">
            <v>Mezcla discontinua en caliente M-1</v>
          </cell>
        </row>
        <row r="246">
          <cell r="A246" t="str">
            <v>Mezcla discontinua en caliente M-2</v>
          </cell>
        </row>
        <row r="247">
          <cell r="A247" t="str">
            <v>Mezcla discontinua en caliente F-1</v>
          </cell>
        </row>
        <row r="248">
          <cell r="A248" t="str">
            <v>Mezcla discontinua en caliente F-2</v>
          </cell>
        </row>
        <row r="249">
          <cell r="A249" t="str">
            <v>Nutrientes (para remoción de especies vegetales) (dap, triple 15 o similar) (ítem 201.9)</v>
          </cell>
        </row>
        <row r="250">
          <cell r="A250" t="str">
            <v>Obra falsa concreto clase A y B (puntal de 3m metálico)</v>
          </cell>
        </row>
        <row r="251">
          <cell r="A251" t="str">
            <v>Oxigeno industrial</v>
          </cell>
        </row>
        <row r="252">
          <cell r="A252" t="str">
            <v>Paral en madera rolliza de 3" (tablestacados)</v>
          </cell>
        </row>
        <row r="253">
          <cell r="A253" t="str">
            <v>Paral en madera rolliza de 6" y 5m de longitud (tablestacados)</v>
          </cell>
        </row>
        <row r="254">
          <cell r="A254" t="str">
            <v>Paral en madera rolliza de 5" y 4,5m de longitud (tablestacados)</v>
          </cell>
        </row>
        <row r="255">
          <cell r="A255" t="str">
            <v>Paral en madera rolliza de 6" y 8m de longitud (tablestacados)</v>
          </cell>
        </row>
        <row r="256">
          <cell r="A256" t="str">
            <v>Pegante epóxico</v>
          </cell>
        </row>
        <row r="257">
          <cell r="A257" t="str">
            <v>Piedra para concreto ciclópeo (rajón o canto rodado)</v>
          </cell>
        </row>
        <row r="258">
          <cell r="A258" t="str">
            <v>Piedra para gavión</v>
          </cell>
        </row>
        <row r="259">
          <cell r="A259" t="str">
            <v>Pintura acrílica para tráfico (Base agua)</v>
          </cell>
        </row>
        <row r="260">
          <cell r="A260" t="str">
            <v>Pintura anticorrosiva (Gris o rojo  protección)</v>
          </cell>
        </row>
        <row r="261">
          <cell r="A261" t="str">
            <v>Pintura acrílica, esmalte o similar (pintura de estructuras metálicas) (ítem 650.4)</v>
          </cell>
        </row>
        <row r="262">
          <cell r="A262" t="str">
            <v>Pintura Base de Agua Tipo I</v>
          </cell>
        </row>
        <row r="263">
          <cell r="A263" t="str">
            <v>Pilote en madera de 15*15</v>
          </cell>
        </row>
        <row r="264">
          <cell r="A264" t="str">
            <v>Platina de 1" x 1/4" (cerramiento en malla)</v>
          </cell>
        </row>
        <row r="265">
          <cell r="A265" t="str">
            <v xml:space="preserve">Poste de madera para cercas </v>
          </cell>
        </row>
        <row r="266">
          <cell r="A266" t="str">
            <v>Poste kilometraje</v>
          </cell>
        </row>
        <row r="267">
          <cell r="A267" t="str">
            <v>Poste para señal en ángulo de 2*2*1/4 de 3,5m</v>
          </cell>
        </row>
        <row r="268">
          <cell r="A268" t="str">
            <v>Postes de concreto para cercas</v>
          </cell>
        </row>
        <row r="269">
          <cell r="A269" t="str">
            <v>Postes para defensa metálica (1,80m)</v>
          </cell>
        </row>
        <row r="270">
          <cell r="A270" t="str">
            <v>Químico estabilizante (PROBASE)</v>
          </cell>
        </row>
        <row r="271">
          <cell r="A271" t="str">
            <v xml:space="preserve">Resina termoplástica  </v>
          </cell>
        </row>
        <row r="272">
          <cell r="A272" t="str">
            <v>Riego de liga</v>
          </cell>
        </row>
        <row r="273">
          <cell r="A273" t="str">
            <v>Salida en PVC D=2" (accesorio para drenes horizontales de 2")</v>
          </cell>
        </row>
        <row r="274">
          <cell r="A274" t="str">
            <v>Sección final de defensa metálica</v>
          </cell>
        </row>
        <row r="275">
          <cell r="A275" t="str">
            <v>Sello de silicona o sellador autonivelante</v>
          </cell>
        </row>
        <row r="276">
          <cell r="A276" t="str">
            <v>Semillas para empradizar</v>
          </cell>
        </row>
        <row r="277">
          <cell r="A277" t="str">
            <v xml:space="preserve">Señal (grupo 2). Tablero en lámina galvanizado de 1,2m*0,4m, calibre 16, reflectivo tipo 1. </v>
          </cell>
        </row>
        <row r="278">
          <cell r="A278" t="str">
            <v>Señal (grupo 1). Tablero en lámina galvanizada de 75cm*75cm, calibre 16, reflectivo tipo 1.</v>
          </cell>
        </row>
        <row r="279">
          <cell r="A279" t="str">
            <v xml:space="preserve">Señal (grupo 5). Tablero en lámina galvanizado de 0,90m*1,13m, calibre 16, reflectivo tipo 1. </v>
          </cell>
        </row>
        <row r="280">
          <cell r="A280" t="str">
            <v>Señal (grupo 4). Tablero en lámina galvanizado de 60cm*75cm, calibre 16, reflectivo tipo 1. (delineador de curva horizontal)</v>
          </cell>
        </row>
        <row r="281">
          <cell r="A281" t="str">
            <v xml:space="preserve">Señal (grupo 3 ferrocarril) (SP-54). Tablero en lámina galvanizado de 2,4m*0,3m, calibre 16, reflectivo tipo 1. </v>
          </cell>
        </row>
        <row r="282">
          <cell r="A282" t="str">
            <v>Sikatop 122</v>
          </cell>
        </row>
        <row r="283">
          <cell r="A283" t="str">
            <v>Sikatop Armatec-110 EpoCem</v>
          </cell>
        </row>
        <row r="284">
          <cell r="A284" t="str">
            <v>Soldadura 6013 de 1/8</v>
          </cell>
        </row>
        <row r="285">
          <cell r="A285" t="str">
            <v>Soldadura en PVC 1/8 de galón (anclajes)</v>
          </cell>
        </row>
        <row r="286">
          <cell r="A286" t="str">
            <v>Soldadura 7018</v>
          </cell>
        </row>
        <row r="287">
          <cell r="A287" t="str">
            <v>Soldadura L-70</v>
          </cell>
        </row>
        <row r="288">
          <cell r="A288" t="str">
            <v>Superplastificante sikament</v>
          </cell>
        </row>
        <row r="289">
          <cell r="A289" t="str">
            <v>Tablestaca en madera aserrada (0,25*0,03*3)</v>
          </cell>
        </row>
        <row r="290">
          <cell r="A290" t="str">
            <v>Tablestaca en madera aserrada (0,3*0,03*3)</v>
          </cell>
        </row>
        <row r="291">
          <cell r="A291" t="str">
            <v>Tablestaca metálica (riel de 70 lb/yarda)</v>
          </cell>
        </row>
        <row r="292">
          <cell r="A292" t="str">
            <v>Tacha reflectiva</v>
          </cell>
        </row>
        <row r="293">
          <cell r="A293" t="str">
            <v>Tapón en PVC RD21 de 1" (para anclajes)</v>
          </cell>
        </row>
        <row r="294">
          <cell r="A294" t="str">
            <v xml:space="preserve">Tierra abonada </v>
          </cell>
        </row>
        <row r="295">
          <cell r="A295" t="str">
            <v>Tornillos para defensa metálica</v>
          </cell>
        </row>
        <row r="296">
          <cell r="A296" t="str">
            <v>Torón de tensionamiento 1/2" o 5/8" (acero de preesfuerzo) (ítem 641)</v>
          </cell>
        </row>
        <row r="297">
          <cell r="A297" t="str">
            <v>Tramo recto para defensas metálicas</v>
          </cell>
        </row>
        <row r="298">
          <cell r="A298" t="str">
            <v>Trompetas de 12 torones (acero de preesfuerzo) (ítem 641)</v>
          </cell>
        </row>
        <row r="299">
          <cell r="A299" t="str">
            <v>Tubería D=4" tipo pesado, E=2mm (baranda metálica)</v>
          </cell>
        </row>
        <row r="300">
          <cell r="A300" t="str">
            <v>Tubería en H de D=3/4", H=1.40m, A=0.20m (baranda metálica)</v>
          </cell>
        </row>
        <row r="301">
          <cell r="A301" t="str">
            <v>Tubería Perforada en PVC de 2" (drenes horizontales de 2")</v>
          </cell>
        </row>
        <row r="302">
          <cell r="A302" t="str">
            <v>Tubería PVC RD21 de 1" (para anclajes)</v>
          </cell>
        </row>
        <row r="303">
          <cell r="A303" t="str">
            <v>Tubería PVC de 1" (para escamas en concreto)</v>
          </cell>
        </row>
        <row r="304">
          <cell r="A304" t="str">
            <v>Tubería de 10" para vaciado tremi de 4 mts</v>
          </cell>
        </row>
        <row r="305">
          <cell r="A305" t="str">
            <v>Tubo concreto reforzado 900mm (tipo1)</v>
          </cell>
        </row>
        <row r="306">
          <cell r="A306" t="str">
            <v>Tubo concreto reforzado 900mm (tipo 2)</v>
          </cell>
        </row>
        <row r="307">
          <cell r="A307" t="str">
            <v>Tubo concreto simple 450mm</v>
          </cell>
        </row>
        <row r="308">
          <cell r="A308" t="str">
            <v>Tubo concreto simple 600 mm</v>
          </cell>
        </row>
        <row r="309">
          <cell r="A309" t="str">
            <v>Tubo concreto simple 500 mm</v>
          </cell>
        </row>
        <row r="310">
          <cell r="A310" t="str">
            <v>Tubo corrugado de acero galvanizado MP-68</v>
          </cell>
        </row>
        <row r="311">
          <cell r="A311" t="str">
            <v>Tubo para cerramiento, calibre 16 de 2,7m (cerramientos en malla)</v>
          </cell>
        </row>
        <row r="312">
          <cell r="A312" t="str">
            <v>Unión en PVC RD21 de 1" (para anclajes)</v>
          </cell>
        </row>
        <row r="313">
          <cell r="A313" t="str">
            <v>Unión en PVC D=2" (accesorio para drenes horizontales de 2")</v>
          </cell>
        </row>
        <row r="314">
          <cell r="A314" t="str">
            <v>Riostra en madera  de 15x15 cms.</v>
          </cell>
        </row>
        <row r="315">
          <cell r="A315" t="str">
            <v>Microesferas Reflectiva (bolsa de 25 Kilos)</v>
          </cell>
        </row>
        <row r="316">
          <cell r="A316" t="str">
            <v>CELDA ESPECIAL DE CARGA</v>
          </cell>
        </row>
        <row r="317">
          <cell r="A317" t="str">
            <v>MANGUERA DE ALTA PRESION</v>
          </cell>
        </row>
        <row r="318">
          <cell r="A318" t="str">
            <v>TUBO METALICO DE ALTA RESISTENCIA</v>
          </cell>
        </row>
        <row r="319">
          <cell r="A319" t="str">
            <v>UNIONES ESPECIALES DE ALTA RESISTENCIA PARA TUBERIA</v>
          </cell>
        </row>
        <row r="320">
          <cell r="A320" t="str">
            <v>TRANSDUCTORES ELECTRONICOS (INCLUYE CABLES, PROTECCION CONTRA EL CONCRETO Y PANEL DE LECTURA)</v>
          </cell>
        </row>
        <row r="321">
          <cell r="A321" t="str">
            <v>TRANSDUCTORES MECANICOS (INCLUYE CABLES, PROTECCION CONTRA EL CONCRETO Y PANEL DE LECTURA)</v>
          </cell>
        </row>
        <row r="322">
          <cell r="A322" t="str">
            <v>TUBO DE CONCRETO CLASE C,  D=0,25m</v>
          </cell>
        </row>
        <row r="323">
          <cell r="A323" t="str">
            <v>TUBO DE CONCRETO CLASE A,  D=0,25m</v>
          </cell>
        </row>
        <row r="324">
          <cell r="A324" t="str">
            <v>BOTELLA DE OXIGENO (1800LB)</v>
          </cell>
        </row>
        <row r="325">
          <cell r="A325" t="str">
            <v>BOTELLA DE GAS PROPANO (40LB) (5% DE OXIGENO)</v>
          </cell>
        </row>
        <row r="326">
          <cell r="A326" t="str">
            <v>GRATA DE LIMPIEZA</v>
          </cell>
        </row>
        <row r="327">
          <cell r="A327" t="str">
            <v xml:space="preserve"> TUBERIA H DE 1/4", H=1,40 MTS. A=0.20 MTS.</v>
          </cell>
        </row>
        <row r="328">
          <cell r="A328" t="str">
            <v>CABLE DE 1/2"</v>
          </cell>
        </row>
        <row r="329">
          <cell r="A329" t="str">
            <v>ELASTOMERO</v>
          </cell>
        </row>
        <row r="330">
          <cell r="A330" t="str">
            <v>JUNTA SELLANTE GOMAESPUMA</v>
          </cell>
        </row>
        <row r="331">
          <cell r="A331" t="str">
            <v>PLACA DE ACERO</v>
          </cell>
        </row>
        <row r="332">
          <cell r="A332" t="str">
            <v xml:space="preserve">IMPRIMACIÓN </v>
          </cell>
        </row>
        <row r="333">
          <cell r="A333" t="str">
            <v>JUNTA ELASTOMERICA M100</v>
          </cell>
        </row>
        <row r="334">
          <cell r="A334" t="str">
            <v>OXIGENO Y ACETILENO</v>
          </cell>
        </row>
        <row r="335">
          <cell r="A335" t="str">
            <v>DISCO DE DIAMANTE</v>
          </cell>
        </row>
        <row r="336">
          <cell r="A336" t="str">
            <v>BROCAS TUGSTENO (D=1 1/4")</v>
          </cell>
        </row>
        <row r="337">
          <cell r="A337" t="str">
            <v>PERNO D=18MM, L=200MM, TUERCA Y ARANDELA EN ACERO DE ALTA RESISTENCIA</v>
          </cell>
        </row>
        <row r="338">
          <cell r="A338" t="str">
            <v>MORTERO ALTA RESISTENCIA (INCLUYE FIBRA DE NYLON)</v>
          </cell>
        </row>
        <row r="339">
          <cell r="A339" t="str">
            <v>EPOXICO RE-500 HIL TI</v>
          </cell>
        </row>
        <row r="340">
          <cell r="A340" t="str">
            <v>JUNTA ELASTOMERICA M100</v>
          </cell>
        </row>
        <row r="341">
          <cell r="A341" t="str">
            <v>JUNTA ELASTOMERICA M60</v>
          </cell>
        </row>
        <row r="342">
          <cell r="A342" t="str">
            <v>TUBO CORRUGADO DE ACERO CON RECUBRIMIENTO BITUMINOSO.</v>
          </cell>
        </row>
        <row r="343">
          <cell r="A343" t="str">
            <v>CUNETA PREFABRICADA</v>
          </cell>
        </row>
        <row r="344">
          <cell r="A344" t="str">
            <v>TUBERIA PERFORADA DE PVC DE 2"</v>
          </cell>
        </row>
        <row r="345">
          <cell r="A345" t="str">
            <v>TUBERIA COLECTORA PVC 3"</v>
          </cell>
        </row>
        <row r="346">
          <cell r="A346" t="str">
            <v>ACCESORIOS (TEES, UNIONES, ETC.)</v>
          </cell>
        </row>
        <row r="347">
          <cell r="A347" t="str">
            <v>ARMADURA DE ACERO</v>
          </cell>
        </row>
        <row r="348">
          <cell r="A348" t="str">
            <v>PRODUCTO ENROLLADO PARA CONTROL DE EROSIÓN</v>
          </cell>
        </row>
        <row r="349">
          <cell r="A349" t="str">
            <v>ARBOL 1.2 M</v>
          </cell>
        </row>
        <row r="350">
          <cell r="A350" t="str">
            <v>Flakes</v>
          </cell>
        </row>
        <row r="351">
          <cell r="A351" t="str">
            <v>Pellets</v>
          </cell>
        </row>
        <row r="352">
          <cell r="A352" t="str">
            <v>cloruro de calcio</v>
          </cell>
        </row>
        <row r="353">
          <cell r="A353" t="str">
            <v>Concreto hidraulico para pavimento MR-43 (FastracK)(acelerado a 24 horas)</v>
          </cell>
        </row>
        <row r="354">
          <cell r="A354" t="str">
            <v xml:space="preserve">Disposición de material de derrumbe </v>
          </cell>
        </row>
        <row r="355">
          <cell r="A355" t="str">
            <v>Tubo concreto simple 750 mm</v>
          </cell>
        </row>
        <row r="356">
          <cell r="A356" t="str">
            <v>ADOQUIN DE ARCILLA</v>
          </cell>
        </row>
        <row r="357">
          <cell r="A357" t="str">
            <v>tubo concreto simple de 200mm</v>
          </cell>
        </row>
        <row r="358">
          <cell r="A358" t="str">
            <v>Seccion de Tope</v>
          </cell>
        </row>
        <row r="359">
          <cell r="A359" t="str">
            <v>Sikadur 32 primer</v>
          </cell>
        </row>
        <row r="360">
          <cell r="A360" t="str">
            <v>Estoperol</v>
          </cell>
        </row>
        <row r="361">
          <cell r="A361" t="str">
            <v>geotextil separar suelos</v>
          </cell>
        </row>
        <row r="362">
          <cell r="A362" t="str">
            <v>MEZCLA MSC-1</v>
          </cell>
        </row>
        <row r="363">
          <cell r="A363" t="str">
            <v>Concreto clase F mezclado en obra</v>
          </cell>
        </row>
        <row r="364">
          <cell r="A364" t="str">
            <v>TORNILLOS DE UNION D=12mm</v>
          </cell>
        </row>
        <row r="365">
          <cell r="A365" t="str">
            <v>TORNILLOS Y REMACHES</v>
          </cell>
        </row>
        <row r="366">
          <cell r="A366" t="str">
            <v>Mezcla semidensa en caliente MSC-1</v>
          </cell>
        </row>
        <row r="480">
          <cell r="A480" t="str">
            <v xml:space="preserve">Aspersor manual </v>
          </cell>
        </row>
        <row r="481">
          <cell r="A481" t="str">
            <v>Barredora mecánica de cepillo</v>
          </cell>
        </row>
        <row r="482">
          <cell r="A482" t="str">
            <v>Bomba de inyección de lechada</v>
          </cell>
        </row>
        <row r="483">
          <cell r="A483" t="str">
            <v>Bomba para gato de tensionamiento</v>
          </cell>
        </row>
        <row r="484">
          <cell r="A484" t="str">
            <v>Bomba de concreto</v>
          </cell>
        </row>
        <row r="485">
          <cell r="A485" t="str">
            <v>Buldozer D4</v>
          </cell>
        </row>
        <row r="486">
          <cell r="A486" t="str">
            <v>Buldozer D6</v>
          </cell>
        </row>
        <row r="487">
          <cell r="A487" t="str">
            <v>Buldozer D8 (incluido Ripper)</v>
          </cell>
        </row>
        <row r="488">
          <cell r="A488" t="str">
            <v>Calentador a gas</v>
          </cell>
        </row>
        <row r="489">
          <cell r="A489" t="str">
            <v>Camión 350</v>
          </cell>
        </row>
        <row r="490">
          <cell r="A490" t="str">
            <v>Camioneta D-300</v>
          </cell>
        </row>
        <row r="491">
          <cell r="A491" t="str">
            <v>Camión de Slurry</v>
          </cell>
        </row>
        <row r="492">
          <cell r="A492" t="str">
            <v>Cargador cat - 920 o equivalente</v>
          </cell>
        </row>
        <row r="493">
          <cell r="A493" t="str">
            <v>Cargador 930 o equivalente</v>
          </cell>
        </row>
        <row r="494">
          <cell r="A494" t="str">
            <v>Cargador (mini) BobCat 843</v>
          </cell>
        </row>
        <row r="495">
          <cell r="A495" t="str">
            <v>Carrotanque de agua 10000 Litros</v>
          </cell>
        </row>
        <row r="496">
          <cell r="A496" t="str">
            <v>Carrotanque Irrigador de asfalto</v>
          </cell>
        </row>
        <row r="497">
          <cell r="A497" t="str">
            <v>Cizalla</v>
          </cell>
        </row>
        <row r="498">
          <cell r="A498" t="str">
            <v>Compactador Benitin</v>
          </cell>
        </row>
        <row r="499">
          <cell r="A499" t="str">
            <v>Compactador manual (RANA)</v>
          </cell>
        </row>
        <row r="500">
          <cell r="A500" t="str">
            <v>Compactador manual (SALTARÍN)</v>
          </cell>
        </row>
        <row r="501">
          <cell r="A501" t="str">
            <v>Compactador manual de rodillo</v>
          </cell>
        </row>
        <row r="502">
          <cell r="A502" t="str">
            <v>Compactador vibratorio tipo DD-20</v>
          </cell>
        </row>
        <row r="503">
          <cell r="A503" t="str">
            <v>Compactador manual vibratorio (CANGURO) (Apisonadores)</v>
          </cell>
        </row>
        <row r="504">
          <cell r="A504" t="str">
            <v>Compactador neumático</v>
          </cell>
        </row>
        <row r="505">
          <cell r="A505" t="str">
            <v xml:space="preserve">Compresor 125 pies con 1 martillo </v>
          </cell>
        </row>
        <row r="506">
          <cell r="A506" t="str">
            <v>Compresor 250 pies 2 con martillos</v>
          </cell>
        </row>
        <row r="507">
          <cell r="A507" t="str">
            <v>Compresor (barrido y soplado)</v>
          </cell>
        </row>
        <row r="508">
          <cell r="A508" t="str">
            <v>Cortadora de pavimento</v>
          </cell>
        </row>
        <row r="509">
          <cell r="A509" t="str">
            <v>Diferencial de 2 ton.</v>
          </cell>
        </row>
        <row r="510">
          <cell r="A510" t="str">
            <v>Diferencial de 3 ton</v>
          </cell>
        </row>
        <row r="511">
          <cell r="A511" t="str">
            <v>Equipo de control (bandas sonoras reduce velocidad) (Termohigometros, Termómetros, Galgas)</v>
          </cell>
        </row>
        <row r="512">
          <cell r="A512" t="str">
            <v>Equipo de oxicorte</v>
          </cell>
        </row>
        <row r="513">
          <cell r="A513" t="str">
            <v>Equipo de perforación (TRACKDRILL)</v>
          </cell>
        </row>
        <row r="514">
          <cell r="A514" t="str">
            <v>Equipo de pintura (Compresor)</v>
          </cell>
        </row>
        <row r="515">
          <cell r="A515" t="str">
            <v>Equipo de soldadura 250 AMP</v>
          </cell>
        </row>
        <row r="516">
          <cell r="A516" t="str">
            <v>Equipo de soldadura 400</v>
          </cell>
        </row>
        <row r="517">
          <cell r="A517" t="str">
            <v>Equipo de soldadura 600</v>
          </cell>
        </row>
        <row r="518">
          <cell r="A518" t="str">
            <v>Equipo de topografía</v>
          </cell>
        </row>
        <row r="519">
          <cell r="A519" t="str">
            <v>Equipo de Batimetría</v>
          </cell>
        </row>
        <row r="520">
          <cell r="A520" t="str">
            <v>Equipo manual aplicador (bandas sonoras reduce velocidad)</v>
          </cell>
        </row>
        <row r="521">
          <cell r="A521" t="str">
            <v>Esparcidor de gravilla (incluye volqueta)</v>
          </cell>
        </row>
        <row r="522">
          <cell r="A522" t="str">
            <v>Estación</v>
          </cell>
        </row>
        <row r="523">
          <cell r="A523" t="str">
            <v>Formaleta metálica (concreto hidráulico)</v>
          </cell>
        </row>
        <row r="524">
          <cell r="A524" t="str">
            <v>Formaleta metálica (tubería de concreto reforzado)</v>
          </cell>
        </row>
        <row r="525">
          <cell r="A525" t="str">
            <v>Formaleta para camisa de pilote</v>
          </cell>
        </row>
        <row r="526">
          <cell r="A526" t="str">
            <v>Fresadora de pavimento</v>
          </cell>
        </row>
        <row r="527">
          <cell r="A527" t="str">
            <v>Fresadora y recicladora de pavimento  RC-250 (fresado+mezclado)</v>
          </cell>
        </row>
        <row r="528">
          <cell r="A528" t="str">
            <v>Gato para tensionamiento</v>
          </cell>
        </row>
        <row r="529">
          <cell r="A529" t="str">
            <v>Grúa (Capacidad 15 ton)</v>
          </cell>
        </row>
        <row r="530">
          <cell r="A530" t="str">
            <v>Grúa con torre</v>
          </cell>
        </row>
        <row r="531">
          <cell r="A531" t="str">
            <v>Grúa telescópica (40 Ton.)</v>
          </cell>
        </row>
        <row r="532">
          <cell r="A532" t="str">
            <v>Grúa 10 ton</v>
          </cell>
        </row>
        <row r="533">
          <cell r="A533" t="str">
            <v>Guadañadora</v>
          </cell>
        </row>
        <row r="534">
          <cell r="A534" t="str">
            <v>Maquina térmica pegatachas</v>
          </cell>
        </row>
        <row r="535">
          <cell r="A535" t="str">
            <v>Mezcladora de concreto</v>
          </cell>
        </row>
        <row r="536">
          <cell r="A536" t="str">
            <v>Montacargas</v>
          </cell>
        </row>
        <row r="537">
          <cell r="A537" t="str">
            <v>Motobomba 3 Pulgadas</v>
          </cell>
        </row>
        <row r="538">
          <cell r="A538" t="str">
            <v>Motobomba 4 PULGADAS</v>
          </cell>
        </row>
        <row r="539">
          <cell r="A539" t="str">
            <v>Motobomba 6" DIÁMETRO DE BOMBEO DE 2M³/SEG.</v>
          </cell>
        </row>
        <row r="540">
          <cell r="A540" t="str">
            <v>Motobomba de concreto</v>
          </cell>
        </row>
        <row r="541">
          <cell r="A541" t="str">
            <v xml:space="preserve">Motoniveladora </v>
          </cell>
        </row>
        <row r="542">
          <cell r="A542" t="str">
            <v>Motosierra</v>
          </cell>
        </row>
        <row r="543">
          <cell r="A543" t="str">
            <v>Pala auxiliar de piloteadora</v>
          </cell>
        </row>
        <row r="544">
          <cell r="A544" t="str">
            <v>Pala grúa con martillo</v>
          </cell>
        </row>
        <row r="545">
          <cell r="A545" t="str">
            <v>Piloteadora</v>
          </cell>
        </row>
        <row r="546">
          <cell r="A546" t="str">
            <v>Planta de asfalto en caliente</v>
          </cell>
        </row>
        <row r="547">
          <cell r="A547" t="str">
            <v>Planta de asfalto en frio</v>
          </cell>
        </row>
        <row r="548">
          <cell r="A548" t="str">
            <v>Planta eléctrica  6kw</v>
          </cell>
        </row>
        <row r="549">
          <cell r="A549" t="str">
            <v>Planta trituradora</v>
          </cell>
        </row>
        <row r="550">
          <cell r="A550" t="str">
            <v>Pluma capacidad 300 kg</v>
          </cell>
        </row>
        <row r="551">
          <cell r="A551" t="str">
            <v>Pulidora (8500 REV) eléctrica</v>
          </cell>
        </row>
        <row r="552">
          <cell r="A552" t="str">
            <v xml:space="preserve">Pulvimixer </v>
          </cell>
        </row>
        <row r="553">
          <cell r="A553" t="str">
            <v>Regla vibratoria L=3m</v>
          </cell>
        </row>
        <row r="554">
          <cell r="A554" t="str">
            <v>Recicladora</v>
          </cell>
        </row>
        <row r="555">
          <cell r="A555" t="str">
            <v>Retrocargador</v>
          </cell>
        </row>
        <row r="556">
          <cell r="A556" t="str">
            <v>Retroexcavadora CAT 320</v>
          </cell>
        </row>
        <row r="557">
          <cell r="A557" t="str">
            <v>Retroexcavadora A25C</v>
          </cell>
        </row>
        <row r="558">
          <cell r="A558" t="str">
            <v>Retroexcavadora E-200 SOBRE ORUGAS</v>
          </cell>
        </row>
        <row r="559">
          <cell r="A559" t="str">
            <v>Retroexcavadora E-200 con martillo neumático</v>
          </cell>
        </row>
        <row r="560">
          <cell r="A560" t="str">
            <v>Retroexcavadora CAT 420 D</v>
          </cell>
        </row>
        <row r="561">
          <cell r="A561" t="str">
            <v>Retroexcavadora sobre llantas JD410</v>
          </cell>
        </row>
        <row r="562">
          <cell r="A562" t="str">
            <v>Taco metálico (puntal para escamas en concreto)</v>
          </cell>
        </row>
        <row r="563">
          <cell r="A563" t="str">
            <v>Tarifa de transporte</v>
          </cell>
        </row>
        <row r="564">
          <cell r="A564" t="str">
            <v>Tarifa de transporte para agregados de mezclas</v>
          </cell>
        </row>
        <row r="565">
          <cell r="A565" t="str">
            <v>Tarifa de transporte de mezclas para bacheo</v>
          </cell>
        </row>
        <row r="566">
          <cell r="A566" t="str">
            <v>Tarifa de transporte desmonte estructura metálica en obra</v>
          </cell>
        </row>
        <row r="567">
          <cell r="A567" t="str">
            <v xml:space="preserve">Tarifa de transporte de estructuras metálicas </v>
          </cell>
        </row>
        <row r="568">
          <cell r="A568" t="str">
            <v>Terminadora de asfalto (Finisher)</v>
          </cell>
        </row>
        <row r="569">
          <cell r="A569" t="str">
            <v>Vehículo delineador</v>
          </cell>
        </row>
        <row r="570">
          <cell r="A570" t="str">
            <v>Vibrador de concreto</v>
          </cell>
        </row>
        <row r="571">
          <cell r="A571" t="str">
            <v>Vibrocompatador (25 TON)</v>
          </cell>
        </row>
        <row r="572">
          <cell r="A572" t="str">
            <v>Volqueta 6 m3</v>
          </cell>
        </row>
        <row r="573">
          <cell r="A573" t="str">
            <v>EQUIPOS DE MEDICION (Deformímetros eléctricos, mecánicos, Celdas de carga, etc.)</v>
          </cell>
        </row>
        <row r="574">
          <cell r="A574" t="str">
            <v>EQUIPO DE TRANSPORTE (Grua)</v>
          </cell>
        </row>
        <row r="575">
          <cell r="A575" t="str">
            <v>BOMBA ELECTRICA PARA ACCIONAR LA CELDA</v>
          </cell>
        </row>
        <row r="576">
          <cell r="A576" t="str">
            <v>EQUIPO DE SOLDADURA Y DE ACETILENO (INCLUYE SOLDADURA)</v>
          </cell>
        </row>
        <row r="577">
          <cell r="A577" t="str">
            <v>MANOMETRO CABLE DE ACERO PARA BAJAR LA CELDA</v>
          </cell>
        </row>
        <row r="578">
          <cell r="A578" t="str">
            <v>TALADRO DE 1/2", PULIDORA, LIJADORA Y CIRCULAR</v>
          </cell>
        </row>
        <row r="579">
          <cell r="A579" t="str">
            <v>FUNDIDORA</v>
          </cell>
        </row>
        <row r="580">
          <cell r="A580" t="str">
            <v>PLANTA DE MEZCLA Y SECADO</v>
          </cell>
        </row>
        <row r="581">
          <cell r="A581" t="str">
            <v>DISPENSADOR NEUMATICO HIT-P500</v>
          </cell>
        </row>
        <row r="582">
          <cell r="A582" t="str">
            <v>PUENTE GRUA</v>
          </cell>
        </row>
        <row r="583">
          <cell r="A583" t="str">
            <v>COMPRESOR PARA PENETRAR ROCA</v>
          </cell>
        </row>
        <row r="584">
          <cell r="A584" t="str">
            <v xml:space="preserve">RETROCARGADOR CAT 510 </v>
          </cell>
        </row>
        <row r="585">
          <cell r="A585" t="str">
            <v>RETROEXCAVADORA E-200 SOBRE ORUGAS TRABAJO EN RIO</v>
          </cell>
        </row>
        <row r="586">
          <cell r="A586" t="str">
            <v>VIBROCOMPATADOR DYNAPAC (10 TON)</v>
          </cell>
        </row>
        <row r="587">
          <cell r="A587" t="str">
            <v>EQUIPO DE SANDBLASTING</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a  aaInformación GRUPO 4\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TOALC"/>
      <sheetName val="PRESUPTOACU"/>
      <sheetName val="PRESUPTOGAS"/>
      <sheetName val="APU TIPO"/>
      <sheetName val="PRESTACIONES"/>
      <sheetName val="MANO DE OBRA"/>
      <sheetName val="EQUIPO "/>
      <sheetName val="MATERIALES"/>
      <sheetName val="MANO "/>
    </sheetNames>
    <sheetDataSet>
      <sheetData sheetId="0"/>
      <sheetData sheetId="1"/>
      <sheetData sheetId="2">
        <row r="36">
          <cell r="F36">
            <v>207.36</v>
          </cell>
        </row>
      </sheetData>
      <sheetData sheetId="3"/>
      <sheetData sheetId="4"/>
      <sheetData sheetId="5"/>
      <sheetData sheetId="6">
        <row r="1">
          <cell r="A1" t="str">
            <v>CÓDIGO</v>
          </cell>
        </row>
      </sheetData>
      <sheetData sheetId="7">
        <row r="1">
          <cell r="A1" t="str">
            <v>CÓDIGO</v>
          </cell>
          <cell r="B1" t="str">
            <v>EQUIPO</v>
          </cell>
          <cell r="C1" t="str">
            <v>UNIDAD</v>
          </cell>
          <cell r="D1" t="str">
            <v>VALOR</v>
          </cell>
          <cell r="E1" t="str">
            <v>VALOR MODIFICADO</v>
          </cell>
        </row>
        <row r="2">
          <cell r="F2" t="str">
            <v>precio</v>
          </cell>
          <cell r="G2" t="str">
            <v>man y transp</v>
          </cell>
          <cell r="H2" t="str">
            <v>total</v>
          </cell>
          <cell r="J2">
            <v>2006</v>
          </cell>
        </row>
        <row r="3">
          <cell r="A3" t="str">
            <v>*</v>
          </cell>
          <cell r="B3" t="str">
            <v>Acero PDR60 (Kg)</v>
          </cell>
          <cell r="F3">
            <v>3015</v>
          </cell>
          <cell r="G3">
            <v>75.375</v>
          </cell>
          <cell r="H3">
            <v>3090.375</v>
          </cell>
          <cell r="J3">
            <v>2441</v>
          </cell>
        </row>
        <row r="4">
          <cell r="A4" t="str">
            <v>*</v>
          </cell>
          <cell r="B4" t="str">
            <v>Acero A-37 (Kg)</v>
          </cell>
          <cell r="F4">
            <v>3183</v>
          </cell>
          <cell r="G4">
            <v>79.575000000000003</v>
          </cell>
          <cell r="H4">
            <v>3262.5749999999998</v>
          </cell>
          <cell r="J4">
            <v>2441</v>
          </cell>
        </row>
        <row r="5">
          <cell r="B5" t="str">
            <v>Agua (lt)</v>
          </cell>
          <cell r="F5">
            <v>100</v>
          </cell>
          <cell r="H5">
            <v>100</v>
          </cell>
          <cell r="J5">
            <v>7.5</v>
          </cell>
        </row>
        <row r="6">
          <cell r="A6" t="str">
            <v>*</v>
          </cell>
          <cell r="B6" t="str">
            <v>Alambre negro #18 (Kg)</v>
          </cell>
          <cell r="F6">
            <v>4103</v>
          </cell>
          <cell r="G6">
            <v>102.575</v>
          </cell>
          <cell r="H6">
            <v>4205.5749999999998</v>
          </cell>
          <cell r="J6">
            <v>2584</v>
          </cell>
        </row>
        <row r="7">
          <cell r="A7" t="str">
            <v>*</v>
          </cell>
          <cell r="B7" t="str">
            <v>Cemento (Kg)</v>
          </cell>
          <cell r="F7">
            <v>675.26</v>
          </cell>
          <cell r="G7">
            <v>33.762999999999998</v>
          </cell>
          <cell r="H7">
            <v>709.02300000000002</v>
          </cell>
          <cell r="J7">
            <v>327.60000000000002</v>
          </cell>
        </row>
        <row r="8">
          <cell r="B8" t="str">
            <v>Arena (m3)</v>
          </cell>
          <cell r="F8">
            <v>40000</v>
          </cell>
          <cell r="G8">
            <v>10000</v>
          </cell>
          <cell r="H8">
            <v>50000</v>
          </cell>
          <cell r="J8">
            <v>33846</v>
          </cell>
        </row>
        <row r="9">
          <cell r="B9" t="str">
            <v>Triturado (m3)</v>
          </cell>
          <cell r="F9">
            <v>55000</v>
          </cell>
          <cell r="G9">
            <v>8250</v>
          </cell>
          <cell r="H9">
            <v>63250</v>
          </cell>
          <cell r="J9">
            <v>31950</v>
          </cell>
        </row>
        <row r="10">
          <cell r="B10" t="str">
            <v>Rajon (m3)</v>
          </cell>
          <cell r="F10">
            <v>40000</v>
          </cell>
          <cell r="G10">
            <v>14000</v>
          </cell>
          <cell r="H10">
            <v>54000</v>
          </cell>
          <cell r="J10">
            <v>25450</v>
          </cell>
        </row>
        <row r="11">
          <cell r="B11" t="str">
            <v>Cespedones (m2)</v>
          </cell>
          <cell r="G11">
            <v>0</v>
          </cell>
          <cell r="H11">
            <v>0</v>
          </cell>
          <cell r="J11">
            <v>2500</v>
          </cell>
        </row>
        <row r="12">
          <cell r="B12" t="str">
            <v>Decorpiso 20x20 11x22 (m2)</v>
          </cell>
          <cell r="G12">
            <v>0</v>
          </cell>
          <cell r="H12">
            <v>0</v>
          </cell>
          <cell r="J12">
            <v>10600</v>
          </cell>
        </row>
        <row r="13">
          <cell r="B13" t="str">
            <v xml:space="preserve">Estacas </v>
          </cell>
          <cell r="H13">
            <v>0</v>
          </cell>
          <cell r="J13">
            <v>250</v>
          </cell>
        </row>
        <row r="14">
          <cell r="B14" t="str">
            <v>Explosivos (requerido/m3)</v>
          </cell>
          <cell r="G14">
            <v>0</v>
          </cell>
          <cell r="H14">
            <v>0</v>
          </cell>
          <cell r="J14">
            <v>8250</v>
          </cell>
        </row>
        <row r="15">
          <cell r="A15" t="str">
            <v>*</v>
          </cell>
          <cell r="B15" t="str">
            <v>Ladrillo H-15 33 cm (u)</v>
          </cell>
          <cell r="F15">
            <v>1380</v>
          </cell>
          <cell r="G15">
            <v>41.4</v>
          </cell>
          <cell r="H15">
            <v>1421.4</v>
          </cell>
          <cell r="J15">
            <v>1269</v>
          </cell>
        </row>
        <row r="16">
          <cell r="A16" t="str">
            <v>*</v>
          </cell>
          <cell r="B16" t="str">
            <v>Ladrillo H-10 33 cm (u)</v>
          </cell>
          <cell r="F16">
            <v>850</v>
          </cell>
          <cell r="G16">
            <v>29.750000000000004</v>
          </cell>
          <cell r="H16">
            <v>879.75</v>
          </cell>
          <cell r="J16">
            <v>738</v>
          </cell>
        </row>
        <row r="17">
          <cell r="A17" t="str">
            <v>*</v>
          </cell>
          <cell r="B17" t="str">
            <v>Ladrillo Tolete (u)</v>
          </cell>
          <cell r="D17" t="str">
            <v>m 20 6x10x20</v>
          </cell>
          <cell r="F17">
            <v>560</v>
          </cell>
          <cell r="G17">
            <v>28</v>
          </cell>
          <cell r="H17">
            <v>588</v>
          </cell>
          <cell r="J17">
            <v>538</v>
          </cell>
        </row>
        <row r="18">
          <cell r="A18" t="str">
            <v>*</v>
          </cell>
          <cell r="B18" t="str">
            <v>Ladrillo T-1 (25x12x7)(un)</v>
          </cell>
          <cell r="E18" t="str">
            <v>e11x19x33</v>
          </cell>
          <cell r="F18">
            <v>1250</v>
          </cell>
          <cell r="G18">
            <v>106.25000000000001</v>
          </cell>
          <cell r="H18">
            <v>1356.25</v>
          </cell>
          <cell r="J18">
            <v>277</v>
          </cell>
        </row>
        <row r="19">
          <cell r="A19" t="str">
            <v>*</v>
          </cell>
          <cell r="B19" t="str">
            <v>Ladrillo H40 (33X20X10)(un)</v>
          </cell>
          <cell r="E19" t="str">
            <v>e9x19x33</v>
          </cell>
          <cell r="F19">
            <v>1025</v>
          </cell>
          <cell r="G19">
            <v>87.125</v>
          </cell>
          <cell r="H19">
            <v>1112.125</v>
          </cell>
          <cell r="J19">
            <v>1270</v>
          </cell>
        </row>
        <row r="20">
          <cell r="B20" t="str">
            <v>Puntillas (lib)</v>
          </cell>
          <cell r="F20">
            <v>5000</v>
          </cell>
          <cell r="G20">
            <v>25</v>
          </cell>
          <cell r="H20">
            <v>5025</v>
          </cell>
          <cell r="J20">
            <v>1977</v>
          </cell>
        </row>
        <row r="21">
          <cell r="B21" t="str">
            <v>Caja rectangular (elect)(un)</v>
          </cell>
          <cell r="G21">
            <v>0</v>
          </cell>
          <cell r="H21">
            <v>0</v>
          </cell>
          <cell r="J21">
            <v>400</v>
          </cell>
        </row>
        <row r="22">
          <cell r="B22" t="str">
            <v>Caja exagonal (el)(un)</v>
          </cell>
          <cell r="G22">
            <v>0</v>
          </cell>
          <cell r="H22">
            <v>0</v>
          </cell>
          <cell r="J22">
            <v>500</v>
          </cell>
        </row>
        <row r="23">
          <cell r="B23" t="str">
            <v>Toma sencillo (un)</v>
          </cell>
          <cell r="G23">
            <v>0</v>
          </cell>
          <cell r="H23">
            <v>0</v>
          </cell>
          <cell r="J23">
            <v>1700</v>
          </cell>
        </row>
        <row r="24">
          <cell r="B24" t="str">
            <v>Toma doble (un)</v>
          </cell>
          <cell r="G24">
            <v>0</v>
          </cell>
          <cell r="H24">
            <v>0</v>
          </cell>
          <cell r="J24">
            <v>2000</v>
          </cell>
        </row>
        <row r="25">
          <cell r="B25" t="str">
            <v>Interruptor sencillo (un)</v>
          </cell>
          <cell r="G25">
            <v>0</v>
          </cell>
          <cell r="H25">
            <v>0</v>
          </cell>
          <cell r="J25">
            <v>1600</v>
          </cell>
        </row>
        <row r="26">
          <cell r="B26" t="str">
            <v>Interruptor doble (un)</v>
          </cell>
          <cell r="G26">
            <v>0</v>
          </cell>
          <cell r="H26">
            <v>0</v>
          </cell>
          <cell r="J26">
            <v>2400</v>
          </cell>
        </row>
        <row r="27">
          <cell r="B27" t="str">
            <v>Interruptor + toma (un)</v>
          </cell>
          <cell r="G27">
            <v>0</v>
          </cell>
          <cell r="H27">
            <v>0</v>
          </cell>
          <cell r="J27">
            <v>2500</v>
          </cell>
        </row>
        <row r="28">
          <cell r="B28" t="str">
            <v>Plafon (un)</v>
          </cell>
          <cell r="G28">
            <v>0</v>
          </cell>
          <cell r="H28">
            <v>0</v>
          </cell>
          <cell r="J28">
            <v>700</v>
          </cell>
        </row>
        <row r="29">
          <cell r="B29" t="str">
            <v>Toma telefono (un)</v>
          </cell>
          <cell r="G29">
            <v>0</v>
          </cell>
          <cell r="H29">
            <v>0</v>
          </cell>
          <cell r="J29">
            <v>1200</v>
          </cell>
        </row>
        <row r="30">
          <cell r="B30" t="str">
            <v>Cable (m)</v>
          </cell>
          <cell r="G30">
            <v>0</v>
          </cell>
          <cell r="H30">
            <v>0</v>
          </cell>
          <cell r="J30">
            <v>300</v>
          </cell>
        </row>
        <row r="31">
          <cell r="B31" t="str">
            <v>Cinta PVC V-15 (m)</v>
          </cell>
          <cell r="F31">
            <v>19488</v>
          </cell>
          <cell r="G31">
            <v>194.88</v>
          </cell>
          <cell r="H31">
            <v>19682.88</v>
          </cell>
        </row>
        <row r="32">
          <cell r="B32" t="str">
            <v>Cinta PVC O-22 (m)</v>
          </cell>
          <cell r="F32">
            <v>33640</v>
          </cell>
          <cell r="G32">
            <v>336.40000000000003</v>
          </cell>
          <cell r="H32">
            <v>33976.400000000001</v>
          </cell>
        </row>
        <row r="33">
          <cell r="B33" t="str">
            <v>Tuberia PVC Sanitaria D 4" (m)</v>
          </cell>
          <cell r="G33">
            <v>0</v>
          </cell>
          <cell r="H33">
            <v>0</v>
          </cell>
          <cell r="J33">
            <v>8565.6766399999997</v>
          </cell>
        </row>
        <row r="34">
          <cell r="B34" t="str">
            <v>Cerámica duropiso trafico 5</v>
          </cell>
          <cell r="G34">
            <v>0</v>
          </cell>
          <cell r="H34">
            <v>0</v>
          </cell>
        </row>
        <row r="35">
          <cell r="D35" t="str">
            <v>33x33 (m2)</v>
          </cell>
          <cell r="G35">
            <v>0</v>
          </cell>
          <cell r="H35">
            <v>0</v>
          </cell>
          <cell r="J35">
            <v>16300</v>
          </cell>
        </row>
        <row r="36">
          <cell r="D36" t="str">
            <v>41x41 (m2)</v>
          </cell>
          <cell r="G36">
            <v>0</v>
          </cell>
          <cell r="H36">
            <v>0</v>
          </cell>
          <cell r="J36">
            <v>19100</v>
          </cell>
        </row>
        <row r="37">
          <cell r="B37" t="str">
            <v>Incrustaciones ACUACER (4p)</v>
          </cell>
          <cell r="G37">
            <v>0</v>
          </cell>
          <cell r="H37">
            <v>0</v>
          </cell>
          <cell r="J37">
            <v>14500</v>
          </cell>
        </row>
        <row r="38">
          <cell r="B38" t="str">
            <v>Lavamanos ACUACER (un)</v>
          </cell>
          <cell r="G38">
            <v>0</v>
          </cell>
          <cell r="H38">
            <v>0</v>
          </cell>
          <cell r="J38">
            <v>13793</v>
          </cell>
        </row>
        <row r="39">
          <cell r="B39" t="str">
            <v>Sanitario ACUACER (un)</v>
          </cell>
          <cell r="G39">
            <v>0</v>
          </cell>
          <cell r="H39">
            <v>0</v>
          </cell>
          <cell r="J39">
            <v>59499</v>
          </cell>
        </row>
        <row r="40">
          <cell r="B40" t="str">
            <v>Viniltex (cuñete)</v>
          </cell>
          <cell r="G40">
            <v>0</v>
          </cell>
          <cell r="H40">
            <v>0</v>
          </cell>
          <cell r="J40">
            <v>118700</v>
          </cell>
        </row>
        <row r="41">
          <cell r="B41" t="str">
            <v>Esmalte Sintetico (gal)</v>
          </cell>
          <cell r="G41">
            <v>0</v>
          </cell>
          <cell r="H41">
            <v>0</v>
          </cell>
          <cell r="J41">
            <v>27200</v>
          </cell>
        </row>
        <row r="42">
          <cell r="B42" t="str">
            <v>Porcelana CORONA 20048 (m2)</v>
          </cell>
          <cell r="G42">
            <v>0</v>
          </cell>
          <cell r="H42">
            <v>0</v>
          </cell>
          <cell r="J42">
            <v>10400</v>
          </cell>
        </row>
        <row r="43">
          <cell r="B43" t="str">
            <v>Guardaescoba cerámica (m)</v>
          </cell>
          <cell r="G43">
            <v>0</v>
          </cell>
          <cell r="H43">
            <v>0</v>
          </cell>
          <cell r="J43">
            <v>3000</v>
          </cell>
        </row>
        <row r="44">
          <cell r="B44" t="str">
            <v xml:space="preserve">Teja AJOVER </v>
          </cell>
          <cell r="D44" t="str">
            <v>canal ancho 1.2</v>
          </cell>
          <cell r="G44">
            <v>0</v>
          </cell>
          <cell r="H44">
            <v>0</v>
          </cell>
          <cell r="J44">
            <v>13000</v>
          </cell>
        </row>
        <row r="45">
          <cell r="D45" t="str">
            <v>canal ancho 1.5</v>
          </cell>
          <cell r="G45">
            <v>0</v>
          </cell>
          <cell r="H45">
            <v>0</v>
          </cell>
          <cell r="J45">
            <v>16500</v>
          </cell>
        </row>
        <row r="46">
          <cell r="D46" t="str">
            <v>canal ancho 1.8</v>
          </cell>
          <cell r="G46">
            <v>0</v>
          </cell>
          <cell r="H46">
            <v>0</v>
          </cell>
          <cell r="J46">
            <v>20000</v>
          </cell>
        </row>
        <row r="47">
          <cell r="D47" t="str">
            <v>canal ancho 2.4</v>
          </cell>
          <cell r="G47">
            <v>0</v>
          </cell>
          <cell r="H47">
            <v>0</v>
          </cell>
          <cell r="J47">
            <v>26000</v>
          </cell>
        </row>
        <row r="48">
          <cell r="D48" t="str">
            <v>canal ancho 3.0</v>
          </cell>
          <cell r="G48">
            <v>0</v>
          </cell>
          <cell r="H48">
            <v>0</v>
          </cell>
          <cell r="J48">
            <v>33000</v>
          </cell>
        </row>
        <row r="49">
          <cell r="D49" t="str">
            <v>canal zinc 2.15</v>
          </cell>
          <cell r="G49">
            <v>0</v>
          </cell>
          <cell r="H49">
            <v>0</v>
          </cell>
          <cell r="J49">
            <v>18000</v>
          </cell>
        </row>
        <row r="50">
          <cell r="D50" t="str">
            <v>canal zinc 2.4</v>
          </cell>
          <cell r="G50">
            <v>0</v>
          </cell>
          <cell r="H50">
            <v>0</v>
          </cell>
          <cell r="J50">
            <v>21000</v>
          </cell>
        </row>
        <row r="51">
          <cell r="D51" t="str">
            <v>canal zinc 3.0</v>
          </cell>
          <cell r="G51">
            <v>0</v>
          </cell>
          <cell r="H51">
            <v>0</v>
          </cell>
          <cell r="J51">
            <v>25200</v>
          </cell>
        </row>
        <row r="52">
          <cell r="B52" t="str">
            <v>Tubería RIB LOC 33"(m)</v>
          </cell>
          <cell r="G52">
            <v>0</v>
          </cell>
          <cell r="H52">
            <v>0</v>
          </cell>
          <cell r="J52">
            <v>92027</v>
          </cell>
        </row>
        <row r="53">
          <cell r="B53" t="str">
            <v>Tubería RIB LOC 27"(m)</v>
          </cell>
          <cell r="G53">
            <v>0</v>
          </cell>
          <cell r="H53">
            <v>0</v>
          </cell>
          <cell r="J53">
            <v>73268</v>
          </cell>
        </row>
        <row r="54">
          <cell r="B54" t="str">
            <v>Tubería RIB LOC 24"(m)</v>
          </cell>
          <cell r="G54">
            <v>0</v>
          </cell>
          <cell r="H54">
            <v>0</v>
          </cell>
          <cell r="J54">
            <v>58867</v>
          </cell>
        </row>
        <row r="55">
          <cell r="B55" t="str">
            <v>Tubería RIB LOC 18"(m)</v>
          </cell>
          <cell r="G55">
            <v>0</v>
          </cell>
          <cell r="H55">
            <v>0</v>
          </cell>
          <cell r="J55">
            <v>26885</v>
          </cell>
        </row>
        <row r="56">
          <cell r="B56" t="str">
            <v>Tubería RIB LOC 16"(m)</v>
          </cell>
          <cell r="G56">
            <v>0</v>
          </cell>
          <cell r="H56">
            <v>0</v>
          </cell>
          <cell r="J56">
            <v>22453</v>
          </cell>
        </row>
        <row r="57">
          <cell r="B57" t="str">
            <v>Tubería RIB LOC 14"(m)</v>
          </cell>
          <cell r="G57">
            <v>0</v>
          </cell>
          <cell r="H57">
            <v>0</v>
          </cell>
          <cell r="J57">
            <v>19608</v>
          </cell>
        </row>
        <row r="58">
          <cell r="B58" t="str">
            <v>Tubería RIB LOC 12"(m)</v>
          </cell>
          <cell r="G58">
            <v>0</v>
          </cell>
          <cell r="H58">
            <v>0</v>
          </cell>
          <cell r="J58">
            <v>14231</v>
          </cell>
        </row>
        <row r="59">
          <cell r="B59" t="str">
            <v>Tubería RIB LOC 10"(m)</v>
          </cell>
          <cell r="G59">
            <v>0</v>
          </cell>
          <cell r="H59">
            <v>0</v>
          </cell>
          <cell r="J59">
            <v>11296</v>
          </cell>
        </row>
        <row r="62">
          <cell r="A62" t="str">
            <v>*</v>
          </cell>
          <cell r="B62" t="str">
            <v>Tubería PVC Novaloc 48"(6.5m)</v>
          </cell>
          <cell r="F62">
            <v>32864250</v>
          </cell>
          <cell r="G62">
            <v>1643212.5</v>
          </cell>
        </row>
        <row r="63">
          <cell r="A63" t="str">
            <v>*</v>
          </cell>
          <cell r="B63" t="str">
            <v>Tubería PVC Novaloc 45"(6.5m)</v>
          </cell>
          <cell r="F63">
            <v>25126002</v>
          </cell>
          <cell r="G63">
            <v>1256300.1000000001</v>
          </cell>
        </row>
        <row r="64">
          <cell r="A64" t="str">
            <v>*</v>
          </cell>
          <cell r="B64" t="str">
            <v>Tubería PVC Novaloc 36"(6.5m)</v>
          </cell>
          <cell r="F64">
            <v>14413074</v>
          </cell>
          <cell r="G64">
            <v>720653.70000000007</v>
          </cell>
        </row>
        <row r="65">
          <cell r="A65" t="str">
            <v>*</v>
          </cell>
          <cell r="B65" t="str">
            <v>Tubería PVC Novaloc 33"(6.5m)</v>
          </cell>
          <cell r="F65">
            <v>10297326</v>
          </cell>
          <cell r="G65">
            <v>514866.30000000005</v>
          </cell>
        </row>
        <row r="66">
          <cell r="A66" t="str">
            <v>*</v>
          </cell>
          <cell r="B66" t="str">
            <v>Tubería PVC Novafort 30"(6.5m)</v>
          </cell>
          <cell r="F66">
            <v>8033085</v>
          </cell>
          <cell r="G66">
            <v>401654.25</v>
          </cell>
        </row>
        <row r="67">
          <cell r="A67" t="str">
            <v>*</v>
          </cell>
          <cell r="B67" t="str">
            <v>Tubería PVC Novafort 27"(6.5m)</v>
          </cell>
          <cell r="F67">
            <v>6433920</v>
          </cell>
          <cell r="G67">
            <v>321696</v>
          </cell>
        </row>
        <row r="68">
          <cell r="A68" t="str">
            <v>*</v>
          </cell>
          <cell r="B68" t="str">
            <v>Tubería PVC Novafort 24"(6.5m)</v>
          </cell>
          <cell r="F68">
            <v>5972576</v>
          </cell>
          <cell r="G68">
            <v>298628.8</v>
          </cell>
        </row>
        <row r="69">
          <cell r="A69" t="str">
            <v>*</v>
          </cell>
          <cell r="B69" t="str">
            <v>Tubería PVC Novafort 20"(6m)</v>
          </cell>
          <cell r="F69">
            <v>4043147</v>
          </cell>
          <cell r="G69">
            <v>202157.35</v>
          </cell>
          <cell r="H69">
            <v>4245304.3499999996</v>
          </cell>
          <cell r="J69">
            <v>252524</v>
          </cell>
        </row>
        <row r="70">
          <cell r="A70" t="str">
            <v>*</v>
          </cell>
          <cell r="B70" t="str">
            <v>Tubería PVC Novafort 18"(6m)</v>
          </cell>
          <cell r="F70">
            <v>3257292</v>
          </cell>
          <cell r="G70">
            <v>162864.6</v>
          </cell>
          <cell r="H70">
            <v>3420156.6</v>
          </cell>
          <cell r="J70">
            <v>210622</v>
          </cell>
        </row>
        <row r="71">
          <cell r="A71" t="str">
            <v>*</v>
          </cell>
          <cell r="B71" t="str">
            <v>Tubería PVC Novafort 16"(6m)</v>
          </cell>
          <cell r="F71">
            <v>2476576</v>
          </cell>
          <cell r="G71">
            <v>123828.8</v>
          </cell>
          <cell r="H71">
            <v>2600404.7999999998</v>
          </cell>
          <cell r="J71">
            <v>161208</v>
          </cell>
        </row>
        <row r="72">
          <cell r="A72" t="str">
            <v>*</v>
          </cell>
          <cell r="B72" t="str">
            <v>Tubería PVC Novafort 14"(6m)</v>
          </cell>
          <cell r="F72">
            <v>1847742</v>
          </cell>
          <cell r="G72">
            <v>92387.1</v>
          </cell>
        </row>
        <row r="73">
          <cell r="A73" t="str">
            <v>*</v>
          </cell>
          <cell r="B73" t="str">
            <v>Tubería PVC Novafort 12"(m)</v>
          </cell>
          <cell r="F73">
            <v>1598924</v>
          </cell>
          <cell r="G73">
            <v>79946.200000000012</v>
          </cell>
          <cell r="H73">
            <v>1678870.2</v>
          </cell>
          <cell r="J73">
            <v>102186</v>
          </cell>
        </row>
        <row r="74">
          <cell r="A74" t="str">
            <v>*</v>
          </cell>
          <cell r="B74" t="str">
            <v>Tubería PVC Novafort 10"(6m)</v>
          </cell>
          <cell r="F74">
            <v>1081425</v>
          </cell>
          <cell r="G74">
            <v>54071.25</v>
          </cell>
          <cell r="H74">
            <v>1135496.25</v>
          </cell>
          <cell r="J74">
            <v>64650</v>
          </cell>
        </row>
        <row r="75">
          <cell r="A75" t="str">
            <v>*</v>
          </cell>
          <cell r="B75" t="str">
            <v>Tubería PVC Novafort 8"(6m)</v>
          </cell>
          <cell r="F75">
            <v>743897</v>
          </cell>
          <cell r="G75">
            <v>37194.85</v>
          </cell>
          <cell r="H75">
            <v>781091.85</v>
          </cell>
          <cell r="J75">
            <v>43949</v>
          </cell>
        </row>
        <row r="76">
          <cell r="A76" t="str">
            <v>*</v>
          </cell>
          <cell r="B76" t="str">
            <v>Tubería PVC Novafort 6"(6m)</v>
          </cell>
          <cell r="F76">
            <v>508873</v>
          </cell>
          <cell r="G76">
            <v>25443.65</v>
          </cell>
          <cell r="H76">
            <v>534316.65</v>
          </cell>
          <cell r="J76">
            <v>29518</v>
          </cell>
        </row>
        <row r="77">
          <cell r="A77" t="str">
            <v>*</v>
          </cell>
          <cell r="B77" t="str">
            <v>Tubería PVC Novafort 4"(6m)</v>
          </cell>
          <cell r="F77">
            <v>280193</v>
          </cell>
          <cell r="G77">
            <v>14009.650000000001</v>
          </cell>
          <cell r="H77">
            <v>294202.65000000002</v>
          </cell>
          <cell r="J77">
            <v>16554</v>
          </cell>
        </row>
        <row r="78">
          <cell r="A78" t="str">
            <v>*</v>
          </cell>
          <cell r="B78" t="str">
            <v>Uniòn PVC Novafort 20"(u)</v>
          </cell>
          <cell r="F78">
            <v>1130309</v>
          </cell>
          <cell r="G78">
            <v>56515.450000000004</v>
          </cell>
          <cell r="H78">
            <v>1186824.45</v>
          </cell>
        </row>
        <row r="79">
          <cell r="A79" t="str">
            <v>*</v>
          </cell>
          <cell r="B79" t="str">
            <v>Uniòn PVC Novafort 18"(u)</v>
          </cell>
          <cell r="G79">
            <v>0</v>
          </cell>
          <cell r="H79">
            <v>0</v>
          </cell>
        </row>
        <row r="80">
          <cell r="A80" t="str">
            <v>*</v>
          </cell>
          <cell r="B80" t="str">
            <v>Uniòn PVC Novafort 16"(u)</v>
          </cell>
          <cell r="F80">
            <v>956451</v>
          </cell>
          <cell r="G80">
            <v>47822.55</v>
          </cell>
          <cell r="H80">
            <v>1004273.55</v>
          </cell>
          <cell r="J80">
            <v>345937</v>
          </cell>
        </row>
        <row r="81">
          <cell r="A81" t="str">
            <v>*</v>
          </cell>
          <cell r="B81" t="str">
            <v>Uniòn PVC Novafort 12"(u)</v>
          </cell>
          <cell r="F81">
            <v>627328</v>
          </cell>
          <cell r="G81">
            <v>31366.400000000001</v>
          </cell>
          <cell r="H81">
            <v>658694.40000000002</v>
          </cell>
          <cell r="J81">
            <v>187864</v>
          </cell>
        </row>
        <row r="82">
          <cell r="A82" t="str">
            <v>*</v>
          </cell>
          <cell r="B82" t="str">
            <v>Uniòn PVC Novafort 10"(u)</v>
          </cell>
          <cell r="F82">
            <v>366645</v>
          </cell>
          <cell r="G82">
            <v>18332.25</v>
          </cell>
          <cell r="H82">
            <v>384977.25</v>
          </cell>
          <cell r="J82">
            <v>115809</v>
          </cell>
        </row>
        <row r="83">
          <cell r="A83" t="str">
            <v>*</v>
          </cell>
          <cell r="B83" t="str">
            <v>Uniòn PVC Novafort 8"(u)</v>
          </cell>
          <cell r="F83">
            <v>129077</v>
          </cell>
          <cell r="G83">
            <v>6453.85</v>
          </cell>
          <cell r="H83">
            <v>135530.85</v>
          </cell>
          <cell r="J83">
            <v>43110</v>
          </cell>
        </row>
        <row r="84">
          <cell r="A84" t="str">
            <v>*</v>
          </cell>
          <cell r="B84" t="str">
            <v>Uniòn PVC Novafort 6"(u)</v>
          </cell>
          <cell r="F84">
            <v>76898</v>
          </cell>
          <cell r="G84">
            <v>3844.9</v>
          </cell>
          <cell r="H84">
            <v>80742.899999999994</v>
          </cell>
          <cell r="J84">
            <v>31349</v>
          </cell>
        </row>
        <row r="85">
          <cell r="A85" t="str">
            <v>*</v>
          </cell>
          <cell r="B85" t="str">
            <v>Uniòn PVC Novafort 4"(u)</v>
          </cell>
          <cell r="F85">
            <v>31731</v>
          </cell>
          <cell r="G85">
            <v>1586.5500000000002</v>
          </cell>
          <cell r="H85">
            <v>33317.550000000003</v>
          </cell>
          <cell r="J85">
            <v>12936</v>
          </cell>
        </row>
        <row r="86">
          <cell r="A86" t="str">
            <v>*</v>
          </cell>
          <cell r="B86" t="str">
            <v>Tubería PVC Novaloc 51"(6m)</v>
          </cell>
          <cell r="F86">
            <v>35352144</v>
          </cell>
          <cell r="G86">
            <v>1767607.2000000002</v>
          </cell>
          <cell r="H86">
            <v>37119751.200000003</v>
          </cell>
        </row>
        <row r="87">
          <cell r="A87" t="str">
            <v>*</v>
          </cell>
          <cell r="B87" t="str">
            <v>Tubería PVC Novaloc 48"(6m)</v>
          </cell>
          <cell r="F87">
            <v>32864250</v>
          </cell>
          <cell r="G87">
            <v>1643212.5</v>
          </cell>
          <cell r="H87">
            <v>34507462.5</v>
          </cell>
        </row>
        <row r="88">
          <cell r="A88" t="str">
            <v>*</v>
          </cell>
          <cell r="B88" t="str">
            <v>Tubería PVC Novaloc 45"(6m)</v>
          </cell>
          <cell r="F88">
            <v>25126002</v>
          </cell>
          <cell r="G88">
            <v>1256300.1000000001</v>
          </cell>
          <cell r="H88">
            <v>26382302.100000001</v>
          </cell>
        </row>
        <row r="89">
          <cell r="A89" t="str">
            <v>*</v>
          </cell>
          <cell r="B89" t="str">
            <v>Tubería PVC Novaloc 39"(6.5m)</v>
          </cell>
          <cell r="F89">
            <v>21271699</v>
          </cell>
          <cell r="G89">
            <v>1063584.95</v>
          </cell>
          <cell r="H89">
            <v>22335283.949999999</v>
          </cell>
          <cell r="J89">
            <v>1216011</v>
          </cell>
        </row>
        <row r="90">
          <cell r="A90" t="str">
            <v>*</v>
          </cell>
          <cell r="B90" t="str">
            <v>Tubería PVC Novaloc 36"(6.5m)</v>
          </cell>
          <cell r="F90">
            <v>14413074</v>
          </cell>
          <cell r="G90">
            <v>720653.70000000007</v>
          </cell>
          <cell r="H90">
            <v>15133727.699999999</v>
          </cell>
          <cell r="J90">
            <v>1124676</v>
          </cell>
        </row>
        <row r="91">
          <cell r="A91" t="str">
            <v>*</v>
          </cell>
          <cell r="B91" t="str">
            <v>Tubería PVC Novaloc 33"(6.5m)</v>
          </cell>
          <cell r="F91">
            <v>10297326</v>
          </cell>
          <cell r="G91">
            <v>514866.30000000005</v>
          </cell>
          <cell r="H91">
            <v>10812192.300000001</v>
          </cell>
        </row>
        <row r="92">
          <cell r="B92" t="str">
            <v>Tubería PVC Novaloc 30"(m)</v>
          </cell>
          <cell r="G92">
            <v>0</v>
          </cell>
          <cell r="H92">
            <v>0</v>
          </cell>
        </row>
        <row r="93">
          <cell r="B93" t="str">
            <v>Tubería PVC Novaloc 27"(m)</v>
          </cell>
          <cell r="G93">
            <v>0</v>
          </cell>
          <cell r="H93">
            <v>0</v>
          </cell>
          <cell r="J93">
            <v>491859</v>
          </cell>
        </row>
        <row r="94">
          <cell r="B94" t="str">
            <v>Tubería PVC Novaloc 24"(m)</v>
          </cell>
          <cell r="G94">
            <v>0</v>
          </cell>
          <cell r="H94">
            <v>0</v>
          </cell>
          <cell r="J94">
            <v>367069</v>
          </cell>
        </row>
        <row r="95">
          <cell r="A95" t="str">
            <v>*</v>
          </cell>
          <cell r="B95" t="str">
            <v>Uniòn PVC Novaloc 51"(u)</v>
          </cell>
          <cell r="F95">
            <v>1209276</v>
          </cell>
          <cell r="G95">
            <v>60463.8</v>
          </cell>
        </row>
        <row r="96">
          <cell r="A96" t="str">
            <v>*</v>
          </cell>
          <cell r="B96" t="str">
            <v>Uniòn PVC Novaloc 48"(u)</v>
          </cell>
          <cell r="F96">
            <v>1127580</v>
          </cell>
          <cell r="G96">
            <v>56379</v>
          </cell>
        </row>
        <row r="97">
          <cell r="A97" t="str">
            <v>*</v>
          </cell>
          <cell r="B97" t="str">
            <v>Uniòn PVC Novaloc 45"(u)</v>
          </cell>
          <cell r="F97">
            <v>980091</v>
          </cell>
          <cell r="G97">
            <v>49004.55</v>
          </cell>
        </row>
        <row r="98">
          <cell r="A98" t="str">
            <v>*</v>
          </cell>
          <cell r="B98" t="str">
            <v>Uniòn PVC Novaloc 42"(u)</v>
          </cell>
          <cell r="F98">
            <v>619152</v>
          </cell>
          <cell r="G98">
            <v>30957.600000000002</v>
          </cell>
        </row>
        <row r="99">
          <cell r="A99" t="str">
            <v>*</v>
          </cell>
          <cell r="B99" t="str">
            <v>Uniòn PVC Novaloc 39"(u)</v>
          </cell>
          <cell r="F99">
            <v>563648</v>
          </cell>
          <cell r="G99">
            <v>28182.400000000001</v>
          </cell>
          <cell r="H99">
            <v>591830.4</v>
          </cell>
          <cell r="J99">
            <v>813033</v>
          </cell>
        </row>
        <row r="100">
          <cell r="A100" t="str">
            <v>*</v>
          </cell>
          <cell r="B100" t="str">
            <v>Uniòn PVC Novaloc 36"(u)</v>
          </cell>
          <cell r="F100">
            <v>503353</v>
          </cell>
          <cell r="G100">
            <v>25167.65</v>
          </cell>
          <cell r="H100">
            <v>528520.65</v>
          </cell>
          <cell r="J100">
            <v>753989</v>
          </cell>
        </row>
        <row r="101">
          <cell r="A101" t="str">
            <v>*</v>
          </cell>
          <cell r="B101" t="str">
            <v>Uniòn PVC Novaloc 33"(u)</v>
          </cell>
          <cell r="F101">
            <v>475472</v>
          </cell>
          <cell r="G101">
            <v>23773.600000000002</v>
          </cell>
          <cell r="H101">
            <v>499245.6</v>
          </cell>
          <cell r="J101">
            <v>531135</v>
          </cell>
        </row>
        <row r="102">
          <cell r="A102" t="str">
            <v>*</v>
          </cell>
          <cell r="B102" t="str">
            <v>Uniòn PVC Novaloc 30"(u)</v>
          </cell>
          <cell r="F102">
            <v>443176</v>
          </cell>
          <cell r="G102">
            <v>22158.800000000003</v>
          </cell>
          <cell r="H102">
            <v>465334.8</v>
          </cell>
          <cell r="J102">
            <v>189051</v>
          </cell>
        </row>
        <row r="103">
          <cell r="A103" t="str">
            <v>*</v>
          </cell>
          <cell r="B103" t="str">
            <v>Uniòn PVC Novaloc 27"(u)</v>
          </cell>
          <cell r="F103">
            <v>415543</v>
          </cell>
          <cell r="G103">
            <v>20777.150000000001</v>
          </cell>
          <cell r="H103">
            <v>436320.15</v>
          </cell>
          <cell r="J103">
            <v>447731</v>
          </cell>
        </row>
        <row r="104">
          <cell r="A104" t="str">
            <v>*</v>
          </cell>
          <cell r="B104" t="str">
            <v>Uniòn PVC Novaloc 24"(u)</v>
          </cell>
          <cell r="F104">
            <v>383525</v>
          </cell>
          <cell r="G104">
            <v>19176.25</v>
          </cell>
          <cell r="H104">
            <v>402701.25</v>
          </cell>
          <cell r="J104">
            <v>363561</v>
          </cell>
        </row>
        <row r="105">
          <cell r="A105" t="str">
            <v>*</v>
          </cell>
          <cell r="B105" t="str">
            <v>Estopa (kg)</v>
          </cell>
          <cell r="F105">
            <v>6667</v>
          </cell>
          <cell r="G105">
            <v>333.35</v>
          </cell>
          <cell r="H105">
            <v>7000.35</v>
          </cell>
          <cell r="J105">
            <v>6667</v>
          </cell>
        </row>
        <row r="106">
          <cell r="A106" t="str">
            <v>*</v>
          </cell>
          <cell r="B106" t="str">
            <v>Gavión base 2x1x0.5 electrosold c10</v>
          </cell>
          <cell r="F106">
            <v>67867</v>
          </cell>
          <cell r="G106">
            <v>3393.3500000000004</v>
          </cell>
          <cell r="H106">
            <v>71260.350000000006</v>
          </cell>
        </row>
        <row r="107">
          <cell r="A107" t="str">
            <v>*</v>
          </cell>
          <cell r="B107" t="str">
            <v>Gavión base 2x1x1 electrosold c10</v>
          </cell>
          <cell r="F107">
            <v>63667</v>
          </cell>
          <cell r="G107">
            <v>3183.3500000000004</v>
          </cell>
          <cell r="H107">
            <v>66850.350000000006</v>
          </cell>
        </row>
        <row r="109">
          <cell r="B109" t="str">
            <v>Codo HF 90O D10" BB</v>
          </cell>
          <cell r="F109">
            <v>1191320</v>
          </cell>
          <cell r="G109">
            <v>59566</v>
          </cell>
        </row>
        <row r="110">
          <cell r="A110" t="str">
            <v>*</v>
          </cell>
          <cell r="B110" t="str">
            <v>Codo GR 90O PVC D4" UZ</v>
          </cell>
          <cell r="F110">
            <v>357146.6</v>
          </cell>
          <cell r="G110">
            <v>17857.329999999998</v>
          </cell>
          <cell r="H110">
            <v>375003.93</v>
          </cell>
        </row>
        <row r="111">
          <cell r="B111" t="str">
            <v>Codo HF 45O D20" BB</v>
          </cell>
          <cell r="F111">
            <v>6040120</v>
          </cell>
          <cell r="G111">
            <v>302006</v>
          </cell>
        </row>
        <row r="112">
          <cell r="B112" t="str">
            <v>Codo HF 45O D10" BB</v>
          </cell>
          <cell r="F112">
            <v>1136800</v>
          </cell>
          <cell r="G112">
            <v>56840</v>
          </cell>
        </row>
        <row r="113">
          <cell r="B113" t="str">
            <v>Codo HF 45O D6" BB</v>
          </cell>
          <cell r="F113">
            <v>381640</v>
          </cell>
          <cell r="G113">
            <v>19082</v>
          </cell>
        </row>
        <row r="114">
          <cell r="B114" t="str">
            <v>Codo GR UZ 45 D4"</v>
          </cell>
          <cell r="F114">
            <v>252994.84</v>
          </cell>
          <cell r="G114">
            <v>12649.742</v>
          </cell>
          <cell r="H114">
            <v>265644.58199999999</v>
          </cell>
        </row>
        <row r="115">
          <cell r="B115" t="str">
            <v>Codo GR UZ 45 D3"</v>
          </cell>
          <cell r="F115">
            <v>189746.13</v>
          </cell>
          <cell r="G115">
            <v>9487.3065000000006</v>
          </cell>
        </row>
        <row r="116">
          <cell r="B116" t="str">
            <v>Codo GR UZ 45 D2"</v>
          </cell>
          <cell r="F116">
            <v>126497.42000000006</v>
          </cell>
          <cell r="G116">
            <v>6324.8710000000028</v>
          </cell>
        </row>
        <row r="117">
          <cell r="B117" t="str">
            <v>Codo HF 22,5O D8" BB</v>
          </cell>
          <cell r="F117">
            <v>589280</v>
          </cell>
          <cell r="G117">
            <v>29464</v>
          </cell>
        </row>
        <row r="118">
          <cell r="B118" t="str">
            <v>Codo HF 22,5O D6" BB</v>
          </cell>
          <cell r="F118">
            <v>402520</v>
          </cell>
          <cell r="G118">
            <v>20126</v>
          </cell>
        </row>
        <row r="119">
          <cell r="B119" t="str">
            <v>Codo GR UZ 22,5 D4"</v>
          </cell>
          <cell r="F119">
            <v>252994.84</v>
          </cell>
          <cell r="G119">
            <v>12649.742</v>
          </cell>
          <cell r="H119">
            <v>265644.58199999999</v>
          </cell>
        </row>
        <row r="120">
          <cell r="B120" t="str">
            <v>Codo GR UZ 22,5 D3"</v>
          </cell>
          <cell r="F120">
            <v>189746.13</v>
          </cell>
          <cell r="G120">
            <v>9487.3065000000006</v>
          </cell>
          <cell r="H120">
            <v>199233.43650000001</v>
          </cell>
        </row>
        <row r="121">
          <cell r="B121" t="str">
            <v>Codo GR UZ 22,5 D2"</v>
          </cell>
          <cell r="F121">
            <v>126497.42000000006</v>
          </cell>
          <cell r="G121">
            <v>6324.8710000000028</v>
          </cell>
          <cell r="H121">
            <v>132822.29100000006</v>
          </cell>
        </row>
        <row r="122">
          <cell r="B122" t="str">
            <v>Codo HF 11,25O D6" BB</v>
          </cell>
          <cell r="F122">
            <v>390920</v>
          </cell>
          <cell r="G122">
            <v>19546</v>
          </cell>
        </row>
        <row r="123">
          <cell r="A123" t="str">
            <v>*</v>
          </cell>
          <cell r="B123" t="str">
            <v>Codo GR UZ 45 D6"</v>
          </cell>
          <cell r="F123">
            <v>693892.27999999991</v>
          </cell>
          <cell r="G123">
            <v>34694.613999999994</v>
          </cell>
        </row>
        <row r="124">
          <cell r="A124" t="str">
            <v>*</v>
          </cell>
          <cell r="B124" t="str">
            <v>Codo GR UZ 45 D8"</v>
          </cell>
          <cell r="F124">
            <v>1506666</v>
          </cell>
          <cell r="G124">
            <v>75333.3</v>
          </cell>
        </row>
        <row r="125">
          <cell r="A125" t="str">
            <v>*</v>
          </cell>
          <cell r="B125" t="str">
            <v>Codo GR UZ 90 D10"</v>
          </cell>
          <cell r="F125">
            <v>4932289.84</v>
          </cell>
          <cell r="G125">
            <v>246614.492</v>
          </cell>
        </row>
        <row r="126">
          <cell r="A126" t="str">
            <v>*</v>
          </cell>
          <cell r="B126" t="str">
            <v>Codo GR UZ 221/2 D12"</v>
          </cell>
          <cell r="F126">
            <v>3538005.8</v>
          </cell>
          <cell r="G126">
            <v>176900.29</v>
          </cell>
        </row>
        <row r="127">
          <cell r="A127" t="str">
            <v>*</v>
          </cell>
          <cell r="B127" t="str">
            <v>Codo GR UZ 221/2 D6"</v>
          </cell>
          <cell r="F127">
            <v>554144.76</v>
          </cell>
          <cell r="G127">
            <v>27707.238000000001</v>
          </cell>
          <cell r="H127">
            <v>581851.99800000002</v>
          </cell>
        </row>
        <row r="128">
          <cell r="A128" t="str">
            <v>*</v>
          </cell>
          <cell r="B128" t="str">
            <v>Codo GR UZ 45 D12"</v>
          </cell>
          <cell r="F128">
            <v>4529296.5599999996</v>
          </cell>
          <cell r="G128">
            <v>226464.82799999998</v>
          </cell>
        </row>
        <row r="129">
          <cell r="A129" t="str">
            <v>*</v>
          </cell>
          <cell r="B129" t="str">
            <v>Codo GR UZ 90 D12"</v>
          </cell>
          <cell r="F129">
            <v>6694022.4399999995</v>
          </cell>
          <cell r="G129">
            <v>334701.12199999997</v>
          </cell>
        </row>
        <row r="130">
          <cell r="A130" t="str">
            <v>*</v>
          </cell>
          <cell r="B130" t="str">
            <v>Tapón HD 8" EL</v>
          </cell>
          <cell r="F130">
            <v>339880</v>
          </cell>
          <cell r="G130">
            <v>16994</v>
          </cell>
        </row>
        <row r="131">
          <cell r="A131" t="str">
            <v>*</v>
          </cell>
          <cell r="B131" t="str">
            <v>Tapón HD 6" EL</v>
          </cell>
          <cell r="F131">
            <v>185600</v>
          </cell>
          <cell r="G131">
            <v>9280</v>
          </cell>
        </row>
        <row r="132">
          <cell r="A132" t="str">
            <v>*</v>
          </cell>
          <cell r="B132" t="str">
            <v>Tapón HD 4" EL</v>
          </cell>
          <cell r="F132">
            <v>70760</v>
          </cell>
          <cell r="G132">
            <v>3538</v>
          </cell>
        </row>
        <row r="133">
          <cell r="A133" t="str">
            <v>*</v>
          </cell>
          <cell r="B133" t="str">
            <v>Redución UZ de 3x2</v>
          </cell>
          <cell r="G133">
            <v>0</v>
          </cell>
        </row>
        <row r="134">
          <cell r="A134" t="str">
            <v>*</v>
          </cell>
          <cell r="B134" t="str">
            <v>Redución UZ de 4x3</v>
          </cell>
          <cell r="F134">
            <v>206404.59999999998</v>
          </cell>
          <cell r="G134">
            <v>10320.23</v>
          </cell>
        </row>
        <row r="135">
          <cell r="A135" t="str">
            <v>*</v>
          </cell>
          <cell r="B135" t="str">
            <v>Redución UZ de 6X4</v>
          </cell>
          <cell r="G135">
            <v>0</v>
          </cell>
        </row>
        <row r="136">
          <cell r="A136" t="str">
            <v>*</v>
          </cell>
          <cell r="B136" t="str">
            <v>Redución UZ de 8x6</v>
          </cell>
          <cell r="G136">
            <v>0</v>
          </cell>
        </row>
        <row r="137">
          <cell r="A137" t="str">
            <v>*</v>
          </cell>
          <cell r="B137" t="str">
            <v>Redución UZ de 10X8</v>
          </cell>
          <cell r="G137">
            <v>0</v>
          </cell>
        </row>
        <row r="138">
          <cell r="A138" t="str">
            <v>*</v>
          </cell>
          <cell r="B138" t="str">
            <v>Redución HF de 3x2</v>
          </cell>
          <cell r="F138">
            <v>51040</v>
          </cell>
          <cell r="G138">
            <v>2552</v>
          </cell>
        </row>
        <row r="139">
          <cell r="A139" t="str">
            <v>*</v>
          </cell>
          <cell r="B139" t="str">
            <v>Redución HF de 4x2</v>
          </cell>
          <cell r="F139">
            <v>59159.999999999993</v>
          </cell>
          <cell r="G139">
            <v>2958</v>
          </cell>
        </row>
        <row r="140">
          <cell r="A140" t="str">
            <v>*</v>
          </cell>
          <cell r="B140" t="str">
            <v>Redución HF de 4X3</v>
          </cell>
          <cell r="F140">
            <v>85840</v>
          </cell>
          <cell r="G140">
            <v>4292</v>
          </cell>
        </row>
        <row r="141">
          <cell r="A141" t="str">
            <v>*</v>
          </cell>
          <cell r="B141" t="str">
            <v>Redución HF de 6X4</v>
          </cell>
          <cell r="F141">
            <v>169360</v>
          </cell>
          <cell r="G141">
            <v>8468</v>
          </cell>
        </row>
        <row r="142">
          <cell r="A142" t="str">
            <v>*</v>
          </cell>
          <cell r="B142" t="str">
            <v>Redución HF de 8X4</v>
          </cell>
          <cell r="F142">
            <v>252879.99999999997</v>
          </cell>
          <cell r="G142">
            <v>12644</v>
          </cell>
        </row>
        <row r="143">
          <cell r="A143" t="str">
            <v>*</v>
          </cell>
          <cell r="B143" t="str">
            <v>Redución HF de 8X6</v>
          </cell>
          <cell r="F143">
            <v>280720</v>
          </cell>
          <cell r="G143">
            <v>14036</v>
          </cell>
        </row>
        <row r="144">
          <cell r="A144" t="str">
            <v>*</v>
          </cell>
          <cell r="B144" t="str">
            <v>Redución HF de 10X8</v>
          </cell>
          <cell r="F144">
            <v>533600</v>
          </cell>
          <cell r="G144">
            <v>26680</v>
          </cell>
        </row>
        <row r="145">
          <cell r="A145" t="str">
            <v>*</v>
          </cell>
          <cell r="B145" t="str">
            <v xml:space="preserve">Tee HF 10x4 EL </v>
          </cell>
          <cell r="F145">
            <v>880439.99999999988</v>
          </cell>
          <cell r="G145">
            <v>44022</v>
          </cell>
        </row>
        <row r="146">
          <cell r="A146" t="str">
            <v>*</v>
          </cell>
          <cell r="B146" t="str">
            <v xml:space="preserve">Tee HF 8x4 EL </v>
          </cell>
          <cell r="F146">
            <v>617120</v>
          </cell>
          <cell r="G146">
            <v>30856</v>
          </cell>
        </row>
        <row r="147">
          <cell r="A147" t="str">
            <v>*</v>
          </cell>
          <cell r="B147" t="str">
            <v>Tee HF 8x3 EL</v>
          </cell>
          <cell r="F147">
            <v>540560</v>
          </cell>
          <cell r="G147">
            <v>27028</v>
          </cell>
        </row>
        <row r="148">
          <cell r="A148" t="str">
            <v>*</v>
          </cell>
          <cell r="B148" t="str">
            <v>Tee HF 6x6 EL</v>
          </cell>
          <cell r="F148">
            <v>386280</v>
          </cell>
          <cell r="G148">
            <v>19314</v>
          </cell>
        </row>
        <row r="149">
          <cell r="A149" t="str">
            <v>*</v>
          </cell>
          <cell r="B149" t="str">
            <v>Tee HF 6x4 EL</v>
          </cell>
          <cell r="F149">
            <v>308560</v>
          </cell>
          <cell r="G149">
            <v>15428</v>
          </cell>
        </row>
        <row r="150">
          <cell r="A150" t="str">
            <v>*</v>
          </cell>
          <cell r="B150" t="str">
            <v>Tee HF 6x3 EL</v>
          </cell>
          <cell r="F150">
            <v>263320</v>
          </cell>
          <cell r="G150">
            <v>13166</v>
          </cell>
        </row>
        <row r="151">
          <cell r="A151" t="str">
            <v>*</v>
          </cell>
          <cell r="B151" t="str">
            <v>Tee UZ 4x4</v>
          </cell>
          <cell r="F151">
            <v>423659.83999999997</v>
          </cell>
          <cell r="G151">
            <v>21182.991999999998</v>
          </cell>
        </row>
        <row r="152">
          <cell r="A152" t="str">
            <v>*</v>
          </cell>
          <cell r="B152" t="str">
            <v>Tee UZ 4x3</v>
          </cell>
          <cell r="F152">
            <v>383216.44</v>
          </cell>
          <cell r="G152">
            <v>19160.822</v>
          </cell>
        </row>
        <row r="153">
          <cell r="A153" t="str">
            <v>*</v>
          </cell>
          <cell r="B153" t="str">
            <v>Tee UZ 4x2</v>
          </cell>
          <cell r="F153">
            <v>343784.56</v>
          </cell>
          <cell r="G153">
            <v>17189.227999999999</v>
          </cell>
        </row>
        <row r="154">
          <cell r="A154" t="str">
            <v>*</v>
          </cell>
          <cell r="B154" t="str">
            <v>Tubería HD D6" C20</v>
          </cell>
          <cell r="F154">
            <v>220399.99999999997</v>
          </cell>
          <cell r="G154">
            <v>11020</v>
          </cell>
        </row>
        <row r="155">
          <cell r="A155" t="str">
            <v>*</v>
          </cell>
          <cell r="B155" t="str">
            <v>Tubería HD D8" C20</v>
          </cell>
          <cell r="F155">
            <v>254039.99999999997</v>
          </cell>
          <cell r="G155">
            <v>12702</v>
          </cell>
        </row>
        <row r="156">
          <cell r="A156" t="str">
            <v>*</v>
          </cell>
          <cell r="B156" t="str">
            <v>Tubería HD D10" C20</v>
          </cell>
          <cell r="F156">
            <v>283040</v>
          </cell>
          <cell r="G156">
            <v>14152</v>
          </cell>
        </row>
        <row r="157">
          <cell r="A157" t="str">
            <v>*</v>
          </cell>
          <cell r="B157" t="str">
            <v>Tubería HD D20" C20</v>
          </cell>
          <cell r="F157">
            <v>1132160</v>
          </cell>
          <cell r="G157">
            <v>56608</v>
          </cell>
        </row>
        <row r="158">
          <cell r="B158" t="str">
            <v xml:space="preserve">Union de const y reparación HF D6"  </v>
          </cell>
          <cell r="F158">
            <v>211120</v>
          </cell>
          <cell r="G158">
            <v>10556</v>
          </cell>
        </row>
        <row r="159">
          <cell r="B159" t="str">
            <v xml:space="preserve">Union de const y reparación HF D8"  </v>
          </cell>
          <cell r="F159">
            <v>301600</v>
          </cell>
          <cell r="G159">
            <v>15080</v>
          </cell>
        </row>
        <row r="160">
          <cell r="B160" t="str">
            <v xml:space="preserve">Union de const y reparación HF D10"  </v>
          </cell>
          <cell r="F160">
            <v>475599.99999999994</v>
          </cell>
          <cell r="G160">
            <v>23780</v>
          </cell>
        </row>
        <row r="161">
          <cell r="B161" t="str">
            <v xml:space="preserve">Union de const y reparación HF D20"  </v>
          </cell>
          <cell r="F161">
            <v>2668000</v>
          </cell>
          <cell r="G161">
            <v>133400</v>
          </cell>
        </row>
        <row r="162">
          <cell r="B162" t="str">
            <v>Unión Gibault AC C25 D6"</v>
          </cell>
          <cell r="F162">
            <v>115999.99999999999</v>
          </cell>
          <cell r="G162">
            <v>5800</v>
          </cell>
        </row>
        <row r="163">
          <cell r="B163" t="str">
            <v>Unión Gibault AC C25 D8"</v>
          </cell>
          <cell r="F163">
            <v>185600</v>
          </cell>
          <cell r="G163">
            <v>9280</v>
          </cell>
        </row>
        <row r="164">
          <cell r="B164" t="str">
            <v>Unión Gibault AC C25 D10"</v>
          </cell>
          <cell r="F164">
            <v>306240</v>
          </cell>
          <cell r="G164">
            <v>15312</v>
          </cell>
        </row>
        <row r="165">
          <cell r="B165" t="str">
            <v>Unión Gibault AC C25 D20"</v>
          </cell>
          <cell r="F165">
            <v>1121720</v>
          </cell>
          <cell r="G165">
            <v>56086</v>
          </cell>
        </row>
        <row r="166">
          <cell r="B166" t="str">
            <v>Unión Tipo Dresser HF  D6"</v>
          </cell>
          <cell r="F166">
            <v>160080</v>
          </cell>
          <cell r="G166">
            <v>8004</v>
          </cell>
        </row>
        <row r="167">
          <cell r="B167" t="str">
            <v>Unión Tipo Dresser HF  D8"</v>
          </cell>
          <cell r="F167">
            <v>168200</v>
          </cell>
          <cell r="G167">
            <v>8410</v>
          </cell>
        </row>
        <row r="168">
          <cell r="B168" t="str">
            <v>Unión Tipo Dresser HF  D10"</v>
          </cell>
          <cell r="F168">
            <v>266800</v>
          </cell>
          <cell r="G168">
            <v>13340</v>
          </cell>
        </row>
        <row r="169">
          <cell r="B169" t="str">
            <v>Unión Tipo Dresser HF  D20"</v>
          </cell>
          <cell r="F169">
            <v>1206400</v>
          </cell>
          <cell r="G169">
            <v>60320</v>
          </cell>
        </row>
        <row r="171">
          <cell r="A171" t="str">
            <v>*</v>
          </cell>
          <cell r="B171" t="str">
            <v>Tubo PVC UZ RDE21 D2" (6m)</v>
          </cell>
          <cell r="F171">
            <v>145801</v>
          </cell>
          <cell r="G171">
            <v>7290.05</v>
          </cell>
        </row>
        <row r="172">
          <cell r="A172" t="str">
            <v>*</v>
          </cell>
          <cell r="B172" t="str">
            <v>Tubo PVC UZ RDE21 D3" (6m)</v>
          </cell>
          <cell r="F172">
            <v>319097</v>
          </cell>
          <cell r="G172">
            <v>15954.85</v>
          </cell>
        </row>
        <row r="173">
          <cell r="A173" t="str">
            <v>*</v>
          </cell>
          <cell r="B173" t="str">
            <v>Tubo PVC UZ RDE21 D4" (6m)</v>
          </cell>
          <cell r="F173">
            <v>526500</v>
          </cell>
          <cell r="G173">
            <v>26325</v>
          </cell>
        </row>
        <row r="174">
          <cell r="A174" t="str">
            <v>*</v>
          </cell>
          <cell r="B174" t="str">
            <v>Tubo PVC UZ RDE21 D6" (6m)</v>
          </cell>
          <cell r="F174">
            <v>1149614</v>
          </cell>
          <cell r="G174">
            <v>57480.700000000004</v>
          </cell>
        </row>
        <row r="175">
          <cell r="A175" t="str">
            <v>*</v>
          </cell>
          <cell r="B175" t="str">
            <v>Tubo PVC UZ RDE21 D8" (6m)</v>
          </cell>
          <cell r="F175">
            <v>1947310</v>
          </cell>
          <cell r="G175">
            <v>97365.5</v>
          </cell>
        </row>
        <row r="176">
          <cell r="A176" t="str">
            <v>*</v>
          </cell>
          <cell r="B176" t="str">
            <v>Tubo PVC UZ RDE21 D10" (6m)</v>
          </cell>
          <cell r="F176">
            <v>3065463</v>
          </cell>
          <cell r="G176">
            <v>153273.15</v>
          </cell>
        </row>
        <row r="177">
          <cell r="A177" t="str">
            <v>*</v>
          </cell>
          <cell r="B177" t="str">
            <v>Tubo PVC UZ RDE21 D12" (6m)</v>
          </cell>
          <cell r="F177">
            <v>4289164</v>
          </cell>
          <cell r="G177">
            <v>214458.2</v>
          </cell>
        </row>
        <row r="178">
          <cell r="A178" t="str">
            <v>*</v>
          </cell>
          <cell r="B178" t="str">
            <v>Tubo PVC UZ RDE21 D16" (6m)</v>
          </cell>
          <cell r="F178">
            <v>6981387</v>
          </cell>
          <cell r="G178">
            <v>349069.35000000003</v>
          </cell>
        </row>
        <row r="179">
          <cell r="A179" t="str">
            <v>*</v>
          </cell>
          <cell r="B179" t="str">
            <v>Union Z D3"</v>
          </cell>
          <cell r="F179">
            <v>93266</v>
          </cell>
          <cell r="G179">
            <v>4663.3</v>
          </cell>
        </row>
        <row r="180">
          <cell r="A180" t="str">
            <v>*</v>
          </cell>
          <cell r="B180" t="str">
            <v>Union Z D4"</v>
          </cell>
          <cell r="F180">
            <v>151597</v>
          </cell>
          <cell r="G180">
            <v>7579.85</v>
          </cell>
        </row>
        <row r="181">
          <cell r="A181" t="str">
            <v>*</v>
          </cell>
          <cell r="B181" t="str">
            <v>Union Z D6"</v>
          </cell>
          <cell r="F181">
            <v>353973</v>
          </cell>
          <cell r="G181">
            <v>17698.650000000001</v>
          </cell>
        </row>
        <row r="182">
          <cell r="A182" t="str">
            <v>*</v>
          </cell>
          <cell r="B182" t="str">
            <v>Union Z D8"</v>
          </cell>
          <cell r="F182">
            <v>650343</v>
          </cell>
          <cell r="G182">
            <v>32517.15</v>
          </cell>
        </row>
        <row r="183">
          <cell r="A183" t="str">
            <v>*</v>
          </cell>
          <cell r="B183" t="str">
            <v>Union Z D10"</v>
          </cell>
          <cell r="F183">
            <v>1161964</v>
          </cell>
          <cell r="G183">
            <v>58098.200000000004</v>
          </cell>
        </row>
        <row r="184">
          <cell r="A184" t="str">
            <v>*</v>
          </cell>
          <cell r="B184" t="str">
            <v>Union Z D12"</v>
          </cell>
          <cell r="F184">
            <v>1800788</v>
          </cell>
          <cell r="G184">
            <v>90039.400000000009</v>
          </cell>
        </row>
        <row r="185">
          <cell r="A185" t="str">
            <v>*</v>
          </cell>
          <cell r="B185" t="str">
            <v>Unión reparación PVC D3"</v>
          </cell>
          <cell r="F185">
            <v>99450</v>
          </cell>
          <cell r="G185">
            <v>4972.5</v>
          </cell>
        </row>
        <row r="186">
          <cell r="A186" t="str">
            <v>*</v>
          </cell>
          <cell r="B186" t="str">
            <v>Unión reparación PVC D4"</v>
          </cell>
          <cell r="F186">
            <v>170531</v>
          </cell>
          <cell r="G186">
            <v>8526.5500000000011</v>
          </cell>
        </row>
        <row r="187">
          <cell r="A187" t="str">
            <v>*</v>
          </cell>
          <cell r="B187" t="str">
            <v>Unión reparación PVC D6"</v>
          </cell>
          <cell r="F187">
            <v>394888</v>
          </cell>
          <cell r="G187">
            <v>19744.400000000001</v>
          </cell>
        </row>
        <row r="188">
          <cell r="A188" t="str">
            <v>*</v>
          </cell>
          <cell r="B188" t="str">
            <v>Unión reparación PVC D8"</v>
          </cell>
          <cell r="F188">
            <v>726068</v>
          </cell>
          <cell r="G188">
            <v>36303.4</v>
          </cell>
        </row>
        <row r="189">
          <cell r="A189" t="str">
            <v>*</v>
          </cell>
          <cell r="B189" t="str">
            <v>Unión reparación PVC D10"</v>
          </cell>
          <cell r="F189">
            <v>1240119</v>
          </cell>
          <cell r="G189">
            <v>62005.950000000004</v>
          </cell>
        </row>
        <row r="190">
          <cell r="A190" t="str">
            <v>*</v>
          </cell>
          <cell r="B190" t="str">
            <v>Unión reparación PVC D12"</v>
          </cell>
          <cell r="F190">
            <v>2270152</v>
          </cell>
          <cell r="G190">
            <v>113507.6</v>
          </cell>
        </row>
        <row r="191">
          <cell r="A191" t="str">
            <v>*</v>
          </cell>
          <cell r="B191" t="str">
            <v>Tubería PVC para gas D2" (m)</v>
          </cell>
          <cell r="F191">
            <v>56957</v>
          </cell>
          <cell r="G191">
            <v>2847.8500000000004</v>
          </cell>
        </row>
        <row r="192">
          <cell r="A192" t="str">
            <v>*</v>
          </cell>
          <cell r="B192" t="str">
            <v xml:space="preserve">Valvula HD 20" compuerta elástica EL </v>
          </cell>
          <cell r="F192">
            <v>17980000</v>
          </cell>
          <cell r="G192">
            <v>899000</v>
          </cell>
        </row>
        <row r="193">
          <cell r="A193" t="str">
            <v>*</v>
          </cell>
          <cell r="B193" t="str">
            <v xml:space="preserve">Valvula HD 10" compuerta elástica EL </v>
          </cell>
          <cell r="F193">
            <v>2947560</v>
          </cell>
          <cell r="G193">
            <v>147378</v>
          </cell>
        </row>
        <row r="194">
          <cell r="A194" t="str">
            <v>*</v>
          </cell>
          <cell r="B194" t="str">
            <v xml:space="preserve">Valvula HD 8" junta hidráulica </v>
          </cell>
          <cell r="F194">
            <v>1417520</v>
          </cell>
          <cell r="G194">
            <v>70876</v>
          </cell>
        </row>
        <row r="195">
          <cell r="A195" t="str">
            <v>*</v>
          </cell>
          <cell r="B195" t="str">
            <v xml:space="preserve">Valvula HD 6" compuerta elástica EL </v>
          </cell>
          <cell r="F195">
            <v>958159.99999999988</v>
          </cell>
          <cell r="G195">
            <v>47908</v>
          </cell>
        </row>
        <row r="196">
          <cell r="A196" t="str">
            <v>*</v>
          </cell>
          <cell r="B196" t="str">
            <v>Valvula HD 4" compuerta elástica EB</v>
          </cell>
          <cell r="F196">
            <v>531280</v>
          </cell>
          <cell r="G196">
            <v>26564</v>
          </cell>
        </row>
        <row r="197">
          <cell r="A197" t="str">
            <v>*</v>
          </cell>
          <cell r="B197" t="str">
            <v>Valvula HD 3" compuerta elástica EB</v>
          </cell>
          <cell r="F197">
            <v>409480</v>
          </cell>
          <cell r="G197">
            <v>20474</v>
          </cell>
        </row>
        <row r="198">
          <cell r="A198" t="str">
            <v>*</v>
          </cell>
          <cell r="B198" t="str">
            <v>Valvula HD 2" compuerta elástica EB</v>
          </cell>
          <cell r="F198">
            <v>281880</v>
          </cell>
          <cell r="G198">
            <v>14094</v>
          </cell>
        </row>
        <row r="199">
          <cell r="A199" t="str">
            <v>*</v>
          </cell>
          <cell r="B199" t="str">
            <v>Hidrante HD tipo Milán 3" EL</v>
          </cell>
          <cell r="F199">
            <v>1543960</v>
          </cell>
          <cell r="G199">
            <v>77198</v>
          </cell>
        </row>
        <row r="200">
          <cell r="A200" t="str">
            <v>*</v>
          </cell>
          <cell r="B200" t="str">
            <v>Hidrante HD tipo Milán 4" EL</v>
          </cell>
          <cell r="F200">
            <v>2219080</v>
          </cell>
          <cell r="G200">
            <v>110954</v>
          </cell>
        </row>
        <row r="201">
          <cell r="A201" t="str">
            <v>*</v>
          </cell>
          <cell r="B201" t="str">
            <v>Hidrante HD tipo Tráfico 4" EL</v>
          </cell>
          <cell r="F201">
            <v>2456880</v>
          </cell>
          <cell r="G201">
            <v>122844</v>
          </cell>
        </row>
        <row r="202">
          <cell r="A202" t="str">
            <v>*</v>
          </cell>
          <cell r="B202" t="str">
            <v>Concreto 3000 psi Gr 3/4" (m3)</v>
          </cell>
          <cell r="F202">
            <v>356440</v>
          </cell>
          <cell r="G202">
            <v>17822</v>
          </cell>
        </row>
        <row r="203">
          <cell r="A203" t="str">
            <v>*</v>
          </cell>
          <cell r="B203" t="str">
            <v>Concreto 3500 psi Gr 3/4" (m3)</v>
          </cell>
          <cell r="F203">
            <v>389857</v>
          </cell>
          <cell r="G203">
            <v>19492.850000000002</v>
          </cell>
        </row>
        <row r="204">
          <cell r="A204" t="str">
            <v>*</v>
          </cell>
          <cell r="B204" t="str">
            <v>Tapa EMPAS + aro para fundir</v>
          </cell>
          <cell r="F204">
            <v>351750</v>
          </cell>
          <cell r="G204">
            <v>17587.5</v>
          </cell>
        </row>
        <row r="205">
          <cell r="A205">
            <v>1</v>
          </cell>
          <cell r="B205" t="str">
            <v>Cemento gris</v>
          </cell>
          <cell r="C205" t="str">
            <v>Bulto</v>
          </cell>
          <cell r="D205">
            <v>19000.8</v>
          </cell>
          <cell r="E205">
            <v>17800</v>
          </cell>
        </row>
        <row r="206">
          <cell r="A206">
            <v>2</v>
          </cell>
          <cell r="B206" t="str">
            <v>Arena lavada</v>
          </cell>
          <cell r="C206" t="str">
            <v>M³</v>
          </cell>
          <cell r="D206">
            <v>28171.759999999998</v>
          </cell>
          <cell r="E206">
            <v>50000</v>
          </cell>
        </row>
        <row r="207">
          <cell r="A207">
            <v>3</v>
          </cell>
          <cell r="B207" t="str">
            <v>Triturado</v>
          </cell>
          <cell r="C207" t="str">
            <v>M³</v>
          </cell>
          <cell r="D207">
            <v>93264</v>
          </cell>
          <cell r="E207">
            <v>63250</v>
          </cell>
        </row>
        <row r="208">
          <cell r="A208">
            <v>4</v>
          </cell>
          <cell r="B208" t="str">
            <v>Hierro Figurado 60000 psi</v>
          </cell>
          <cell r="C208" t="str">
            <v>Kg</v>
          </cell>
          <cell r="D208">
            <v>4657</v>
          </cell>
          <cell r="E208">
            <v>4657</v>
          </cell>
        </row>
        <row r="209">
          <cell r="A209">
            <v>5</v>
          </cell>
          <cell r="B209" t="str">
            <v>Ladrillo tolete</v>
          </cell>
          <cell r="C209" t="str">
            <v>Un</v>
          </cell>
          <cell r="D209">
            <v>300</v>
          </cell>
          <cell r="E209">
            <v>300</v>
          </cell>
        </row>
        <row r="210">
          <cell r="A210">
            <v>6</v>
          </cell>
          <cell r="B210" t="str">
            <v>Estaca</v>
          </cell>
          <cell r="C210" t="str">
            <v>Un</v>
          </cell>
          <cell r="D210">
            <v>1000</v>
          </cell>
          <cell r="E210">
            <v>1000</v>
          </cell>
        </row>
        <row r="211">
          <cell r="A211">
            <v>7</v>
          </cell>
          <cell r="B211" t="str">
            <v>Acero de refuerzo</v>
          </cell>
          <cell r="C211" t="str">
            <v>Kg</v>
          </cell>
          <cell r="D211">
            <v>5000</v>
          </cell>
          <cell r="E211">
            <v>5000</v>
          </cell>
        </row>
        <row r="212">
          <cell r="A212">
            <v>8</v>
          </cell>
          <cell r="B212" t="str">
            <v>Material seleccionado</v>
          </cell>
          <cell r="C212" t="str">
            <v>M³</v>
          </cell>
          <cell r="D212">
            <v>7280</v>
          </cell>
          <cell r="E212">
            <v>7280</v>
          </cell>
        </row>
        <row r="213">
          <cell r="A213">
            <v>9</v>
          </cell>
          <cell r="B213" t="str">
            <v>Piedra rajón</v>
          </cell>
          <cell r="C213" t="str">
            <v>M³</v>
          </cell>
          <cell r="D213">
            <v>18000</v>
          </cell>
          <cell r="E213">
            <v>18000</v>
          </cell>
        </row>
        <row r="214">
          <cell r="A214">
            <v>10</v>
          </cell>
          <cell r="B214" t="str">
            <v>Color mineral americano</v>
          </cell>
          <cell r="C214" t="str">
            <v>Lb</v>
          </cell>
          <cell r="D214">
            <v>4500</v>
          </cell>
          <cell r="E214">
            <v>4500</v>
          </cell>
        </row>
        <row r="215">
          <cell r="A215">
            <v>11</v>
          </cell>
          <cell r="B215" t="str">
            <v>Alambre negro</v>
          </cell>
          <cell r="C215" t="str">
            <v>Kg</v>
          </cell>
          <cell r="D215">
            <v>4760</v>
          </cell>
          <cell r="E215">
            <v>4760</v>
          </cell>
        </row>
        <row r="216">
          <cell r="A216">
            <v>12</v>
          </cell>
          <cell r="B216" t="str">
            <v>Ladrillo perforado colonial mate</v>
          </cell>
          <cell r="C216" t="str">
            <v>UN</v>
          </cell>
          <cell r="D216">
            <v>380</v>
          </cell>
          <cell r="E216">
            <v>380</v>
          </cell>
        </row>
        <row r="217">
          <cell r="A217">
            <v>13</v>
          </cell>
          <cell r="B217" t="str">
            <v>Ventanería metáliza anolock</v>
          </cell>
          <cell r="C217" t="str">
            <v>M²</v>
          </cell>
          <cell r="D217">
            <v>32000</v>
          </cell>
          <cell r="E217">
            <v>32000</v>
          </cell>
        </row>
        <row r="218">
          <cell r="A218">
            <v>14</v>
          </cell>
          <cell r="B218" t="str">
            <v>Reja metálica</v>
          </cell>
          <cell r="C218" t="str">
            <v>M²</v>
          </cell>
          <cell r="D218">
            <v>25000</v>
          </cell>
          <cell r="E218">
            <v>25000</v>
          </cell>
        </row>
        <row r="219">
          <cell r="A219">
            <v>15</v>
          </cell>
          <cell r="B219" t="str">
            <v>Pintura anticorrosiva</v>
          </cell>
          <cell r="C219" t="str">
            <v>Gln</v>
          </cell>
          <cell r="D219">
            <v>43630</v>
          </cell>
          <cell r="E219">
            <v>43630</v>
          </cell>
        </row>
        <row r="220">
          <cell r="A220">
            <v>16</v>
          </cell>
          <cell r="B220" t="str">
            <v>Puerta en lámina incluye marco</v>
          </cell>
          <cell r="C220" t="str">
            <v>M2</v>
          </cell>
          <cell r="D220">
            <v>100000</v>
          </cell>
          <cell r="E220">
            <v>100000</v>
          </cell>
        </row>
        <row r="221">
          <cell r="A221">
            <v>17</v>
          </cell>
          <cell r="B221" t="str">
            <v>Cerr. Cisa 45010-16 Doble Cilindro n.k.13049</v>
          </cell>
          <cell r="C221" t="str">
            <v>Un</v>
          </cell>
          <cell r="D221">
            <v>25000</v>
          </cell>
          <cell r="E221">
            <v>25000</v>
          </cell>
        </row>
        <row r="222">
          <cell r="A222">
            <v>18</v>
          </cell>
          <cell r="B222" t="str">
            <v>Soldadura eléctrica 6013 * 1/8 West Arco</v>
          </cell>
          <cell r="C222" t="str">
            <v>Kg</v>
          </cell>
          <cell r="D222">
            <v>10706</v>
          </cell>
          <cell r="E222">
            <v>10706</v>
          </cell>
        </row>
        <row r="223">
          <cell r="A223">
            <v>19</v>
          </cell>
          <cell r="B223" t="str">
            <v>Anticorrosivo</v>
          </cell>
          <cell r="C223" t="str">
            <v>Gln</v>
          </cell>
          <cell r="D223">
            <v>65550</v>
          </cell>
          <cell r="E223">
            <v>65550</v>
          </cell>
        </row>
        <row r="224">
          <cell r="A224">
            <v>20</v>
          </cell>
          <cell r="B224" t="str">
            <v>Esmalte sintético Domestico P.</v>
          </cell>
          <cell r="C224" t="str">
            <v>Gln</v>
          </cell>
          <cell r="D224">
            <v>78300</v>
          </cell>
          <cell r="E224">
            <v>78300</v>
          </cell>
        </row>
        <row r="225">
          <cell r="A225">
            <v>21</v>
          </cell>
          <cell r="B225" t="str">
            <v>Teja barro</v>
          </cell>
          <cell r="C225" t="str">
            <v>M²</v>
          </cell>
          <cell r="D225">
            <v>11055</v>
          </cell>
          <cell r="E225">
            <v>11055</v>
          </cell>
        </row>
        <row r="226">
          <cell r="A226">
            <v>22</v>
          </cell>
          <cell r="B226" t="str">
            <v>Tornillo fijador de ala</v>
          </cell>
          <cell r="C226" t="str">
            <v>Un</v>
          </cell>
          <cell r="D226">
            <v>370</v>
          </cell>
          <cell r="E226">
            <v>370</v>
          </cell>
        </row>
        <row r="227">
          <cell r="A227">
            <v>23</v>
          </cell>
          <cell r="B227" t="str">
            <v>Lámina de acero galvanizado Cal.18 2.40 x1.53</v>
          </cell>
          <cell r="C227" t="str">
            <v>M2</v>
          </cell>
          <cell r="D227">
            <v>12000</v>
          </cell>
          <cell r="E227">
            <v>12000</v>
          </cell>
        </row>
        <row r="228">
          <cell r="A228">
            <v>24</v>
          </cell>
          <cell r="B228" t="str">
            <v>Tubo cerramiento galvanizado 2" *6 m C-16</v>
          </cell>
          <cell r="C228" t="str">
            <v>Ml</v>
          </cell>
          <cell r="D228">
            <v>119240</v>
          </cell>
          <cell r="E228">
            <v>119240</v>
          </cell>
        </row>
        <row r="229">
          <cell r="A229">
            <v>25</v>
          </cell>
          <cell r="B229" t="str">
            <v>Cable encauchetado No.6</v>
          </cell>
          <cell r="C229" t="str">
            <v>Ml</v>
          </cell>
          <cell r="D229">
            <v>1250</v>
          </cell>
          <cell r="E229">
            <v>1250</v>
          </cell>
        </row>
        <row r="230">
          <cell r="A230">
            <v>26</v>
          </cell>
          <cell r="B230" t="str">
            <v>Ducto telefónico 2" x 6m PVC</v>
          </cell>
          <cell r="C230" t="str">
            <v>Ml</v>
          </cell>
          <cell r="D230">
            <v>33449.063999999998</v>
          </cell>
          <cell r="E230">
            <v>33449</v>
          </cell>
        </row>
        <row r="231">
          <cell r="A231">
            <v>27</v>
          </cell>
          <cell r="B231" t="str">
            <v>Caja prefabricada</v>
          </cell>
          <cell r="C231" t="str">
            <v>Un</v>
          </cell>
          <cell r="D231">
            <v>60000</v>
          </cell>
          <cell r="E231">
            <v>60000</v>
          </cell>
        </row>
        <row r="232">
          <cell r="A232">
            <v>28</v>
          </cell>
          <cell r="B232" t="str">
            <v>Tablero de 9 circuitos</v>
          </cell>
          <cell r="C232" t="str">
            <v>Un</v>
          </cell>
          <cell r="D232">
            <v>125000</v>
          </cell>
          <cell r="E232">
            <v>125000</v>
          </cell>
        </row>
        <row r="233">
          <cell r="A233">
            <v>29</v>
          </cell>
          <cell r="B233" t="str">
            <v>Tubo conduit 2" x 3m</v>
          </cell>
          <cell r="C233" t="str">
            <v>Ml</v>
          </cell>
          <cell r="D233">
            <v>21000</v>
          </cell>
          <cell r="E233">
            <v>21000</v>
          </cell>
        </row>
        <row r="234">
          <cell r="A234">
            <v>30</v>
          </cell>
          <cell r="B234" t="str">
            <v>Granito bulto 37 Kg</v>
          </cell>
          <cell r="C234" t="str">
            <v>Bulto</v>
          </cell>
          <cell r="D234">
            <v>13594.04</v>
          </cell>
          <cell r="E234">
            <v>13594</v>
          </cell>
        </row>
        <row r="235">
          <cell r="A235">
            <v>31</v>
          </cell>
          <cell r="B235" t="str">
            <v>Cemento blanco x 20 Kg</v>
          </cell>
          <cell r="C235" t="str">
            <v>Bulto</v>
          </cell>
          <cell r="D235">
            <v>22129.32</v>
          </cell>
          <cell r="E235">
            <v>22129</v>
          </cell>
        </row>
        <row r="236">
          <cell r="A236">
            <v>32</v>
          </cell>
          <cell r="B236" t="str">
            <v xml:space="preserve">Retiro de sobrantes </v>
          </cell>
          <cell r="C236" t="str">
            <v>m3/d</v>
          </cell>
          <cell r="D236">
            <v>32000</v>
          </cell>
          <cell r="E236">
            <v>32000</v>
          </cell>
        </row>
        <row r="237">
          <cell r="A237">
            <v>33</v>
          </cell>
          <cell r="B237" t="str">
            <v>Buje soldado sanitario de 3"X 2"</v>
          </cell>
          <cell r="C237" t="str">
            <v>Un</v>
          </cell>
          <cell r="D237">
            <v>2399</v>
          </cell>
          <cell r="E237">
            <v>2399</v>
          </cell>
        </row>
        <row r="238">
          <cell r="A238">
            <v>34</v>
          </cell>
          <cell r="B238" t="str">
            <v>Codo sanitario de 3"x90° CxC</v>
          </cell>
          <cell r="C238" t="str">
            <v>Un</v>
          </cell>
          <cell r="D238">
            <v>3669</v>
          </cell>
          <cell r="E238">
            <v>3669</v>
          </cell>
        </row>
        <row r="239">
          <cell r="A239">
            <v>35</v>
          </cell>
          <cell r="B239" t="str">
            <v>Sifon sanitario de 2"</v>
          </cell>
          <cell r="C239" t="str">
            <v>Un</v>
          </cell>
          <cell r="D239">
            <v>4992</v>
          </cell>
          <cell r="E239">
            <v>4992</v>
          </cell>
        </row>
        <row r="240">
          <cell r="A240">
            <v>36</v>
          </cell>
          <cell r="B240" t="str">
            <v>Tubo sanitario de 3" x 6m</v>
          </cell>
          <cell r="C240" t="str">
            <v>Un</v>
          </cell>
          <cell r="D240">
            <v>50076</v>
          </cell>
          <cell r="E240">
            <v>50076</v>
          </cell>
        </row>
        <row r="241">
          <cell r="A241">
            <v>37</v>
          </cell>
          <cell r="B241" t="str">
            <v>Cuartos de soldadura PVC</v>
          </cell>
          <cell r="C241" t="str">
            <v>Tarro</v>
          </cell>
          <cell r="D241">
            <v>67030</v>
          </cell>
          <cell r="E241">
            <v>67030</v>
          </cell>
        </row>
        <row r="242">
          <cell r="A242">
            <v>38</v>
          </cell>
          <cell r="B242" t="str">
            <v>Disolvente limpiador 760 Gr</v>
          </cell>
          <cell r="C242" t="str">
            <v>Cuarto</v>
          </cell>
          <cell r="D242">
            <v>32319.919999999998</v>
          </cell>
          <cell r="E242">
            <v>32320</v>
          </cell>
        </row>
        <row r="243">
          <cell r="A243">
            <v>39</v>
          </cell>
          <cell r="B243" t="str">
            <v>Tee PVC Presión de  1/2"</v>
          </cell>
          <cell r="C243" t="str">
            <v>Un</v>
          </cell>
          <cell r="D243">
            <v>365</v>
          </cell>
          <cell r="E243">
            <v>365</v>
          </cell>
        </row>
        <row r="244">
          <cell r="A244">
            <v>40</v>
          </cell>
          <cell r="B244" t="str">
            <v>Tubo PVC presión de 4" RDE 21x6m</v>
          </cell>
          <cell r="C244" t="str">
            <v>Tubo</v>
          </cell>
          <cell r="D244">
            <v>320125.2</v>
          </cell>
          <cell r="E244">
            <v>320125</v>
          </cell>
        </row>
        <row r="245">
          <cell r="A245">
            <v>41</v>
          </cell>
          <cell r="B245" t="str">
            <v>Unión PVC presión de 1/2"</v>
          </cell>
          <cell r="C245" t="str">
            <v>Un</v>
          </cell>
          <cell r="D245">
            <v>177</v>
          </cell>
          <cell r="E245">
            <v>177</v>
          </cell>
        </row>
        <row r="246">
          <cell r="A246">
            <v>42</v>
          </cell>
          <cell r="B246" t="str">
            <v>Codo PVCpresión de 1/2"x90°</v>
          </cell>
          <cell r="C246" t="str">
            <v>Un</v>
          </cell>
          <cell r="D246">
            <v>274</v>
          </cell>
          <cell r="E246">
            <v>274</v>
          </cell>
        </row>
        <row r="247">
          <cell r="A247">
            <v>43</v>
          </cell>
          <cell r="B247" t="str">
            <v>Egeo de 15x22 Color</v>
          </cell>
          <cell r="C247" t="str">
            <v>M2</v>
          </cell>
          <cell r="D247">
            <v>13314</v>
          </cell>
          <cell r="E247">
            <v>13314</v>
          </cell>
        </row>
        <row r="248">
          <cell r="A248">
            <v>44</v>
          </cell>
          <cell r="B248" t="str">
            <v>Pegacor I-10 X 25 Kilos</v>
          </cell>
          <cell r="C248" t="str">
            <v>Bulto</v>
          </cell>
          <cell r="D248">
            <v>23249.88</v>
          </cell>
          <cell r="E248">
            <v>23250</v>
          </cell>
        </row>
        <row r="249">
          <cell r="A249">
            <v>45</v>
          </cell>
          <cell r="B249" t="str">
            <v>Enchape  20*20</v>
          </cell>
          <cell r="C249" t="str">
            <v>M2</v>
          </cell>
          <cell r="D249">
            <v>11550</v>
          </cell>
          <cell r="E249">
            <v>11550</v>
          </cell>
        </row>
        <row r="250">
          <cell r="A250">
            <v>46</v>
          </cell>
          <cell r="B250" t="str">
            <v>Ladrillo T-1</v>
          </cell>
          <cell r="C250" t="str">
            <v>Un</v>
          </cell>
          <cell r="D250">
            <v>170</v>
          </cell>
          <cell r="E250">
            <v>170</v>
          </cell>
        </row>
        <row r="251">
          <cell r="A251">
            <v>47</v>
          </cell>
          <cell r="B251" t="str">
            <v>Tee PVC Presión de  4"</v>
          </cell>
          <cell r="C251" t="str">
            <v>Un</v>
          </cell>
          <cell r="D251">
            <v>88816.56</v>
          </cell>
          <cell r="E251">
            <v>88817</v>
          </cell>
        </row>
        <row r="252">
          <cell r="A252">
            <v>48</v>
          </cell>
          <cell r="B252" t="str">
            <v>Ángulo de 1 1/2" x 3/16" x 6m</v>
          </cell>
          <cell r="C252" t="str">
            <v>Un</v>
          </cell>
          <cell r="D252">
            <v>15287</v>
          </cell>
          <cell r="E252">
            <v>15287</v>
          </cell>
        </row>
        <row r="253">
          <cell r="A253">
            <v>49</v>
          </cell>
          <cell r="B253" t="str">
            <v>Caja eléctrica rectángular galvanizada</v>
          </cell>
          <cell r="C253" t="str">
            <v>Un</v>
          </cell>
          <cell r="D253">
            <v>380</v>
          </cell>
          <cell r="E253">
            <v>380</v>
          </cell>
        </row>
        <row r="254">
          <cell r="A254">
            <v>50</v>
          </cell>
          <cell r="B254" t="str">
            <v>Caja eléctrica cuadrada galvanizada</v>
          </cell>
          <cell r="C254" t="str">
            <v>Un</v>
          </cell>
          <cell r="D254">
            <v>1370</v>
          </cell>
          <cell r="E254">
            <v>1370</v>
          </cell>
        </row>
        <row r="255">
          <cell r="A255">
            <v>51</v>
          </cell>
          <cell r="B255" t="str">
            <v>Alambre eléctrico No.14</v>
          </cell>
          <cell r="C255" t="str">
            <v>Ml</v>
          </cell>
          <cell r="D255">
            <v>360</v>
          </cell>
          <cell r="E255">
            <v>360</v>
          </cell>
        </row>
        <row r="256">
          <cell r="A256">
            <v>52</v>
          </cell>
          <cell r="B256" t="str">
            <v xml:space="preserve">Tuberia Pvc novafort Ø=8" </v>
          </cell>
          <cell r="C256" t="str">
            <v>Tubo</v>
          </cell>
          <cell r="D256">
            <v>188546</v>
          </cell>
          <cell r="E256">
            <v>188546</v>
          </cell>
        </row>
        <row r="257">
          <cell r="A257">
            <v>53</v>
          </cell>
          <cell r="B257" t="str">
            <v>Tomacorriente o roseta</v>
          </cell>
          <cell r="C257" t="str">
            <v>Un</v>
          </cell>
          <cell r="D257">
            <v>8141.808</v>
          </cell>
          <cell r="E257">
            <v>8142</v>
          </cell>
        </row>
        <row r="258">
          <cell r="A258">
            <v>54</v>
          </cell>
          <cell r="B258" t="str">
            <v>Rollo de cinta aislante Cobra</v>
          </cell>
          <cell r="C258" t="str">
            <v>Un</v>
          </cell>
          <cell r="D258">
            <v>1600</v>
          </cell>
          <cell r="E258">
            <v>1600</v>
          </cell>
        </row>
        <row r="259">
          <cell r="A259">
            <v>55</v>
          </cell>
          <cell r="B259" t="str">
            <v>Detergente y Ácido</v>
          </cell>
          <cell r="C259" t="str">
            <v>Kg</v>
          </cell>
          <cell r="D259">
            <v>3600</v>
          </cell>
          <cell r="E259">
            <v>3600</v>
          </cell>
        </row>
        <row r="260">
          <cell r="A260">
            <v>56</v>
          </cell>
          <cell r="B260" t="str">
            <v>Ladrillo Tolete 7 x 11 x 23</v>
          </cell>
          <cell r="C260" t="str">
            <v>UN</v>
          </cell>
          <cell r="D260">
            <v>282</v>
          </cell>
          <cell r="E260">
            <v>282</v>
          </cell>
        </row>
        <row r="261">
          <cell r="A261">
            <v>57</v>
          </cell>
          <cell r="B261" t="str">
            <v xml:space="preserve">Lavaplatos acero socoda Maracaibo 1,00 x 0,50 </v>
          </cell>
          <cell r="C261" t="str">
            <v>UN</v>
          </cell>
          <cell r="D261">
            <v>91264</v>
          </cell>
          <cell r="E261">
            <v>91264</v>
          </cell>
        </row>
        <row r="262">
          <cell r="A262">
            <v>58</v>
          </cell>
          <cell r="B262" t="str">
            <v>Lavadero Prefabricado 0.90 x 0.60 m</v>
          </cell>
          <cell r="C262" t="str">
            <v>UN</v>
          </cell>
          <cell r="D262">
            <v>105500</v>
          </cell>
          <cell r="E262">
            <v>105500</v>
          </cell>
        </row>
        <row r="263">
          <cell r="A263">
            <v>59</v>
          </cell>
          <cell r="B263" t="str">
            <v>Limpiador Removedor PVC de 760 Gr. REF 0520700001</v>
          </cell>
          <cell r="C263" t="str">
            <v>UN</v>
          </cell>
          <cell r="D263">
            <v>32319.919999999998</v>
          </cell>
          <cell r="E263">
            <v>32320</v>
          </cell>
        </row>
        <row r="264">
          <cell r="A264">
            <v>60</v>
          </cell>
          <cell r="B264" t="str">
            <v>Cuartos de soldadura líquida PVC REF 0500800001</v>
          </cell>
          <cell r="C264" t="str">
            <v>UN</v>
          </cell>
          <cell r="D264">
            <v>67030</v>
          </cell>
          <cell r="E264">
            <v>67030</v>
          </cell>
        </row>
        <row r="265">
          <cell r="A265">
            <v>61</v>
          </cell>
          <cell r="B265" t="str">
            <v>Llave de bola corriente  (T.P NOVASFER)</v>
          </cell>
          <cell r="C265" t="str">
            <v>UN</v>
          </cell>
          <cell r="D265">
            <v>9900</v>
          </cell>
          <cell r="E265">
            <v>9900</v>
          </cell>
        </row>
        <row r="266">
          <cell r="A266">
            <v>62</v>
          </cell>
          <cell r="B266" t="str">
            <v>Adaptador hembra PVC presión de 1/2 RF 1530204119</v>
          </cell>
          <cell r="C266" t="str">
            <v>UN</v>
          </cell>
          <cell r="D266">
            <v>300</v>
          </cell>
          <cell r="E266">
            <v>300</v>
          </cell>
        </row>
        <row r="267">
          <cell r="A267">
            <v>63</v>
          </cell>
          <cell r="B267" t="str">
            <v>Rejilla Redonda. REF.36701</v>
          </cell>
          <cell r="C267" t="str">
            <v>UN</v>
          </cell>
          <cell r="D267">
            <v>3495</v>
          </cell>
          <cell r="E267">
            <v>3495</v>
          </cell>
        </row>
        <row r="268">
          <cell r="A268">
            <v>64</v>
          </cell>
          <cell r="B268" t="str">
            <v>Materiales varios lavamanos</v>
          </cell>
          <cell r="C268" t="str">
            <v>Gbl</v>
          </cell>
          <cell r="D268">
            <v>2500</v>
          </cell>
          <cell r="E268">
            <v>2500</v>
          </cell>
        </row>
        <row r="269">
          <cell r="A269">
            <v>65</v>
          </cell>
          <cell r="B269" t="str">
            <v>Lavamanos Acuacer</v>
          </cell>
          <cell r="C269" t="str">
            <v>UN</v>
          </cell>
          <cell r="D269">
            <v>49867.24</v>
          </cell>
          <cell r="E269">
            <v>49867</v>
          </cell>
        </row>
        <row r="270">
          <cell r="A270">
            <v>66</v>
          </cell>
          <cell r="B270" t="str">
            <v>Materiales varios sanitario</v>
          </cell>
          <cell r="C270" t="str">
            <v>Gbl</v>
          </cell>
          <cell r="D270">
            <v>7500</v>
          </cell>
          <cell r="E270">
            <v>7500</v>
          </cell>
        </row>
        <row r="271">
          <cell r="A271">
            <v>67</v>
          </cell>
          <cell r="B271" t="str">
            <v>Sanitario Corona</v>
          </cell>
          <cell r="C271" t="str">
            <v>UN</v>
          </cell>
          <cell r="D271">
            <v>133000</v>
          </cell>
          <cell r="E271">
            <v>133000</v>
          </cell>
        </row>
        <row r="272">
          <cell r="A272">
            <v>68</v>
          </cell>
          <cell r="B272" t="str">
            <v>Ducha sencilla piscis Ref. 54430</v>
          </cell>
          <cell r="C272" t="str">
            <v>UN</v>
          </cell>
          <cell r="D272">
            <v>11020</v>
          </cell>
          <cell r="E272">
            <v>11020</v>
          </cell>
        </row>
        <row r="273">
          <cell r="A273">
            <v>69</v>
          </cell>
          <cell r="B273" t="str">
            <v>Tanque plástico ajover 1000 Lts</v>
          </cell>
          <cell r="C273" t="str">
            <v>UN</v>
          </cell>
          <cell r="D273">
            <v>210260</v>
          </cell>
          <cell r="E273">
            <v>210260</v>
          </cell>
        </row>
        <row r="274">
          <cell r="A274">
            <v>70</v>
          </cell>
          <cell r="B274" t="str">
            <v>Tubería HG 1/2"</v>
          </cell>
          <cell r="C274" t="str">
            <v>UN</v>
          </cell>
          <cell r="D274">
            <v>10500</v>
          </cell>
          <cell r="E274">
            <v>10500</v>
          </cell>
        </row>
        <row r="275">
          <cell r="A275">
            <v>71</v>
          </cell>
          <cell r="B275" t="str">
            <v>Unión galvanizada 4"</v>
          </cell>
          <cell r="C275" t="str">
            <v>UN</v>
          </cell>
          <cell r="D275">
            <v>21986.639999999999</v>
          </cell>
          <cell r="E275">
            <v>21987</v>
          </cell>
        </row>
        <row r="276">
          <cell r="A276">
            <v>72</v>
          </cell>
          <cell r="B276" t="str">
            <v>Codo galvanizado 4" x 90°</v>
          </cell>
          <cell r="C276" t="str">
            <v>UN</v>
          </cell>
          <cell r="D276">
            <v>35692.04</v>
          </cell>
          <cell r="E276">
            <v>35692</v>
          </cell>
        </row>
        <row r="277">
          <cell r="A277">
            <v>73</v>
          </cell>
          <cell r="B277" t="str">
            <v>Rollo de cinta teflón</v>
          </cell>
          <cell r="C277" t="str">
            <v>UN</v>
          </cell>
          <cell r="D277">
            <v>400</v>
          </cell>
          <cell r="E277">
            <v>400</v>
          </cell>
        </row>
        <row r="278">
          <cell r="A278">
            <v>74</v>
          </cell>
          <cell r="B278" t="str">
            <v>Sika 1.  2 Kg</v>
          </cell>
          <cell r="C278" t="str">
            <v>UN</v>
          </cell>
          <cell r="D278">
            <v>6800</v>
          </cell>
          <cell r="E278">
            <v>6800</v>
          </cell>
        </row>
        <row r="279">
          <cell r="A279">
            <v>75</v>
          </cell>
          <cell r="B279" t="str">
            <v>Arcadia Mancesa 20.5*20.5 REF.20060 - 300/302/341</v>
          </cell>
          <cell r="C279" t="str">
            <v>M²</v>
          </cell>
          <cell r="D279">
            <v>23000</v>
          </cell>
          <cell r="E279">
            <v>23000</v>
          </cell>
        </row>
        <row r="280">
          <cell r="A280">
            <v>76</v>
          </cell>
          <cell r="B280" t="str">
            <v>Perfil de aluminio x 6 m</v>
          </cell>
          <cell r="C280" t="str">
            <v>Un</v>
          </cell>
          <cell r="D280">
            <v>8000</v>
          </cell>
          <cell r="E280">
            <v>8000</v>
          </cell>
        </row>
        <row r="281">
          <cell r="A281">
            <v>77</v>
          </cell>
          <cell r="B281" t="str">
            <v>Piso en cerámica 0.205 * 0.205 Iberica blanco</v>
          </cell>
          <cell r="C281" t="str">
            <v>M²</v>
          </cell>
          <cell r="D281">
            <v>13500</v>
          </cell>
          <cell r="E281">
            <v>13500</v>
          </cell>
        </row>
        <row r="282">
          <cell r="A282">
            <v>78</v>
          </cell>
          <cell r="B282" t="str">
            <v>Juego de incrustaciones acuacer</v>
          </cell>
          <cell r="C282" t="str">
            <v>Un</v>
          </cell>
          <cell r="D282">
            <v>15000</v>
          </cell>
          <cell r="E282">
            <v>15000</v>
          </cell>
        </row>
        <row r="283">
          <cell r="A283">
            <v>79</v>
          </cell>
          <cell r="B283" t="str">
            <v>Teja de A.C. No. 10</v>
          </cell>
          <cell r="C283" t="str">
            <v>Un</v>
          </cell>
          <cell r="D283">
            <v>35000</v>
          </cell>
          <cell r="E283">
            <v>35000</v>
          </cell>
        </row>
        <row r="284">
          <cell r="A284">
            <v>80</v>
          </cell>
          <cell r="B284" t="str">
            <v>Ganchos y tornillos</v>
          </cell>
          <cell r="C284" t="str">
            <v>Gbl</v>
          </cell>
          <cell r="D284">
            <v>600</v>
          </cell>
          <cell r="E284">
            <v>600</v>
          </cell>
        </row>
        <row r="285">
          <cell r="A285">
            <v>81</v>
          </cell>
          <cell r="B285" t="str">
            <v xml:space="preserve">Perfil Acesco PAG 16 X 6 X 2 </v>
          </cell>
          <cell r="C285" t="str">
            <v>Un</v>
          </cell>
          <cell r="D285">
            <v>12000</v>
          </cell>
          <cell r="E285">
            <v>12000</v>
          </cell>
        </row>
        <row r="286">
          <cell r="A286">
            <v>82</v>
          </cell>
          <cell r="B286" t="str">
            <v>Canal 3" x 1.5" x 4.1 lb/pie</v>
          </cell>
          <cell r="C286" t="str">
            <v>Ml</v>
          </cell>
          <cell r="D286">
            <v>18300</v>
          </cell>
          <cell r="E286">
            <v>18300</v>
          </cell>
        </row>
        <row r="287">
          <cell r="A287">
            <v>83</v>
          </cell>
          <cell r="B287" t="str">
            <v>Canal 2" x 1.5"</v>
          </cell>
          <cell r="C287" t="str">
            <v>Ml</v>
          </cell>
          <cell r="D287">
            <v>14200</v>
          </cell>
          <cell r="E287">
            <v>14200</v>
          </cell>
        </row>
        <row r="288">
          <cell r="A288">
            <v>84</v>
          </cell>
          <cell r="B288" t="str">
            <v>Tubería galavanizada Ø=2"</v>
          </cell>
          <cell r="C288" t="str">
            <v>Tubo</v>
          </cell>
          <cell r="D288">
            <v>147202.84</v>
          </cell>
          <cell r="E288">
            <v>147203</v>
          </cell>
        </row>
        <row r="289">
          <cell r="A289">
            <v>85</v>
          </cell>
          <cell r="B289" t="str">
            <v>Tubería galavanizada Ø=4"</v>
          </cell>
          <cell r="C289" t="str">
            <v>Tubo</v>
          </cell>
          <cell r="D289">
            <v>346435.16</v>
          </cell>
          <cell r="E289">
            <v>346435</v>
          </cell>
        </row>
        <row r="290">
          <cell r="A290">
            <v>86</v>
          </cell>
          <cell r="B290" t="str">
            <v>Tubería sanitaria Ø=4" x 6m</v>
          </cell>
          <cell r="C290" t="str">
            <v>Tubo</v>
          </cell>
          <cell r="D290">
            <v>96490.655999999988</v>
          </cell>
          <cell r="E290">
            <v>96491</v>
          </cell>
        </row>
        <row r="291">
          <cell r="A291">
            <v>87</v>
          </cell>
          <cell r="B291" t="str">
            <v>Pavicreto MR-41</v>
          </cell>
          <cell r="C291" t="str">
            <v>M³</v>
          </cell>
          <cell r="D291">
            <v>275875</v>
          </cell>
          <cell r="E291">
            <v>275875</v>
          </cell>
        </row>
        <row r="292">
          <cell r="A292">
            <v>88</v>
          </cell>
          <cell r="B292" t="str">
            <v>Mezcla densa en caliente tipo I</v>
          </cell>
          <cell r="C292" t="str">
            <v>M³</v>
          </cell>
          <cell r="D292">
            <v>168200</v>
          </cell>
          <cell r="E292">
            <v>168200</v>
          </cell>
        </row>
        <row r="293">
          <cell r="A293">
            <v>89</v>
          </cell>
          <cell r="B293" t="str">
            <v>Mezcla densa en caliente tipo II</v>
          </cell>
          <cell r="C293" t="str">
            <v>M³</v>
          </cell>
          <cell r="D293">
            <v>168200</v>
          </cell>
          <cell r="E293">
            <v>168200</v>
          </cell>
        </row>
        <row r="294">
          <cell r="A294">
            <v>90</v>
          </cell>
          <cell r="B294" t="str">
            <v>Malla electrosoldada H-158 (2.35 x 6.00)</v>
          </cell>
          <cell r="C294" t="str">
            <v>UN</v>
          </cell>
          <cell r="D294">
            <v>64348.679999999993</v>
          </cell>
          <cell r="E294">
            <v>64349</v>
          </cell>
        </row>
        <row r="295">
          <cell r="A295">
            <v>91</v>
          </cell>
          <cell r="B295" t="str">
            <v>Base granular</v>
          </cell>
          <cell r="C295" t="str">
            <v>M³</v>
          </cell>
          <cell r="D295">
            <v>40000</v>
          </cell>
          <cell r="E295">
            <v>40000</v>
          </cell>
        </row>
        <row r="296">
          <cell r="A296">
            <v>92</v>
          </cell>
          <cell r="B296" t="str">
            <v>Materiales de Topografía</v>
          </cell>
          <cell r="C296" t="str">
            <v>Gbl</v>
          </cell>
          <cell r="D296">
            <v>30000</v>
          </cell>
          <cell r="E296">
            <v>30000</v>
          </cell>
        </row>
        <row r="297">
          <cell r="A297">
            <v>93</v>
          </cell>
          <cell r="B297" t="str">
            <v>Materiales campamento</v>
          </cell>
          <cell r="C297" t="str">
            <v>Gbl</v>
          </cell>
          <cell r="D297">
            <v>750000</v>
          </cell>
          <cell r="E297">
            <v>750000</v>
          </cell>
        </row>
        <row r="298">
          <cell r="A298">
            <v>94</v>
          </cell>
          <cell r="B298" t="str">
            <v xml:space="preserve">Tuberia Pvc novafort Ø=6" </v>
          </cell>
          <cell r="C298" t="str">
            <v>Tubo</v>
          </cell>
          <cell r="D298">
            <v>126630</v>
          </cell>
          <cell r="E298">
            <v>126630</v>
          </cell>
        </row>
        <row r="299">
          <cell r="A299">
            <v>95</v>
          </cell>
          <cell r="B299" t="str">
            <v>Unión Mecánica Simple Ø=6"</v>
          </cell>
          <cell r="C299" t="str">
            <v>Un</v>
          </cell>
          <cell r="D299">
            <v>150348</v>
          </cell>
          <cell r="E299">
            <v>150348</v>
          </cell>
        </row>
        <row r="300">
          <cell r="A300">
            <v>96</v>
          </cell>
          <cell r="B300" t="str">
            <v>Lubricante 500 Gr RF 0530000001</v>
          </cell>
          <cell r="C300" t="str">
            <v>Tarro</v>
          </cell>
          <cell r="D300">
            <v>16963</v>
          </cell>
          <cell r="E300">
            <v>16963</v>
          </cell>
        </row>
        <row r="301">
          <cell r="A301">
            <v>97</v>
          </cell>
          <cell r="B301" t="str">
            <v>Zinc corrugado 2.15 * 0.81 * 0.2</v>
          </cell>
          <cell r="C301" t="str">
            <v>Un</v>
          </cell>
          <cell r="D301">
            <v>12280</v>
          </cell>
          <cell r="E301">
            <v>12280</v>
          </cell>
        </row>
        <row r="302">
          <cell r="A302">
            <v>98</v>
          </cell>
          <cell r="B302" t="str">
            <v xml:space="preserve">Tuberia Pcv novafort Ø=4" </v>
          </cell>
          <cell r="C302" t="str">
            <v>Tubo</v>
          </cell>
          <cell r="D302">
            <v>71019</v>
          </cell>
          <cell r="E302">
            <v>71019</v>
          </cell>
        </row>
        <row r="303">
          <cell r="A303">
            <v>99</v>
          </cell>
          <cell r="B303" t="str">
            <v>Unión Mecánica Simple Ø=4" PVC</v>
          </cell>
          <cell r="C303" t="str">
            <v>UN</v>
          </cell>
          <cell r="D303">
            <v>37038</v>
          </cell>
          <cell r="E303">
            <v>37038</v>
          </cell>
        </row>
        <row r="304">
          <cell r="A304">
            <v>100</v>
          </cell>
          <cell r="B304" t="str">
            <v>Codo radio medio Ø=4" x 90°  PVC</v>
          </cell>
          <cell r="C304" t="str">
            <v>UN</v>
          </cell>
          <cell r="D304">
            <v>68260</v>
          </cell>
          <cell r="E304">
            <v>68260</v>
          </cell>
        </row>
        <row r="305">
          <cell r="A305">
            <v>101</v>
          </cell>
          <cell r="B305" t="str">
            <v>Válvula HF 4" ( 100 mm) CRM sello elástico</v>
          </cell>
          <cell r="C305" t="str">
            <v>UN</v>
          </cell>
          <cell r="E305">
            <v>0</v>
          </cell>
        </row>
        <row r="306">
          <cell r="A306">
            <v>102</v>
          </cell>
          <cell r="B306" t="str">
            <v>Válvula HF 2" CRM sello elastico</v>
          </cell>
          <cell r="C306" t="str">
            <v>UN</v>
          </cell>
          <cell r="E306">
            <v>0</v>
          </cell>
        </row>
        <row r="307">
          <cell r="A307">
            <v>103</v>
          </cell>
          <cell r="B307" t="str">
            <v>cable de acero 6 x 19 alma de acero Ø=3/4"</v>
          </cell>
          <cell r="C307" t="str">
            <v>ML</v>
          </cell>
          <cell r="D307">
            <v>21546</v>
          </cell>
          <cell r="E307">
            <v>21546</v>
          </cell>
        </row>
        <row r="308">
          <cell r="A308">
            <v>104</v>
          </cell>
          <cell r="B308" t="str">
            <v>Pendolón 3/8"</v>
          </cell>
          <cell r="C308" t="str">
            <v>Un</v>
          </cell>
          <cell r="D308">
            <v>3500</v>
          </cell>
          <cell r="E308">
            <v>3500</v>
          </cell>
        </row>
        <row r="309">
          <cell r="A309">
            <v>105</v>
          </cell>
          <cell r="B309" t="str">
            <v>Tubería de acero Sch40. sin costura Ø=4"</v>
          </cell>
          <cell r="C309" t="str">
            <v>Ml</v>
          </cell>
          <cell r="D309">
            <v>56000</v>
          </cell>
          <cell r="E309">
            <v>56000</v>
          </cell>
        </row>
        <row r="310">
          <cell r="A310">
            <v>106</v>
          </cell>
          <cell r="B310" t="str">
            <v xml:space="preserve">Tuberia Pvc notavec Ø=3" </v>
          </cell>
          <cell r="C310" t="str">
            <v>Tubo</v>
          </cell>
          <cell r="D310">
            <v>91711</v>
          </cell>
          <cell r="E310">
            <v>91711</v>
          </cell>
        </row>
        <row r="311">
          <cell r="A311">
            <v>107</v>
          </cell>
          <cell r="B311" t="str">
            <v>Unión Mecánica Simple Ø=3"</v>
          </cell>
          <cell r="C311" t="str">
            <v>Un</v>
          </cell>
          <cell r="D311">
            <v>39611</v>
          </cell>
          <cell r="E311">
            <v>39611</v>
          </cell>
        </row>
        <row r="312">
          <cell r="A312">
            <v>108</v>
          </cell>
          <cell r="B312" t="str">
            <v>Codo gran radio Ø=3" x 90°</v>
          </cell>
          <cell r="C312" t="str">
            <v>Un</v>
          </cell>
          <cell r="D312">
            <v>71715</v>
          </cell>
          <cell r="E312">
            <v>71715</v>
          </cell>
        </row>
        <row r="313">
          <cell r="A313">
            <v>109</v>
          </cell>
          <cell r="B313" t="str">
            <v xml:space="preserve">Tubo pvc Ø=3" x 6m RDE 26. </v>
          </cell>
          <cell r="C313" t="str">
            <v>Tubo</v>
          </cell>
          <cell r="D313">
            <v>107151.51999999999</v>
          </cell>
          <cell r="E313">
            <v>107152</v>
          </cell>
        </row>
        <row r="314">
          <cell r="A314">
            <v>110</v>
          </cell>
          <cell r="B314" t="str">
            <v>Tapa aro válvula</v>
          </cell>
          <cell r="C314" t="str">
            <v>Un</v>
          </cell>
          <cell r="D314">
            <v>68440</v>
          </cell>
          <cell r="E314">
            <v>68440</v>
          </cell>
        </row>
        <row r="315">
          <cell r="A315">
            <v>111</v>
          </cell>
          <cell r="B315" t="str">
            <v>Materiales varios</v>
          </cell>
          <cell r="C315" t="str">
            <v>Glb</v>
          </cell>
          <cell r="D315">
            <v>7000</v>
          </cell>
          <cell r="E315">
            <v>7000</v>
          </cell>
        </row>
        <row r="316">
          <cell r="A316">
            <v>112</v>
          </cell>
          <cell r="B316" t="str">
            <v>Malla para Gavión 1.00 x 2.00 m Cal. 13</v>
          </cell>
          <cell r="C316" t="str">
            <v>Un</v>
          </cell>
          <cell r="D316">
            <v>35000</v>
          </cell>
          <cell r="E316">
            <v>35000</v>
          </cell>
        </row>
        <row r="317">
          <cell r="A317">
            <v>113</v>
          </cell>
          <cell r="B317" t="str">
            <v>Alambre galvanizado Cal. 12</v>
          </cell>
          <cell r="C317" t="str">
            <v>Kg</v>
          </cell>
          <cell r="D317">
            <v>2500</v>
          </cell>
          <cell r="E317">
            <v>2500</v>
          </cell>
        </row>
        <row r="318">
          <cell r="A318">
            <v>114</v>
          </cell>
          <cell r="B318" t="str">
            <v>Bolo de Río</v>
          </cell>
          <cell r="C318" t="str">
            <v>M³</v>
          </cell>
          <cell r="D318">
            <v>25000</v>
          </cell>
          <cell r="E318">
            <v>25000</v>
          </cell>
        </row>
        <row r="319">
          <cell r="A319">
            <v>115</v>
          </cell>
          <cell r="B319" t="str">
            <v>Bloque h-10</v>
          </cell>
          <cell r="C319" t="str">
            <v>Un</v>
          </cell>
          <cell r="D319">
            <v>500</v>
          </cell>
          <cell r="E319">
            <v>500</v>
          </cell>
        </row>
        <row r="320">
          <cell r="A320">
            <v>116</v>
          </cell>
          <cell r="B320" t="str">
            <v>Arena fina</v>
          </cell>
          <cell r="C320" t="str">
            <v>M3</v>
          </cell>
          <cell r="D320">
            <v>40000</v>
          </cell>
          <cell r="E320">
            <v>40000</v>
          </cell>
        </row>
        <row r="321">
          <cell r="A321">
            <v>117</v>
          </cell>
          <cell r="B321" t="str">
            <v>Varilla cuadrada lisa 1/2</v>
          </cell>
          <cell r="C321" t="str">
            <v>Un</v>
          </cell>
          <cell r="D321">
            <v>12000</v>
          </cell>
          <cell r="E321">
            <v>12000</v>
          </cell>
        </row>
        <row r="322">
          <cell r="A322">
            <v>118</v>
          </cell>
          <cell r="B322" t="str">
            <v>Malla eslabonada</v>
          </cell>
          <cell r="C322" t="str">
            <v>M²</v>
          </cell>
          <cell r="D322">
            <v>12000</v>
          </cell>
          <cell r="E322">
            <v>12000</v>
          </cell>
        </row>
        <row r="323">
          <cell r="A323">
            <v>119</v>
          </cell>
          <cell r="B323" t="str">
            <v>Cerrojo pasador</v>
          </cell>
          <cell r="C323" t="str">
            <v>Un</v>
          </cell>
          <cell r="D323">
            <v>25000</v>
          </cell>
          <cell r="E323">
            <v>25000</v>
          </cell>
        </row>
        <row r="324">
          <cell r="A324">
            <v>120</v>
          </cell>
          <cell r="B324" t="str">
            <v>Visagras Sup e inferior anclada porton cerramiento</v>
          </cell>
          <cell r="C324" t="str">
            <v>Un</v>
          </cell>
          <cell r="D324">
            <v>75000</v>
          </cell>
          <cell r="E324">
            <v>75000</v>
          </cell>
        </row>
        <row r="325">
          <cell r="A325">
            <v>121</v>
          </cell>
          <cell r="B325" t="str">
            <v>Alambre de pua</v>
          </cell>
          <cell r="C325" t="str">
            <v>Kg</v>
          </cell>
          <cell r="D325">
            <v>2500</v>
          </cell>
          <cell r="E325">
            <v>2500</v>
          </cell>
        </row>
        <row r="326">
          <cell r="A326">
            <v>122</v>
          </cell>
          <cell r="B326" t="str">
            <v>Pie de amigo angulo 2"</v>
          </cell>
          <cell r="C326" t="str">
            <v>ML</v>
          </cell>
          <cell r="D326">
            <v>3800</v>
          </cell>
          <cell r="E326">
            <v>3800</v>
          </cell>
        </row>
        <row r="327">
          <cell r="A327">
            <v>123</v>
          </cell>
          <cell r="B327" t="str">
            <v>Ladrillo prensado a la vista</v>
          </cell>
          <cell r="C327" t="str">
            <v>Un</v>
          </cell>
          <cell r="D327">
            <v>352.5</v>
          </cell>
          <cell r="E327">
            <v>353</v>
          </cell>
        </row>
        <row r="328">
          <cell r="A328">
            <v>124</v>
          </cell>
          <cell r="B328" t="str">
            <v>Acero de refuerzo  3/8x60000 PSI</v>
          </cell>
          <cell r="C328" t="str">
            <v>Kg</v>
          </cell>
          <cell r="D328">
            <v>2831.56</v>
          </cell>
          <cell r="E328">
            <v>2832</v>
          </cell>
        </row>
        <row r="329">
          <cell r="A329">
            <v>125</v>
          </cell>
          <cell r="B329" t="str">
            <v>Acero de refuerzo 37000 PSI</v>
          </cell>
          <cell r="C329" t="str">
            <v>Kg</v>
          </cell>
          <cell r="D329">
            <v>1850</v>
          </cell>
          <cell r="E329">
            <v>1850</v>
          </cell>
        </row>
        <row r="330">
          <cell r="A330">
            <v>126</v>
          </cell>
          <cell r="B330" t="str">
            <v>Hoja de segueta</v>
          </cell>
          <cell r="C330" t="str">
            <v>Un</v>
          </cell>
          <cell r="D330">
            <v>1700</v>
          </cell>
          <cell r="E330">
            <v>1700</v>
          </cell>
        </row>
        <row r="331">
          <cell r="A331">
            <v>127</v>
          </cell>
          <cell r="B331" t="str">
            <v>Subcontrato ornamentación Malla electrosoldada</v>
          </cell>
          <cell r="C331" t="str">
            <v>Un</v>
          </cell>
          <cell r="D331">
            <v>12500</v>
          </cell>
          <cell r="E331">
            <v>12500</v>
          </cell>
        </row>
        <row r="332">
          <cell r="A332">
            <v>128</v>
          </cell>
          <cell r="B332" t="str">
            <v xml:space="preserve">Subcontrato ornamentación </v>
          </cell>
          <cell r="C332" t="str">
            <v>M²</v>
          </cell>
          <cell r="D332">
            <v>40000</v>
          </cell>
          <cell r="E332">
            <v>40000</v>
          </cell>
        </row>
        <row r="333">
          <cell r="A333">
            <v>129</v>
          </cell>
          <cell r="B333" t="str">
            <v>Angulo 1 1/2"</v>
          </cell>
          <cell r="C333" t="str">
            <v>Ml</v>
          </cell>
          <cell r="D333">
            <v>8500</v>
          </cell>
          <cell r="E333">
            <v>8500</v>
          </cell>
        </row>
        <row r="334">
          <cell r="A334">
            <v>130</v>
          </cell>
          <cell r="B334" t="str">
            <v>Pintura exteriores</v>
          </cell>
          <cell r="C334" t="str">
            <v xml:space="preserve">Gln </v>
          </cell>
          <cell r="D334">
            <v>65000</v>
          </cell>
          <cell r="E334">
            <v>65000</v>
          </cell>
        </row>
        <row r="335">
          <cell r="A335">
            <v>131</v>
          </cell>
          <cell r="B335" t="str">
            <v>Disolvente pintura Thiner</v>
          </cell>
          <cell r="C335" t="str">
            <v xml:space="preserve">Gln </v>
          </cell>
          <cell r="D335">
            <v>25000</v>
          </cell>
          <cell r="E335">
            <v>25000</v>
          </cell>
        </row>
        <row r="336">
          <cell r="A336">
            <v>132</v>
          </cell>
          <cell r="B336" t="str">
            <v>Pintura tráfico</v>
          </cell>
          <cell r="C336" t="str">
            <v xml:space="preserve">Gln </v>
          </cell>
          <cell r="D336">
            <v>120000</v>
          </cell>
          <cell r="E336">
            <v>120000</v>
          </cell>
        </row>
        <row r="337">
          <cell r="A337">
            <v>133</v>
          </cell>
          <cell r="B337" t="str">
            <v>Tuberia Pvc novatec  Φ 2"</v>
          </cell>
          <cell r="C337" t="str">
            <v>Tubo</v>
          </cell>
          <cell r="D337">
            <v>61408</v>
          </cell>
          <cell r="E337">
            <v>61408</v>
          </cell>
        </row>
        <row r="338">
          <cell r="A338">
            <v>134</v>
          </cell>
          <cell r="B338" t="str">
            <v>Unión sanitaria 2"</v>
          </cell>
          <cell r="C338" t="str">
            <v>Un</v>
          </cell>
          <cell r="D338">
            <v>5000</v>
          </cell>
          <cell r="E338">
            <v>5000</v>
          </cell>
        </row>
        <row r="339">
          <cell r="A339">
            <v>135</v>
          </cell>
          <cell r="B339" t="str">
            <v>Codo sanitario 3"</v>
          </cell>
          <cell r="C339" t="str">
            <v>Un</v>
          </cell>
          <cell r="D339">
            <v>5000</v>
          </cell>
          <cell r="E339">
            <v>5000</v>
          </cell>
        </row>
        <row r="340">
          <cell r="A340">
            <v>136</v>
          </cell>
          <cell r="B340" t="str">
            <v>Griferia ducha</v>
          </cell>
          <cell r="C340" t="str">
            <v>Un</v>
          </cell>
          <cell r="D340">
            <v>15000</v>
          </cell>
          <cell r="E340">
            <v>15000</v>
          </cell>
        </row>
        <row r="341">
          <cell r="A341">
            <v>137</v>
          </cell>
          <cell r="B341" t="str">
            <v>Ladrillo H-10</v>
          </cell>
          <cell r="C341" t="str">
            <v>UN</v>
          </cell>
          <cell r="D341">
            <v>550</v>
          </cell>
          <cell r="E341">
            <v>550</v>
          </cell>
        </row>
        <row r="342">
          <cell r="A342">
            <v>138</v>
          </cell>
          <cell r="B342" t="str">
            <v>Tubería eléctrica conduit PVC Ø=3/4" T.P.</v>
          </cell>
          <cell r="C342" t="str">
            <v>Ml</v>
          </cell>
          <cell r="D342">
            <v>6000</v>
          </cell>
          <cell r="E342">
            <v>6000</v>
          </cell>
        </row>
        <row r="343">
          <cell r="A343">
            <v>139</v>
          </cell>
          <cell r="B343" t="str">
            <v>Caja octogonal</v>
          </cell>
          <cell r="C343" t="str">
            <v>Un</v>
          </cell>
          <cell r="D343">
            <v>500</v>
          </cell>
          <cell r="E343">
            <v>500</v>
          </cell>
        </row>
        <row r="344">
          <cell r="A344">
            <v>140</v>
          </cell>
          <cell r="B344" t="str">
            <v>Caja rectangular</v>
          </cell>
          <cell r="C344" t="str">
            <v>Un</v>
          </cell>
          <cell r="D344">
            <v>450</v>
          </cell>
          <cell r="E344">
            <v>500</v>
          </cell>
        </row>
        <row r="345">
          <cell r="A345">
            <v>141</v>
          </cell>
          <cell r="B345" t="str">
            <v>Curva pcv 1/2"</v>
          </cell>
          <cell r="C345" t="str">
            <v>Un</v>
          </cell>
          <cell r="D345">
            <v>400</v>
          </cell>
          <cell r="E345">
            <v>400</v>
          </cell>
        </row>
        <row r="346">
          <cell r="A346">
            <v>142</v>
          </cell>
          <cell r="B346" t="str">
            <v>Interruptor/Tomacorriente</v>
          </cell>
          <cell r="C346" t="str">
            <v>Un</v>
          </cell>
          <cell r="D346">
            <v>4500</v>
          </cell>
          <cell r="E346">
            <v>4500</v>
          </cell>
        </row>
        <row r="347">
          <cell r="A347">
            <v>143</v>
          </cell>
          <cell r="B347" t="str">
            <v>Ducto pvc 1/2" semipesado</v>
          </cell>
          <cell r="C347" t="str">
            <v>Ml</v>
          </cell>
          <cell r="D347">
            <v>500</v>
          </cell>
          <cell r="E347">
            <v>500</v>
          </cell>
        </row>
        <row r="348">
          <cell r="A348">
            <v>144</v>
          </cell>
          <cell r="B348" t="str">
            <v>Alambre de Tw-Cu #14</v>
          </cell>
          <cell r="C348" t="str">
            <v>Ml</v>
          </cell>
          <cell r="D348">
            <v>270</v>
          </cell>
          <cell r="E348">
            <v>300</v>
          </cell>
        </row>
        <row r="349">
          <cell r="A349">
            <v>145</v>
          </cell>
          <cell r="B349" t="str">
            <v>Cinta aislante Cobra</v>
          </cell>
          <cell r="C349" t="str">
            <v>Un</v>
          </cell>
          <cell r="D349">
            <v>1300</v>
          </cell>
          <cell r="E349">
            <v>1300</v>
          </cell>
        </row>
        <row r="350">
          <cell r="A350">
            <v>146</v>
          </cell>
          <cell r="B350" t="str">
            <v>Alambre #14 desnudo</v>
          </cell>
          <cell r="C350" t="str">
            <v>Ml</v>
          </cell>
          <cell r="D350">
            <v>180</v>
          </cell>
          <cell r="E350">
            <v>180</v>
          </cell>
        </row>
        <row r="351">
          <cell r="A351">
            <v>147</v>
          </cell>
          <cell r="B351" t="str">
            <v>Construccion caseta</v>
          </cell>
          <cell r="C351" t="str">
            <v>GL</v>
          </cell>
          <cell r="D351">
            <v>750000</v>
          </cell>
          <cell r="E351">
            <v>750000</v>
          </cell>
        </row>
        <row r="352">
          <cell r="A352">
            <v>148</v>
          </cell>
          <cell r="B352" t="str">
            <v>Granito (bulto 37 KLS) blanco especial y blanco gris.......</v>
          </cell>
          <cell r="C352" t="str">
            <v>Kg</v>
          </cell>
          <cell r="D352">
            <v>13594.04</v>
          </cell>
          <cell r="E352">
            <v>13594</v>
          </cell>
        </row>
        <row r="353">
          <cell r="A353">
            <v>149</v>
          </cell>
          <cell r="B353" t="str">
            <v>Orinal mediano REF.06102 -900....................................</v>
          </cell>
          <cell r="C353" t="str">
            <v>UN</v>
          </cell>
          <cell r="D353">
            <v>124666.36</v>
          </cell>
          <cell r="E353">
            <v>124666</v>
          </cell>
        </row>
        <row r="354">
          <cell r="A354">
            <v>150</v>
          </cell>
          <cell r="B354" t="str">
            <v>Lavaplatos acero de 1.00 x 0.50 FANAINOX ...................</v>
          </cell>
          <cell r="C354" t="str">
            <v>UN</v>
          </cell>
          <cell r="D354">
            <v>89021.88</v>
          </cell>
          <cell r="E354">
            <v>89022</v>
          </cell>
        </row>
        <row r="355">
          <cell r="A355">
            <v>151</v>
          </cell>
          <cell r="B355" t="str">
            <v>Papelera rodillo allegro REF: 0144 - 900 ...................</v>
          </cell>
          <cell r="C355" t="str">
            <v xml:space="preserve">UN </v>
          </cell>
          <cell r="D355">
            <v>7479.68</v>
          </cell>
          <cell r="E355">
            <v>7480</v>
          </cell>
        </row>
        <row r="356">
          <cell r="A356">
            <v>152</v>
          </cell>
          <cell r="B356" t="str">
            <v>Rollo tela asfaltica TELAFLEX (20MTS)</v>
          </cell>
          <cell r="C356" t="str">
            <v>Ml</v>
          </cell>
          <cell r="D356">
            <v>10937.64</v>
          </cell>
          <cell r="E356">
            <v>10938</v>
          </cell>
        </row>
        <row r="357">
          <cell r="A357">
            <v>153</v>
          </cell>
          <cell r="B357" t="str">
            <v>Metro lineal tela verde cerramiento (ROLLO 2.10 x 250 MTS)</v>
          </cell>
          <cell r="C357" t="str">
            <v>Ml</v>
          </cell>
          <cell r="D357">
            <v>2071.7600000000002</v>
          </cell>
          <cell r="E357">
            <v>2072</v>
          </cell>
        </row>
        <row r="358">
          <cell r="A358">
            <v>154</v>
          </cell>
          <cell r="B358" t="str">
            <v>Madera rolliza cerraminto</v>
          </cell>
          <cell r="C358" t="str">
            <v>Un</v>
          </cell>
          <cell r="D358">
            <v>5000</v>
          </cell>
          <cell r="E358">
            <v>5000</v>
          </cell>
        </row>
        <row r="359">
          <cell r="A359">
            <v>155</v>
          </cell>
          <cell r="B359" t="str">
            <v>Valla informativa</v>
          </cell>
          <cell r="C359" t="str">
            <v>UN</v>
          </cell>
          <cell r="D359">
            <v>1200000</v>
          </cell>
          <cell r="E359">
            <v>1200000</v>
          </cell>
        </row>
        <row r="360">
          <cell r="A360">
            <v>156</v>
          </cell>
          <cell r="B360" t="str">
            <v>Ladrillo H-15</v>
          </cell>
          <cell r="C360" t="str">
            <v>UN</v>
          </cell>
          <cell r="D360">
            <v>890</v>
          </cell>
          <cell r="E360">
            <v>890</v>
          </cell>
        </row>
        <row r="361">
          <cell r="A361">
            <v>157</v>
          </cell>
          <cell r="B361" t="str">
            <v>Concreto Impermeabilizado 3000 3/4 psi bombeado</v>
          </cell>
          <cell r="C361" t="str">
            <v>M³</v>
          </cell>
          <cell r="D361">
            <v>170436.77</v>
          </cell>
          <cell r="E361">
            <v>170437</v>
          </cell>
        </row>
        <row r="362">
          <cell r="A362">
            <v>158</v>
          </cell>
          <cell r="B362" t="str">
            <v>Carburo  bolsa 10 kg</v>
          </cell>
          <cell r="C362" t="str">
            <v>Kg</v>
          </cell>
          <cell r="D362">
            <v>5200</v>
          </cell>
          <cell r="E362">
            <v>5200</v>
          </cell>
        </row>
        <row r="363">
          <cell r="A363">
            <v>159</v>
          </cell>
          <cell r="B363" t="str">
            <v>Tablon gres</v>
          </cell>
          <cell r="C363" t="str">
            <v>M²</v>
          </cell>
          <cell r="D363">
            <v>6728</v>
          </cell>
          <cell r="E363">
            <v>6728</v>
          </cell>
        </row>
        <row r="364">
          <cell r="A364">
            <v>160</v>
          </cell>
          <cell r="B364" t="str">
            <v>Mortero 1:2:5</v>
          </cell>
          <cell r="C364" t="str">
            <v>M³</v>
          </cell>
          <cell r="D364">
            <v>446440</v>
          </cell>
          <cell r="E364">
            <v>446440</v>
          </cell>
        </row>
        <row r="365">
          <cell r="A365">
            <v>161</v>
          </cell>
          <cell r="B365" t="str">
            <v>Guarda escoba gres</v>
          </cell>
          <cell r="C365" t="str">
            <v>Ml</v>
          </cell>
          <cell r="D365">
            <v>600</v>
          </cell>
          <cell r="E365">
            <v>600</v>
          </cell>
        </row>
        <row r="366">
          <cell r="A366">
            <v>162</v>
          </cell>
          <cell r="B366" t="str">
            <v>Enchape piso Corona iberica 20 x 20</v>
          </cell>
          <cell r="C366" t="str">
            <v>M²</v>
          </cell>
          <cell r="D366">
            <v>13340</v>
          </cell>
          <cell r="E366">
            <v>13340</v>
          </cell>
        </row>
        <row r="367">
          <cell r="A367">
            <v>163</v>
          </cell>
          <cell r="B367" t="str">
            <v>Enchape pared Corona iberica 20 x 20</v>
          </cell>
          <cell r="C367" t="str">
            <v>M²</v>
          </cell>
          <cell r="D367">
            <v>12818</v>
          </cell>
          <cell r="E367">
            <v>12818</v>
          </cell>
        </row>
        <row r="368">
          <cell r="A368">
            <v>164</v>
          </cell>
          <cell r="B368" t="str">
            <v xml:space="preserve">Brocha mona cerda 5" </v>
          </cell>
          <cell r="C368" t="str">
            <v>UN</v>
          </cell>
          <cell r="D368">
            <v>10812</v>
          </cell>
          <cell r="E368">
            <v>10812</v>
          </cell>
        </row>
        <row r="369">
          <cell r="A369">
            <v>165</v>
          </cell>
          <cell r="B369" t="str">
            <v xml:space="preserve">Galon laca ultralac transparente mate Ref 118.439 </v>
          </cell>
          <cell r="C369" t="str">
            <v>Gln</v>
          </cell>
          <cell r="D369">
            <v>37371</v>
          </cell>
          <cell r="E369">
            <v>37371</v>
          </cell>
        </row>
        <row r="370">
          <cell r="A370">
            <v>166</v>
          </cell>
          <cell r="B370" t="str">
            <v>Canal en lamina metalica</v>
          </cell>
          <cell r="C370" t="str">
            <v>Ml</v>
          </cell>
          <cell r="D370">
            <v>16000</v>
          </cell>
          <cell r="E370">
            <v>16000</v>
          </cell>
        </row>
        <row r="371">
          <cell r="A371">
            <v>167</v>
          </cell>
          <cell r="B371" t="str">
            <v>Cinta teflon</v>
          </cell>
          <cell r="C371" t="str">
            <v>UN</v>
          </cell>
          <cell r="D371">
            <v>382</v>
          </cell>
          <cell r="E371">
            <v>382</v>
          </cell>
        </row>
        <row r="372">
          <cell r="A372">
            <v>168</v>
          </cell>
          <cell r="B372" t="str">
            <v>Espejos 3mm</v>
          </cell>
          <cell r="C372" t="str">
            <v>UN</v>
          </cell>
          <cell r="D372">
            <v>32000</v>
          </cell>
          <cell r="E372">
            <v>32000</v>
          </cell>
        </row>
        <row r="373">
          <cell r="A373">
            <v>169</v>
          </cell>
          <cell r="B373" t="str">
            <v>Vidrios 4mm</v>
          </cell>
          <cell r="C373" t="str">
            <v>M²</v>
          </cell>
          <cell r="D373">
            <v>15000</v>
          </cell>
          <cell r="E373">
            <v>15000</v>
          </cell>
        </row>
        <row r="374">
          <cell r="A374">
            <v>170</v>
          </cell>
          <cell r="B374" t="str">
            <v>Viga de 18 x 8 x 7 metros</v>
          </cell>
          <cell r="C374" t="str">
            <v xml:space="preserve">UN </v>
          </cell>
          <cell r="D374">
            <v>205320</v>
          </cell>
          <cell r="E374">
            <v>205320</v>
          </cell>
        </row>
        <row r="375">
          <cell r="A375">
            <v>171</v>
          </cell>
          <cell r="B375" t="str">
            <v>Viga de 18 x 8 x 6 metros</v>
          </cell>
          <cell r="C375" t="str">
            <v>UN</v>
          </cell>
          <cell r="D375">
            <v>160080</v>
          </cell>
          <cell r="E375">
            <v>160080</v>
          </cell>
        </row>
        <row r="376">
          <cell r="A376">
            <v>172</v>
          </cell>
          <cell r="B376" t="str">
            <v>Viga de 14 x 8 x 7 metros</v>
          </cell>
          <cell r="C376" t="str">
            <v>UN</v>
          </cell>
          <cell r="D376">
            <v>205320</v>
          </cell>
          <cell r="E376">
            <v>205320</v>
          </cell>
        </row>
        <row r="377">
          <cell r="A377">
            <v>173</v>
          </cell>
          <cell r="B377" t="str">
            <v>Viga de 14 x 8 x 6 metros</v>
          </cell>
          <cell r="C377" t="str">
            <v>UN</v>
          </cell>
          <cell r="D377">
            <v>160080</v>
          </cell>
          <cell r="E377">
            <v>160080</v>
          </cell>
        </row>
        <row r="378">
          <cell r="A378">
            <v>174</v>
          </cell>
          <cell r="B378" t="str">
            <v>Viga de 11 x 8 x 6 metros</v>
          </cell>
          <cell r="C378" t="str">
            <v>UN</v>
          </cell>
          <cell r="D378">
            <v>110200</v>
          </cell>
          <cell r="E378">
            <v>110200</v>
          </cell>
        </row>
        <row r="379">
          <cell r="A379">
            <v>175</v>
          </cell>
          <cell r="B379" t="str">
            <v>Pilar de 11 x 11 x 3,6 metros</v>
          </cell>
          <cell r="C379" t="str">
            <v>UN</v>
          </cell>
          <cell r="D379">
            <v>67280</v>
          </cell>
          <cell r="E379">
            <v>67280</v>
          </cell>
        </row>
        <row r="380">
          <cell r="A380">
            <v>176</v>
          </cell>
          <cell r="B380" t="str">
            <v>Machimbre pino cipres</v>
          </cell>
          <cell r="C380" t="str">
            <v>M²</v>
          </cell>
          <cell r="D380">
            <v>7988</v>
          </cell>
          <cell r="E380">
            <v>7988</v>
          </cell>
        </row>
        <row r="381">
          <cell r="A381">
            <v>177</v>
          </cell>
          <cell r="B381" t="str">
            <v>Tela asfaltica</v>
          </cell>
          <cell r="C381" t="str">
            <v>ML</v>
          </cell>
          <cell r="D381">
            <v>25520</v>
          </cell>
          <cell r="E381">
            <v>25520</v>
          </cell>
        </row>
        <row r="382">
          <cell r="A382">
            <v>178</v>
          </cell>
          <cell r="B382" t="str">
            <v>Liston de 8,5 x 5,5 x 6 metros</v>
          </cell>
          <cell r="C382" t="str">
            <v>ML</v>
          </cell>
          <cell r="D382">
            <v>52200</v>
          </cell>
          <cell r="E382">
            <v>52200</v>
          </cell>
        </row>
        <row r="383">
          <cell r="A383">
            <v>179</v>
          </cell>
          <cell r="B383" t="str">
            <v>Pintura Viniltex</v>
          </cell>
          <cell r="C383" t="str">
            <v>Gln</v>
          </cell>
          <cell r="D383">
            <v>40250</v>
          </cell>
          <cell r="E383">
            <v>40250</v>
          </cell>
        </row>
        <row r="384">
          <cell r="A384">
            <v>180</v>
          </cell>
          <cell r="B384" t="str">
            <v>Jabonera peg. Blan</v>
          </cell>
          <cell r="C384" t="str">
            <v>UN</v>
          </cell>
          <cell r="D384">
            <v>6165</v>
          </cell>
          <cell r="E384">
            <v>6165</v>
          </cell>
        </row>
        <row r="385">
          <cell r="A385">
            <v>181</v>
          </cell>
          <cell r="B385" t="str">
            <v>Toallero Astro</v>
          </cell>
          <cell r="C385" t="str">
            <v>UN</v>
          </cell>
          <cell r="D385">
            <v>7254</v>
          </cell>
          <cell r="E385">
            <v>7254</v>
          </cell>
        </row>
        <row r="386">
          <cell r="A386">
            <v>182</v>
          </cell>
          <cell r="B386" t="str">
            <v xml:space="preserve">Marco polifuncional </v>
          </cell>
          <cell r="C386" t="str">
            <v>UN</v>
          </cell>
          <cell r="D386">
            <v>900000</v>
          </cell>
          <cell r="E386">
            <v>900000</v>
          </cell>
        </row>
        <row r="387">
          <cell r="A387">
            <v>183</v>
          </cell>
          <cell r="B387" t="str">
            <v>Tubo Galvanizado 2" x 3</v>
          </cell>
          <cell r="C387" t="str">
            <v>UN</v>
          </cell>
          <cell r="D387">
            <v>80306</v>
          </cell>
          <cell r="E387">
            <v>80306</v>
          </cell>
        </row>
        <row r="388">
          <cell r="A388">
            <v>184</v>
          </cell>
          <cell r="B388" t="str">
            <v>Malla Voleyball</v>
          </cell>
          <cell r="C388" t="str">
            <v>UN</v>
          </cell>
          <cell r="D388">
            <v>60000</v>
          </cell>
          <cell r="E388">
            <v>60000</v>
          </cell>
        </row>
        <row r="389">
          <cell r="A389">
            <v>185</v>
          </cell>
          <cell r="B389" t="str">
            <v xml:space="preserve">Brocha mona cerda 3" </v>
          </cell>
          <cell r="C389" t="str">
            <v>UN</v>
          </cell>
          <cell r="D389">
            <v>5099</v>
          </cell>
          <cell r="E389">
            <v>5099</v>
          </cell>
        </row>
        <row r="390">
          <cell r="A390">
            <v>187</v>
          </cell>
          <cell r="B390" t="str">
            <v>Suministro e instalacion malla encerramiento</v>
          </cell>
          <cell r="C390" t="str">
            <v>M²</v>
          </cell>
          <cell r="D390">
            <v>37000</v>
          </cell>
          <cell r="E390">
            <v>37000</v>
          </cell>
        </row>
        <row r="391">
          <cell r="A391">
            <v>188</v>
          </cell>
          <cell r="B391" t="str">
            <v>Señalizador tubular colombina h:1,30 cm</v>
          </cell>
          <cell r="C391" t="str">
            <v>UN</v>
          </cell>
          <cell r="D391">
            <v>60940</v>
          </cell>
          <cell r="E391">
            <v>60940</v>
          </cell>
        </row>
        <row r="392">
          <cell r="A392">
            <v>189</v>
          </cell>
          <cell r="B392" t="str">
            <v>Concreto Impermeabilizado 3000 3/4 psi bombeado</v>
          </cell>
          <cell r="C392" t="str">
            <v>M³</v>
          </cell>
          <cell r="D392">
            <v>220000</v>
          </cell>
          <cell r="E392">
            <v>220000</v>
          </cell>
        </row>
        <row r="393">
          <cell r="A393">
            <v>190</v>
          </cell>
          <cell r="B393" t="str">
            <v xml:space="preserve">Enchape ceramica piscina 25 x 25                            </v>
          </cell>
          <cell r="C393" t="str">
            <v>M²</v>
          </cell>
          <cell r="D393">
            <v>24500</v>
          </cell>
          <cell r="E393">
            <v>24500</v>
          </cell>
        </row>
        <row r="394">
          <cell r="A394">
            <v>191</v>
          </cell>
          <cell r="B394" t="str">
            <v>Binda boquilla enpaque 10 kilos</v>
          </cell>
          <cell r="C394" t="str">
            <v>Bulto</v>
          </cell>
          <cell r="D394">
            <v>29000</v>
          </cell>
          <cell r="E394">
            <v>29000</v>
          </cell>
        </row>
        <row r="395">
          <cell r="A395">
            <v>192</v>
          </cell>
          <cell r="B395" t="str">
            <v>Eqipo purificador piscina</v>
          </cell>
          <cell r="C395" t="str">
            <v>Gl</v>
          </cell>
          <cell r="D395">
            <v>13030000</v>
          </cell>
          <cell r="E395">
            <v>13030000</v>
          </cell>
        </row>
        <row r="396">
          <cell r="A396">
            <v>193</v>
          </cell>
          <cell r="B396" t="str">
            <v>Conjunto registro ducha GRICOL URANO</v>
          </cell>
          <cell r="C396" t="str">
            <v>UN</v>
          </cell>
          <cell r="D396">
            <v>13560</v>
          </cell>
          <cell r="E396">
            <v>13560</v>
          </cell>
        </row>
        <row r="397">
          <cell r="A397">
            <v>194</v>
          </cell>
          <cell r="B397" t="str">
            <v>Cono vial h:0.45 cm con una cinta base</v>
          </cell>
          <cell r="C397" t="str">
            <v>UN</v>
          </cell>
          <cell r="D397">
            <v>5230</v>
          </cell>
          <cell r="E397">
            <v>5230</v>
          </cell>
        </row>
        <row r="398">
          <cell r="A398">
            <v>195</v>
          </cell>
          <cell r="B398" t="str">
            <v>Secador electrico</v>
          </cell>
          <cell r="C398" t="str">
            <v>UN</v>
          </cell>
          <cell r="D398">
            <v>510400</v>
          </cell>
          <cell r="E398">
            <v>510400</v>
          </cell>
        </row>
        <row r="399">
          <cell r="A399">
            <v>197</v>
          </cell>
          <cell r="B399" t="str">
            <v>Bajante Lamina metalica galvanizada  calibre 26</v>
          </cell>
          <cell r="C399" t="str">
            <v>ML</v>
          </cell>
          <cell r="D399">
            <v>10000</v>
          </cell>
          <cell r="E399">
            <v>10000</v>
          </cell>
        </row>
        <row r="400">
          <cell r="A400">
            <v>198</v>
          </cell>
          <cell r="B400" t="str">
            <v xml:space="preserve">Con en base </v>
          </cell>
          <cell r="C400" t="str">
            <v>UN</v>
          </cell>
          <cell r="D400">
            <v>10000</v>
          </cell>
          <cell r="E400">
            <v>10000</v>
          </cell>
        </row>
        <row r="401">
          <cell r="A401">
            <v>199</v>
          </cell>
          <cell r="B401" t="str">
            <v>canal lamina metalica galvanizada a= 0,30 d=0,6</v>
          </cell>
          <cell r="C401" t="str">
            <v>ML</v>
          </cell>
          <cell r="D401">
            <v>28000</v>
          </cell>
          <cell r="E401">
            <v>28000</v>
          </cell>
        </row>
        <row r="402">
          <cell r="A402">
            <v>200</v>
          </cell>
          <cell r="B402" t="str">
            <v>Lamina formaleta 1,22 x 2,44 calibre 30</v>
          </cell>
          <cell r="C402" t="str">
            <v xml:space="preserve"> M²</v>
          </cell>
          <cell r="D402">
            <v>39525.57</v>
          </cell>
          <cell r="E402">
            <v>39526</v>
          </cell>
        </row>
        <row r="403">
          <cell r="A403">
            <v>201</v>
          </cell>
          <cell r="B403" t="str">
            <v>Formaleta cupula</v>
          </cell>
          <cell r="C403" t="str">
            <v>Gl</v>
          </cell>
          <cell r="D403">
            <v>6000000</v>
          </cell>
          <cell r="E403">
            <v>6000000</v>
          </cell>
        </row>
        <row r="404">
          <cell r="A404">
            <v>202</v>
          </cell>
          <cell r="B404" t="str">
            <v>Guadua diametros (10 - 12) cm</v>
          </cell>
          <cell r="D404">
            <v>2800</v>
          </cell>
          <cell r="E404">
            <v>2800</v>
          </cell>
        </row>
        <row r="405">
          <cell r="A405">
            <v>203</v>
          </cell>
          <cell r="B405" t="str">
            <v>Tornillos 3/8"</v>
          </cell>
          <cell r="C405" t="str">
            <v>Gbl</v>
          </cell>
          <cell r="D405">
            <v>1000</v>
          </cell>
          <cell r="E405">
            <v>1000</v>
          </cell>
        </row>
        <row r="406">
          <cell r="A406">
            <v>204</v>
          </cell>
          <cell r="B406" t="str">
            <v>Esterilla (0,5*6)</v>
          </cell>
          <cell r="C406" t="str">
            <v>M²</v>
          </cell>
          <cell r="D406">
            <v>9333</v>
          </cell>
          <cell r="E406">
            <v>9333</v>
          </cell>
        </row>
        <row r="407">
          <cell r="A407">
            <v>205</v>
          </cell>
          <cell r="B407" t="str">
            <v>Parrilla 3/8" (0,7*0,5)</v>
          </cell>
          <cell r="C407" t="str">
            <v>UN</v>
          </cell>
          <cell r="D407">
            <v>60000</v>
          </cell>
          <cell r="E407">
            <v>60000</v>
          </cell>
        </row>
        <row r="408">
          <cell r="A408">
            <v>206</v>
          </cell>
          <cell r="B408" t="str">
            <v>Bandeja metalica (0,7*0,5)</v>
          </cell>
          <cell r="C408" t="str">
            <v>UN</v>
          </cell>
          <cell r="D408">
            <v>30000</v>
          </cell>
          <cell r="E408">
            <v>30000</v>
          </cell>
        </row>
        <row r="409">
          <cell r="A409">
            <v>207</v>
          </cell>
          <cell r="B409" t="str">
            <v>Estractor con campana (1*0,6)</v>
          </cell>
          <cell r="C409" t="str">
            <v>UN</v>
          </cell>
          <cell r="D409">
            <v>278000</v>
          </cell>
          <cell r="E409">
            <v>278000</v>
          </cell>
        </row>
        <row r="410">
          <cell r="A410">
            <v>208</v>
          </cell>
          <cell r="B410" t="str">
            <v>chimenea (0,3*0,3*2,5)</v>
          </cell>
          <cell r="C410" t="str">
            <v>UN</v>
          </cell>
          <cell r="D410">
            <v>80000</v>
          </cell>
          <cell r="E410">
            <v>80000</v>
          </cell>
        </row>
        <row r="411">
          <cell r="A411">
            <v>209</v>
          </cell>
          <cell r="B411" t="str">
            <v>Puerta tipo 8 (1,5 x 0,6)</v>
          </cell>
          <cell r="C411" t="str">
            <v>UN</v>
          </cell>
          <cell r="D411">
            <v>180000</v>
          </cell>
          <cell r="E411">
            <v>180000</v>
          </cell>
        </row>
        <row r="412">
          <cell r="A412">
            <v>210</v>
          </cell>
          <cell r="B412" t="str">
            <v>Puerta tipo 1 (2,1 x 2)</v>
          </cell>
          <cell r="C412" t="str">
            <v>UN</v>
          </cell>
          <cell r="D412">
            <v>500000</v>
          </cell>
          <cell r="E412">
            <v>500000</v>
          </cell>
        </row>
        <row r="413">
          <cell r="A413">
            <v>211</v>
          </cell>
          <cell r="B413" t="str">
            <v>Puerta tipo 7 (2 x 0,8)</v>
          </cell>
          <cell r="C413" t="str">
            <v>UN</v>
          </cell>
          <cell r="D413">
            <v>250000</v>
          </cell>
          <cell r="E413">
            <v>250000</v>
          </cell>
        </row>
        <row r="414">
          <cell r="A414">
            <v>212</v>
          </cell>
          <cell r="B414" t="str">
            <v>Puerta tipo 2 (2 x 0,9)</v>
          </cell>
          <cell r="C414" t="str">
            <v>UN</v>
          </cell>
          <cell r="D414">
            <v>280000</v>
          </cell>
          <cell r="E414">
            <v>280000</v>
          </cell>
        </row>
        <row r="415">
          <cell r="A415">
            <v>213</v>
          </cell>
          <cell r="B415" t="str">
            <v>Puerta tipo 3 (2 x 0,8)</v>
          </cell>
          <cell r="C415" t="str">
            <v>UN</v>
          </cell>
          <cell r="D415">
            <v>200000</v>
          </cell>
          <cell r="E415">
            <v>200000</v>
          </cell>
        </row>
        <row r="416">
          <cell r="A416">
            <v>214</v>
          </cell>
          <cell r="B416" t="str">
            <v>Puerta tipo 4 (2 x 0,7)</v>
          </cell>
          <cell r="C416" t="str">
            <v>UN</v>
          </cell>
          <cell r="D416">
            <v>280000</v>
          </cell>
          <cell r="E416">
            <v>280000</v>
          </cell>
        </row>
        <row r="417">
          <cell r="A417">
            <v>215</v>
          </cell>
          <cell r="B417" t="str">
            <v>Puerta tipo 5 (2 x 0,6)</v>
          </cell>
          <cell r="C417" t="str">
            <v>UN</v>
          </cell>
          <cell r="D417">
            <v>250000</v>
          </cell>
          <cell r="E417">
            <v>250000</v>
          </cell>
        </row>
        <row r="418">
          <cell r="A418">
            <v>216</v>
          </cell>
          <cell r="B418" t="str">
            <v>Ventana Tipo 1(2 x 0,5)</v>
          </cell>
          <cell r="C418" t="str">
            <v>UN</v>
          </cell>
          <cell r="D418">
            <v>200000</v>
          </cell>
          <cell r="E418">
            <v>200000</v>
          </cell>
        </row>
        <row r="419">
          <cell r="A419">
            <v>217</v>
          </cell>
          <cell r="B419" t="str">
            <v>Ventana Tipo 2(1 x 0,5)</v>
          </cell>
          <cell r="C419" t="str">
            <v>UN</v>
          </cell>
          <cell r="D419">
            <v>50000</v>
          </cell>
          <cell r="E419">
            <v>50000</v>
          </cell>
        </row>
        <row r="420">
          <cell r="A420">
            <v>218</v>
          </cell>
          <cell r="B420" t="str">
            <v>Ventana Tipo 3(0,5 x 0,3)</v>
          </cell>
          <cell r="C420" t="str">
            <v>UN</v>
          </cell>
          <cell r="D420">
            <v>45000</v>
          </cell>
          <cell r="E420">
            <v>45000</v>
          </cell>
        </row>
        <row r="421">
          <cell r="A421">
            <v>219</v>
          </cell>
          <cell r="B421" t="str">
            <v>Ventana Tipo 4(3 x 1,5)</v>
          </cell>
          <cell r="C421" t="str">
            <v>UN</v>
          </cell>
          <cell r="D421">
            <v>300000</v>
          </cell>
          <cell r="E421">
            <v>300000</v>
          </cell>
        </row>
        <row r="422">
          <cell r="A422">
            <v>220</v>
          </cell>
          <cell r="B422" t="str">
            <v>Ventana Tipo 8(2 x 1,5)</v>
          </cell>
          <cell r="C422" t="str">
            <v>UN</v>
          </cell>
          <cell r="D422">
            <v>220000</v>
          </cell>
          <cell r="E422">
            <v>220000</v>
          </cell>
        </row>
        <row r="423">
          <cell r="A423">
            <v>221</v>
          </cell>
          <cell r="B423" t="str">
            <v>Ventana Tipo 5(3 x 0,45)</v>
          </cell>
          <cell r="C423" t="str">
            <v>UN</v>
          </cell>
          <cell r="D423">
            <v>100000</v>
          </cell>
          <cell r="E423">
            <v>100000</v>
          </cell>
        </row>
        <row r="424">
          <cell r="A424">
            <v>222</v>
          </cell>
          <cell r="B424" t="str">
            <v>Ventana Tipo 6(2,5 x 0,45)</v>
          </cell>
          <cell r="C424" t="str">
            <v>UN</v>
          </cell>
          <cell r="D424">
            <v>100000</v>
          </cell>
          <cell r="E424">
            <v>100000</v>
          </cell>
        </row>
        <row r="425">
          <cell r="A425">
            <v>223</v>
          </cell>
          <cell r="B425" t="str">
            <v>Ventana Tipo 7(2,5 x 0,5)</v>
          </cell>
          <cell r="C425" t="str">
            <v>UN</v>
          </cell>
          <cell r="D425">
            <v>100000</v>
          </cell>
          <cell r="E425">
            <v>100000</v>
          </cell>
        </row>
        <row r="426">
          <cell r="A426">
            <v>224</v>
          </cell>
          <cell r="B426" t="str">
            <v>Vidrios 3mm</v>
          </cell>
          <cell r="C426" t="str">
            <v>M²</v>
          </cell>
          <cell r="D426">
            <v>12000</v>
          </cell>
          <cell r="E426">
            <v>12000</v>
          </cell>
        </row>
        <row r="427">
          <cell r="A427">
            <v>225</v>
          </cell>
          <cell r="B427" t="str">
            <v>Ventana tipo 9(1,4 x 1,0)</v>
          </cell>
          <cell r="C427" t="str">
            <v>UN</v>
          </cell>
          <cell r="D427">
            <v>120000</v>
          </cell>
          <cell r="E427">
            <v>120000</v>
          </cell>
        </row>
        <row r="428">
          <cell r="A428">
            <v>226</v>
          </cell>
          <cell r="B428" t="str">
            <v>Baranda</v>
          </cell>
          <cell r="C428" t="str">
            <v>ML</v>
          </cell>
          <cell r="D428">
            <v>100000</v>
          </cell>
          <cell r="E428">
            <v>100000</v>
          </cell>
        </row>
        <row r="429">
          <cell r="A429">
            <v>227</v>
          </cell>
          <cell r="B429" t="str">
            <v>Ventana tipo 10(0,5 x 0,5)</v>
          </cell>
          <cell r="C429" t="str">
            <v>UN</v>
          </cell>
          <cell r="D429">
            <v>50000</v>
          </cell>
          <cell r="E429">
            <v>50000</v>
          </cell>
        </row>
        <row r="430">
          <cell r="A430">
            <v>228</v>
          </cell>
          <cell r="B430" t="str">
            <v>Platina 1/4 acero A-36  Tipo 1</v>
          </cell>
          <cell r="C430" t="str">
            <v>UN</v>
          </cell>
          <cell r="D430">
            <v>24500</v>
          </cell>
          <cell r="E430">
            <v>24500</v>
          </cell>
        </row>
        <row r="431">
          <cell r="A431">
            <v>229</v>
          </cell>
          <cell r="B431" t="str">
            <v>Platina 1/4 acero A-36  Tipo 2</v>
          </cell>
          <cell r="C431" t="str">
            <v>UN</v>
          </cell>
          <cell r="D431">
            <v>43000</v>
          </cell>
          <cell r="E431">
            <v>43000</v>
          </cell>
        </row>
        <row r="432">
          <cell r="A432">
            <v>230</v>
          </cell>
          <cell r="B432" t="str">
            <v>Platina 1/4 acero A-36  Tipo 3</v>
          </cell>
          <cell r="C432" t="str">
            <v>UN</v>
          </cell>
          <cell r="D432">
            <v>26200</v>
          </cell>
          <cell r="E432">
            <v>26200</v>
          </cell>
        </row>
        <row r="433">
          <cell r="A433">
            <v>231</v>
          </cell>
          <cell r="B433" t="str">
            <v>Platina 1/4 acero A-36  Tipo 4</v>
          </cell>
          <cell r="C433" t="str">
            <v>UN</v>
          </cell>
          <cell r="D433">
            <v>16000</v>
          </cell>
          <cell r="E433">
            <v>16000</v>
          </cell>
        </row>
        <row r="434">
          <cell r="A434">
            <v>232</v>
          </cell>
          <cell r="B434" t="str">
            <v>Platina 1/4 acero A-36  Tipo 5</v>
          </cell>
          <cell r="C434" t="str">
            <v>UN</v>
          </cell>
          <cell r="D434">
            <v>14780</v>
          </cell>
          <cell r="E434">
            <v>14780</v>
          </cell>
        </row>
        <row r="435">
          <cell r="A435">
            <v>233</v>
          </cell>
          <cell r="B435" t="str">
            <v>Platina 1/4 acero A-36  Tipo 6</v>
          </cell>
          <cell r="C435" t="str">
            <v>UN</v>
          </cell>
          <cell r="D435">
            <v>15000</v>
          </cell>
          <cell r="E435">
            <v>15000</v>
          </cell>
        </row>
        <row r="436">
          <cell r="A436">
            <v>234</v>
          </cell>
          <cell r="B436" t="str">
            <v>Platina 1/4 acero A-36  Tipo 7</v>
          </cell>
          <cell r="C436" t="str">
            <v>UN</v>
          </cell>
          <cell r="D436">
            <v>17000</v>
          </cell>
          <cell r="E436">
            <v>17000</v>
          </cell>
        </row>
        <row r="437">
          <cell r="A437">
            <v>235</v>
          </cell>
          <cell r="B437" t="str">
            <v>Platina 1/4 acero A-36  Tipo 8</v>
          </cell>
          <cell r="C437" t="str">
            <v>UN</v>
          </cell>
          <cell r="D437">
            <v>23800</v>
          </cell>
          <cell r="E437">
            <v>23800</v>
          </cell>
        </row>
        <row r="438">
          <cell r="A438">
            <v>236</v>
          </cell>
          <cell r="B438" t="str">
            <v>Tornillo 1/2 - G5</v>
          </cell>
          <cell r="C438" t="str">
            <v>UN</v>
          </cell>
          <cell r="D438">
            <v>1581</v>
          </cell>
          <cell r="E438">
            <v>1581</v>
          </cell>
        </row>
        <row r="439">
          <cell r="A439">
            <v>237</v>
          </cell>
          <cell r="B439" t="str">
            <v>Tornillo 1/2 - G5</v>
          </cell>
          <cell r="C439" t="str">
            <v>UN</v>
          </cell>
          <cell r="D439">
            <v>5423</v>
          </cell>
          <cell r="E439">
            <v>5423</v>
          </cell>
        </row>
        <row r="440">
          <cell r="A440">
            <v>238</v>
          </cell>
          <cell r="B440" t="str">
            <v>Cinta Señalizacion</v>
          </cell>
          <cell r="C440" t="str">
            <v>ML</v>
          </cell>
          <cell r="D440">
            <v>100</v>
          </cell>
          <cell r="E440">
            <v>100</v>
          </cell>
        </row>
        <row r="441">
          <cell r="A441">
            <v>239</v>
          </cell>
          <cell r="B441" t="str">
            <v>Caja puntilla 1 1/2" - 3"</v>
          </cell>
          <cell r="C441" t="str">
            <v>LB</v>
          </cell>
          <cell r="D441">
            <v>3000</v>
          </cell>
          <cell r="E441">
            <v>3000</v>
          </cell>
        </row>
        <row r="442">
          <cell r="A442">
            <v>240</v>
          </cell>
          <cell r="B442" t="str">
            <v>Tubo PVC presión de 1/2" RDE 13,5x6m</v>
          </cell>
          <cell r="C442" t="str">
            <v>UN</v>
          </cell>
          <cell r="D442">
            <v>13078</v>
          </cell>
          <cell r="E442">
            <v>13078</v>
          </cell>
        </row>
        <row r="443">
          <cell r="A443">
            <v>241</v>
          </cell>
          <cell r="B443" t="str">
            <v>Tubo PVC presión de 3/4" RDE 21x6m</v>
          </cell>
          <cell r="C443" t="str">
            <v>UN</v>
          </cell>
          <cell r="D443">
            <v>16495</v>
          </cell>
          <cell r="E443">
            <v>16495</v>
          </cell>
        </row>
        <row r="444">
          <cell r="A444">
            <v>242</v>
          </cell>
          <cell r="B444" t="str">
            <v>Tubo PVC presión de 1" RDE 21x6m</v>
          </cell>
          <cell r="C444" t="str">
            <v>UN</v>
          </cell>
          <cell r="D444">
            <v>24054</v>
          </cell>
          <cell r="E444">
            <v>24054</v>
          </cell>
        </row>
        <row r="445">
          <cell r="A445">
            <v>243</v>
          </cell>
          <cell r="B445" t="str">
            <v>Tubo PVC presión de 1-1/4" RDE 13,5x6m</v>
          </cell>
          <cell r="C445" t="str">
            <v>UN</v>
          </cell>
          <cell r="D445">
            <v>43333</v>
          </cell>
          <cell r="E445">
            <v>43333</v>
          </cell>
        </row>
        <row r="446">
          <cell r="A446">
            <v>244</v>
          </cell>
          <cell r="B446" t="str">
            <v>Codo Pvc Presion de 1/2" por 90°</v>
          </cell>
          <cell r="C446" t="str">
            <v>UN</v>
          </cell>
          <cell r="D446">
            <v>513</v>
          </cell>
          <cell r="E446">
            <v>513</v>
          </cell>
        </row>
        <row r="447">
          <cell r="A447">
            <v>245</v>
          </cell>
          <cell r="B447" t="str">
            <v>Codo Pvc Presion de 3/4" por 90°</v>
          </cell>
          <cell r="C447" t="str">
            <v>UN</v>
          </cell>
          <cell r="D447">
            <v>820</v>
          </cell>
          <cell r="E447">
            <v>820</v>
          </cell>
        </row>
        <row r="448">
          <cell r="A448">
            <v>246</v>
          </cell>
          <cell r="B448" t="str">
            <v>Codo Pvc Presion de 1" por 90°</v>
          </cell>
          <cell r="C448" t="str">
            <v>UN</v>
          </cell>
          <cell r="D448">
            <v>1609</v>
          </cell>
          <cell r="E448">
            <v>1609</v>
          </cell>
        </row>
        <row r="449">
          <cell r="A449">
            <v>247</v>
          </cell>
          <cell r="B449" t="str">
            <v>Codo Pvc Presion de 1 1/4" por 90°</v>
          </cell>
          <cell r="C449" t="str">
            <v>UN</v>
          </cell>
          <cell r="D449">
            <v>3088</v>
          </cell>
          <cell r="E449">
            <v>3088</v>
          </cell>
        </row>
        <row r="450">
          <cell r="A450">
            <v>248</v>
          </cell>
          <cell r="B450" t="str">
            <v>Union Pvc Presion de 1/2" por 90°</v>
          </cell>
          <cell r="C450" t="str">
            <v>UN</v>
          </cell>
          <cell r="D450">
            <v>331</v>
          </cell>
          <cell r="E450">
            <v>331</v>
          </cell>
        </row>
        <row r="451">
          <cell r="A451">
            <v>249</v>
          </cell>
          <cell r="B451" t="str">
            <v>Union Pvc Presion de 3/4" por 90°</v>
          </cell>
          <cell r="C451" t="str">
            <v>UN</v>
          </cell>
          <cell r="D451">
            <v>523</v>
          </cell>
          <cell r="E451">
            <v>523</v>
          </cell>
        </row>
        <row r="452">
          <cell r="A452">
            <v>250</v>
          </cell>
          <cell r="B452" t="str">
            <v>Union Pvc Presion de 1" por 90°</v>
          </cell>
          <cell r="C452" t="str">
            <v>UN</v>
          </cell>
          <cell r="D452">
            <v>849</v>
          </cell>
          <cell r="E452">
            <v>849</v>
          </cell>
        </row>
        <row r="453">
          <cell r="A453">
            <v>251</v>
          </cell>
          <cell r="B453" t="str">
            <v>Union Pvc Presion de 1-1/4" por 90°</v>
          </cell>
          <cell r="C453" t="str">
            <v>UN</v>
          </cell>
          <cell r="D453">
            <v>1556</v>
          </cell>
          <cell r="E453">
            <v>1556</v>
          </cell>
        </row>
        <row r="454">
          <cell r="A454">
            <v>252</v>
          </cell>
          <cell r="B454" t="str">
            <v>Tee Pvc Presion de 1/2" por 90°</v>
          </cell>
          <cell r="C454" t="str">
            <v>UN</v>
          </cell>
          <cell r="D454">
            <v>679</v>
          </cell>
          <cell r="E454">
            <v>679</v>
          </cell>
        </row>
        <row r="455">
          <cell r="A455">
            <v>253</v>
          </cell>
          <cell r="B455" t="str">
            <v>Tee Pvc Presion de 3/4" por 90°</v>
          </cell>
          <cell r="C455" t="str">
            <v>UN</v>
          </cell>
          <cell r="D455">
            <v>1144</v>
          </cell>
          <cell r="E455">
            <v>1144</v>
          </cell>
        </row>
        <row r="456">
          <cell r="A456">
            <v>254</v>
          </cell>
          <cell r="B456" t="str">
            <v>Tee Pvc Presion de 1" por 90°</v>
          </cell>
          <cell r="C456" t="str">
            <v>UN</v>
          </cell>
          <cell r="D456">
            <v>2238</v>
          </cell>
          <cell r="E456">
            <v>2238</v>
          </cell>
        </row>
        <row r="457">
          <cell r="A457">
            <v>255</v>
          </cell>
          <cell r="B457" t="str">
            <v>Tee Pvc Presion de 1 1/4" por 90°</v>
          </cell>
          <cell r="C457" t="str">
            <v>UN</v>
          </cell>
          <cell r="D457">
            <v>5675</v>
          </cell>
          <cell r="E457">
            <v>5675</v>
          </cell>
        </row>
        <row r="458">
          <cell r="A458">
            <v>256</v>
          </cell>
          <cell r="B458" t="str">
            <v>Reduccion Pvc Presion de 1/2" por 90°</v>
          </cell>
          <cell r="C458" t="str">
            <v>UN</v>
          </cell>
          <cell r="D458">
            <v>2854</v>
          </cell>
          <cell r="E458">
            <v>2854</v>
          </cell>
        </row>
        <row r="459">
          <cell r="A459">
            <v>257</v>
          </cell>
          <cell r="B459" t="str">
            <v>Reduccion Pvc Presion de 3/4" por 90°</v>
          </cell>
          <cell r="C459" t="str">
            <v>UN</v>
          </cell>
          <cell r="D459">
            <v>5062</v>
          </cell>
          <cell r="E459">
            <v>5062</v>
          </cell>
        </row>
        <row r="460">
          <cell r="A460">
            <v>258</v>
          </cell>
          <cell r="B460" t="str">
            <v>Reducccion Pvc Presion de 1" por 90°</v>
          </cell>
          <cell r="C460" t="str">
            <v>UN</v>
          </cell>
          <cell r="D460">
            <v>7654</v>
          </cell>
          <cell r="E460">
            <v>7654</v>
          </cell>
        </row>
        <row r="461">
          <cell r="A461">
            <v>259</v>
          </cell>
          <cell r="B461" t="str">
            <v>Medidor 1"</v>
          </cell>
          <cell r="C461" t="str">
            <v>UN</v>
          </cell>
          <cell r="D461">
            <v>66120</v>
          </cell>
          <cell r="E461">
            <v>66120</v>
          </cell>
        </row>
        <row r="462">
          <cell r="A462">
            <v>260</v>
          </cell>
          <cell r="B462" t="str">
            <v>Cinta señalización</v>
          </cell>
          <cell r="C462" t="str">
            <v>UN</v>
          </cell>
          <cell r="D462">
            <v>100</v>
          </cell>
          <cell r="E462">
            <v>100</v>
          </cell>
        </row>
        <row r="463">
          <cell r="A463">
            <v>261</v>
          </cell>
          <cell r="B463" t="str">
            <v>Entarimados</v>
          </cell>
          <cell r="C463" t="str">
            <v>M3</v>
          </cell>
          <cell r="D463">
            <v>7654</v>
          </cell>
          <cell r="E463">
            <v>7654</v>
          </cell>
        </row>
        <row r="464">
          <cell r="A464">
            <v>262</v>
          </cell>
          <cell r="B464" t="str">
            <v>Derrumbes</v>
          </cell>
          <cell r="C464" t="str">
            <v>M3</v>
          </cell>
          <cell r="D464">
            <v>3000</v>
          </cell>
          <cell r="E464">
            <v>3000</v>
          </cell>
        </row>
        <row r="465">
          <cell r="A465">
            <v>263</v>
          </cell>
          <cell r="B465" t="str">
            <v>Control de Aguas</v>
          </cell>
          <cell r="C465" t="str">
            <v>M3</v>
          </cell>
          <cell r="D465">
            <v>2200</v>
          </cell>
          <cell r="E465">
            <v>2200</v>
          </cell>
        </row>
        <row r="466">
          <cell r="A466">
            <v>264</v>
          </cell>
          <cell r="B466" t="str">
            <v>Acarreo Libre</v>
          </cell>
          <cell r="C466" t="str">
            <v>M3</v>
          </cell>
          <cell r="D466">
            <v>1900</v>
          </cell>
          <cell r="E466">
            <v>1900</v>
          </cell>
        </row>
        <row r="467">
          <cell r="A467">
            <v>265</v>
          </cell>
          <cell r="B467" t="str">
            <v>Medidor 1"</v>
          </cell>
          <cell r="C467" t="str">
            <v>UN</v>
          </cell>
          <cell r="D467">
            <v>66120</v>
          </cell>
          <cell r="E467">
            <v>66120</v>
          </cell>
        </row>
        <row r="468">
          <cell r="A468">
            <v>266</v>
          </cell>
          <cell r="B468" t="str">
            <v>Cinta señalización</v>
          </cell>
          <cell r="C468" t="str">
            <v>UN</v>
          </cell>
          <cell r="D468">
            <v>100</v>
          </cell>
          <cell r="E468">
            <v>100</v>
          </cell>
        </row>
        <row r="469">
          <cell r="A469">
            <v>267</v>
          </cell>
          <cell r="B469" t="str">
            <v>Relleno Seleccionado</v>
          </cell>
          <cell r="C469" t="str">
            <v>M3</v>
          </cell>
          <cell r="D469">
            <v>35000</v>
          </cell>
          <cell r="E469">
            <v>35000</v>
          </cell>
        </row>
        <row r="470">
          <cell r="A470">
            <v>268</v>
          </cell>
          <cell r="B470" t="str">
            <v>Relleno Granular</v>
          </cell>
          <cell r="C470" t="str">
            <v>M3</v>
          </cell>
          <cell r="D470">
            <v>50000</v>
          </cell>
          <cell r="E470">
            <v>50000</v>
          </cell>
        </row>
        <row r="471">
          <cell r="A471">
            <v>269</v>
          </cell>
          <cell r="B471" t="str">
            <v>Tuberia PVC Novafort Ø=315mm</v>
          </cell>
          <cell r="C471" t="str">
            <v>ML</v>
          </cell>
          <cell r="D471">
            <v>309125</v>
          </cell>
          <cell r="E471">
            <v>309125</v>
          </cell>
        </row>
        <row r="472">
          <cell r="A472">
            <v>270</v>
          </cell>
          <cell r="B472" t="str">
            <v>Adhesivo Novafort</v>
          </cell>
          <cell r="C472" t="str">
            <v>ML</v>
          </cell>
          <cell r="D472">
            <v>195188</v>
          </cell>
          <cell r="E472">
            <v>195188</v>
          </cell>
        </row>
        <row r="473">
          <cell r="A473">
            <v>271</v>
          </cell>
          <cell r="B473" t="str">
            <v>Acondicionador Superficie Novafort</v>
          </cell>
          <cell r="C473" t="str">
            <v>ML</v>
          </cell>
          <cell r="D473">
            <v>389372</v>
          </cell>
          <cell r="E473">
            <v>389372</v>
          </cell>
        </row>
        <row r="474">
          <cell r="A474">
            <v>272</v>
          </cell>
          <cell r="B474" t="str">
            <v>Instalación</v>
          </cell>
          <cell r="C474" t="str">
            <v>ML</v>
          </cell>
          <cell r="D474">
            <v>23000</v>
          </cell>
          <cell r="E474">
            <v>23000</v>
          </cell>
        </row>
        <row r="475">
          <cell r="A475">
            <v>273</v>
          </cell>
          <cell r="B475" t="str">
            <v>Tuberia PVC Novafort Ø=400mm x 6m  (16")</v>
          </cell>
          <cell r="C475" t="str">
            <v>ML</v>
          </cell>
          <cell r="D475">
            <v>478805</v>
          </cell>
          <cell r="E475">
            <v>478805</v>
          </cell>
        </row>
        <row r="476">
          <cell r="A476">
            <v>274</v>
          </cell>
          <cell r="B476" t="str">
            <v>Tuberia PVC Novafort Ø=450mm x 6m  (18")</v>
          </cell>
          <cell r="C476" t="str">
            <v>ML</v>
          </cell>
          <cell r="D476">
            <v>629743</v>
          </cell>
          <cell r="E476">
            <v>629743</v>
          </cell>
        </row>
        <row r="477">
          <cell r="A477">
            <v>275</v>
          </cell>
          <cell r="B477" t="str">
            <v>Tuberia PVC Novafort Ø=500mm x 6m  (20")</v>
          </cell>
          <cell r="C477" t="str">
            <v>ML</v>
          </cell>
          <cell r="D477">
            <v>781675</v>
          </cell>
          <cell r="E477">
            <v>781675</v>
          </cell>
        </row>
        <row r="478">
          <cell r="A478">
            <v>276</v>
          </cell>
          <cell r="B478" t="str">
            <v>Tuberia PVC Novafort D=24" x 6.5m</v>
          </cell>
          <cell r="C478" t="str">
            <v>ML</v>
          </cell>
          <cell r="D478">
            <v>1065876</v>
          </cell>
          <cell r="E478">
            <v>1065876</v>
          </cell>
        </row>
        <row r="479">
          <cell r="A479">
            <v>277</v>
          </cell>
          <cell r="B479" t="str">
            <v>Tuberia PVC Novafort D=30" x 6.5m</v>
          </cell>
          <cell r="C479" t="str">
            <v>ML</v>
          </cell>
          <cell r="D479">
            <v>1433596</v>
          </cell>
          <cell r="E479">
            <v>1433596</v>
          </cell>
        </row>
        <row r="480">
          <cell r="A480">
            <v>278</v>
          </cell>
          <cell r="B480" t="str">
            <v>Tuberia PVC Novafort D=36" x 6.5m</v>
          </cell>
          <cell r="C480" t="str">
            <v>ML</v>
          </cell>
          <cell r="D480">
            <v>771654</v>
          </cell>
          <cell r="E480">
            <v>771654</v>
          </cell>
        </row>
        <row r="481">
          <cell r="A481">
            <v>279</v>
          </cell>
          <cell r="B481" t="str">
            <v>Concreto de 3000 psi</v>
          </cell>
          <cell r="C481" t="str">
            <v>M3</v>
          </cell>
          <cell r="D481">
            <v>423400</v>
          </cell>
          <cell r="E481">
            <v>435699.97</v>
          </cell>
        </row>
        <row r="482">
          <cell r="A482">
            <v>280</v>
          </cell>
          <cell r="B482" t="str">
            <v>Pañete 1:1:5</v>
          </cell>
          <cell r="C482" t="str">
            <v>M2</v>
          </cell>
          <cell r="D482">
            <v>457480</v>
          </cell>
          <cell r="E482">
            <v>457480</v>
          </cell>
        </row>
        <row r="483">
          <cell r="A483">
            <v>281</v>
          </cell>
          <cell r="B483" t="str">
            <v>Friso liso tipo esmaltado</v>
          </cell>
          <cell r="C483" t="str">
            <v>M3</v>
          </cell>
          <cell r="D483">
            <v>450000</v>
          </cell>
          <cell r="E483">
            <v>450000</v>
          </cell>
        </row>
        <row r="484">
          <cell r="A484">
            <v>282</v>
          </cell>
          <cell r="B484" t="str">
            <v xml:space="preserve">Formaleta </v>
          </cell>
          <cell r="C484" t="str">
            <v>GLB</v>
          </cell>
          <cell r="D484">
            <v>211000</v>
          </cell>
          <cell r="E484">
            <v>211000</v>
          </cell>
        </row>
        <row r="485">
          <cell r="A485">
            <v>283</v>
          </cell>
          <cell r="B485" t="str">
            <v>Concreto de 4000psi</v>
          </cell>
          <cell r="C485" t="str">
            <v>M3</v>
          </cell>
          <cell r="D485">
            <v>574740</v>
          </cell>
          <cell r="E485">
            <v>574740</v>
          </cell>
        </row>
        <row r="486">
          <cell r="A486">
            <v>284</v>
          </cell>
          <cell r="B486" t="str">
            <v>Form. Metal. Corona Pozo Diam: 1,2m</v>
          </cell>
          <cell r="C486" t="str">
            <v>UN</v>
          </cell>
          <cell r="D486">
            <v>150270</v>
          </cell>
          <cell r="E486">
            <v>150270</v>
          </cell>
        </row>
        <row r="487">
          <cell r="A487">
            <v>285</v>
          </cell>
          <cell r="B487" t="str">
            <v>Tapa Nucleo Pozos (Aro y Tapa) en H.F</v>
          </cell>
          <cell r="C487" t="str">
            <v>UN</v>
          </cell>
          <cell r="D487">
            <v>203000</v>
          </cell>
          <cell r="E487">
            <v>203000</v>
          </cell>
        </row>
        <row r="488">
          <cell r="A488">
            <v>286</v>
          </cell>
          <cell r="B488" t="str">
            <v>Desperdicio-5% materiales</v>
          </cell>
          <cell r="C488" t="str">
            <v>GLB</v>
          </cell>
          <cell r="D488">
            <v>10000</v>
          </cell>
          <cell r="E488">
            <v>10000</v>
          </cell>
        </row>
        <row r="489">
          <cell r="A489">
            <v>287</v>
          </cell>
          <cell r="B489" t="str">
            <v>Cemento Tipo 1</v>
          </cell>
          <cell r="C489" t="str">
            <v>Kg</v>
          </cell>
          <cell r="D489">
            <v>39115</v>
          </cell>
          <cell r="E489">
            <v>39115</v>
          </cell>
        </row>
        <row r="490">
          <cell r="A490">
            <v>288</v>
          </cell>
          <cell r="B490" t="str">
            <v>Arena pareja</v>
          </cell>
          <cell r="C490" t="str">
            <v>ML</v>
          </cell>
          <cell r="D490">
            <v>58290</v>
          </cell>
          <cell r="E490">
            <v>58290</v>
          </cell>
        </row>
        <row r="491">
          <cell r="A491">
            <v>289</v>
          </cell>
          <cell r="B491" t="str">
            <v>Antisol</v>
          </cell>
          <cell r="C491" t="str">
            <v>Kg</v>
          </cell>
          <cell r="D491">
            <v>81200</v>
          </cell>
          <cell r="E491">
            <v>81200</v>
          </cell>
        </row>
        <row r="492">
          <cell r="A492">
            <v>290</v>
          </cell>
          <cell r="B492" t="str">
            <v>Plastificante</v>
          </cell>
          <cell r="C492" t="str">
            <v>Kg</v>
          </cell>
          <cell r="D492">
            <v>3248</v>
          </cell>
          <cell r="E492">
            <v>3248</v>
          </cell>
        </row>
        <row r="493">
          <cell r="A493">
            <v>291</v>
          </cell>
          <cell r="B493" t="str">
            <v>Varilla lisa 1/2</v>
          </cell>
          <cell r="C493" t="str">
            <v>ML</v>
          </cell>
          <cell r="D493">
            <v>5300</v>
          </cell>
          <cell r="E493">
            <v>5300</v>
          </cell>
        </row>
        <row r="494">
          <cell r="A494">
            <v>292</v>
          </cell>
          <cell r="B494" t="str">
            <v>Tornillo Galv. 1/2"x2" (incluye tuerca-guaza)</v>
          </cell>
          <cell r="C494" t="str">
            <v>ML</v>
          </cell>
          <cell r="D494">
            <v>5100</v>
          </cell>
          <cell r="E494">
            <v>5100</v>
          </cell>
        </row>
        <row r="495">
          <cell r="A495">
            <v>293</v>
          </cell>
          <cell r="B495" t="str">
            <v>Lija pliego</v>
          </cell>
          <cell r="C495" t="str">
            <v>UN</v>
          </cell>
          <cell r="D495">
            <v>1832</v>
          </cell>
          <cell r="E495">
            <v>1832</v>
          </cell>
        </row>
        <row r="496">
          <cell r="A496">
            <v>294</v>
          </cell>
          <cell r="B496" t="str">
            <v>Caucho amortiguador e=1,5cm (ancho 10cm)</v>
          </cell>
          <cell r="C496" t="str">
            <v>ML</v>
          </cell>
          <cell r="D496">
            <v>20000</v>
          </cell>
          <cell r="E496">
            <v>20000</v>
          </cell>
        </row>
        <row r="497">
          <cell r="A497">
            <v>295</v>
          </cell>
          <cell r="B497" t="str">
            <v>Caucho amortiguador e=1,0cm (ancho 10cm)</v>
          </cell>
          <cell r="C497" t="str">
            <v>ML</v>
          </cell>
          <cell r="D497">
            <v>18000</v>
          </cell>
          <cell r="E497">
            <v>18000</v>
          </cell>
        </row>
        <row r="498">
          <cell r="A498">
            <v>296</v>
          </cell>
          <cell r="B498" t="str">
            <v>Angulos 2"x2"x1/4"</v>
          </cell>
          <cell r="C498" t="str">
            <v>ML</v>
          </cell>
          <cell r="D498">
            <v>23000</v>
          </cell>
          <cell r="E498">
            <v>23000</v>
          </cell>
        </row>
        <row r="499">
          <cell r="A499">
            <v>297</v>
          </cell>
          <cell r="B499" t="str">
            <v>Angulos 4"x4"x1/4"</v>
          </cell>
          <cell r="C499" t="str">
            <v>ML</v>
          </cell>
          <cell r="D499">
            <v>35000</v>
          </cell>
          <cell r="E499">
            <v>35000</v>
          </cell>
        </row>
        <row r="500">
          <cell r="A500">
            <v>298</v>
          </cell>
          <cell r="B500" t="str">
            <v xml:space="preserve">Tabla de 25x 2 cm largo 3 mts Caracoli </v>
          </cell>
          <cell r="C500" t="str">
            <v>ML</v>
          </cell>
          <cell r="D500">
            <v>14500</v>
          </cell>
          <cell r="E500">
            <v>14500</v>
          </cell>
        </row>
        <row r="501">
          <cell r="A501">
            <v>299</v>
          </cell>
          <cell r="B501" t="str">
            <v>Cerco de 4x3</v>
          </cell>
          <cell r="C501" t="str">
            <v>ML</v>
          </cell>
          <cell r="D501">
            <v>1700</v>
          </cell>
          <cell r="E501">
            <v>1700</v>
          </cell>
        </row>
        <row r="502">
          <cell r="A502">
            <v>300</v>
          </cell>
          <cell r="B502" t="str">
            <v>Puntillas, alambre, madera rolliza</v>
          </cell>
          <cell r="C502" t="str">
            <v>GLB</v>
          </cell>
          <cell r="D502">
            <v>6000</v>
          </cell>
          <cell r="E502">
            <v>6000</v>
          </cell>
        </row>
        <row r="503">
          <cell r="A503">
            <v>301</v>
          </cell>
          <cell r="B503" t="str">
            <v>Tuberia PVC Novafort Ø=250 mm x 6m(10")</v>
          </cell>
          <cell r="C503" t="str">
            <v>ML</v>
          </cell>
          <cell r="D503">
            <v>209076</v>
          </cell>
          <cell r="E503">
            <v>209076</v>
          </cell>
        </row>
        <row r="504">
          <cell r="A504">
            <v>302</v>
          </cell>
          <cell r="B504" t="str">
            <v>Tuberia PVC Novafort Ø=200 mm x 6m(8")</v>
          </cell>
          <cell r="C504" t="str">
            <v>ML</v>
          </cell>
          <cell r="D504">
            <v>143820</v>
          </cell>
          <cell r="E504">
            <v>143820</v>
          </cell>
        </row>
        <row r="505">
          <cell r="A505">
            <v>303</v>
          </cell>
          <cell r="B505" t="str">
            <v>Tuberia PVC Novafort Ø=355 mm x 6m(14")</v>
          </cell>
          <cell r="C505" t="str">
            <v>ML</v>
          </cell>
          <cell r="D505">
            <v>357230</v>
          </cell>
          <cell r="E505">
            <v>357230</v>
          </cell>
        </row>
        <row r="506">
          <cell r="A506">
            <v>304</v>
          </cell>
          <cell r="B506" t="str">
            <v>Concreto pobre para solados</v>
          </cell>
          <cell r="C506" t="str">
            <v>M3</v>
          </cell>
          <cell r="E506">
            <v>1737</v>
          </cell>
        </row>
        <row r="507">
          <cell r="A507">
            <v>305</v>
          </cell>
          <cell r="B507" t="str">
            <v>Entibados</v>
          </cell>
          <cell r="E507">
            <v>25000</v>
          </cell>
        </row>
        <row r="508">
          <cell r="A508">
            <v>306</v>
          </cell>
          <cell r="B508" t="str">
            <v>Recebo</v>
          </cell>
          <cell r="C508" t="str">
            <v>m3</v>
          </cell>
          <cell r="E508">
            <v>63250</v>
          </cell>
        </row>
        <row r="509">
          <cell r="A509">
            <v>307</v>
          </cell>
          <cell r="B509" t="str">
            <v>Tuberia novaloc D= 36"</v>
          </cell>
          <cell r="C509" t="str">
            <v>ML</v>
          </cell>
          <cell r="E509">
            <v>2217396</v>
          </cell>
        </row>
        <row r="510">
          <cell r="A510">
            <v>308</v>
          </cell>
          <cell r="B510" t="str">
            <v>Manejo y transporte tuberia novaloc D=36"</v>
          </cell>
          <cell r="C510" t="str">
            <v>ML</v>
          </cell>
          <cell r="E510">
            <v>110869</v>
          </cell>
        </row>
        <row r="511">
          <cell r="A511">
            <v>309</v>
          </cell>
          <cell r="B511" t="str">
            <v>Tuberia novaloc D= 33"</v>
          </cell>
          <cell r="C511" t="str">
            <v>ML</v>
          </cell>
          <cell r="E511">
            <v>1584204</v>
          </cell>
        </row>
        <row r="512">
          <cell r="A512">
            <v>310</v>
          </cell>
          <cell r="B512" t="str">
            <v>Manejo y transporte tuberia novaloc D=33"</v>
          </cell>
          <cell r="C512" t="str">
            <v>ML</v>
          </cell>
          <cell r="E512">
            <v>79210</v>
          </cell>
        </row>
        <row r="513">
          <cell r="A513">
            <v>311</v>
          </cell>
          <cell r="B513" t="str">
            <v>Tuberia novafort D= 30"</v>
          </cell>
          <cell r="C513" t="str">
            <v>ML</v>
          </cell>
          <cell r="E513">
            <v>1235859.23</v>
          </cell>
        </row>
        <row r="514">
          <cell r="A514">
            <v>312</v>
          </cell>
          <cell r="B514" t="str">
            <v>Manejo y transporte tuberia novafort D=30"</v>
          </cell>
          <cell r="C514" t="str">
            <v>ML</v>
          </cell>
          <cell r="E514">
            <v>61792</v>
          </cell>
        </row>
        <row r="515">
          <cell r="A515">
            <v>313</v>
          </cell>
          <cell r="B515" t="str">
            <v>Tuberia novafort D= 27"</v>
          </cell>
          <cell r="C515" t="str">
            <v>ML</v>
          </cell>
          <cell r="E515">
            <v>989833.85</v>
          </cell>
        </row>
        <row r="516">
          <cell r="A516">
            <v>314</v>
          </cell>
          <cell r="B516" t="str">
            <v>Manejo y transporte tuberia novafort D=27</v>
          </cell>
          <cell r="C516" t="str">
            <v>ML</v>
          </cell>
          <cell r="E516">
            <v>49491.69</v>
          </cell>
        </row>
        <row r="517">
          <cell r="A517">
            <v>315</v>
          </cell>
          <cell r="B517" t="str">
            <v>Tuberia novafort D= 24"</v>
          </cell>
          <cell r="C517" t="str">
            <v>ML</v>
          </cell>
          <cell r="E517">
            <v>918857.85</v>
          </cell>
        </row>
        <row r="518">
          <cell r="A518">
            <v>316</v>
          </cell>
          <cell r="B518" t="str">
            <v>Manejo y transporte tuberia novafort D = 24"</v>
          </cell>
          <cell r="C518" t="str">
            <v>ML</v>
          </cell>
          <cell r="E518">
            <v>45942.89</v>
          </cell>
        </row>
        <row r="519">
          <cell r="A519">
            <v>317</v>
          </cell>
          <cell r="B519" t="str">
            <v xml:space="preserve">Tuberia novafort D= 20" </v>
          </cell>
          <cell r="C519" t="str">
            <v>ML</v>
          </cell>
          <cell r="E519">
            <v>673857.83</v>
          </cell>
        </row>
        <row r="520">
          <cell r="A520">
            <v>318</v>
          </cell>
          <cell r="B520" t="str">
            <v>Manejo y transporte tuberia novafort D= 20"</v>
          </cell>
          <cell r="C520" t="str">
            <v>ML</v>
          </cell>
          <cell r="E520">
            <v>33692.89</v>
          </cell>
        </row>
        <row r="521">
          <cell r="A521">
            <v>319</v>
          </cell>
          <cell r="B521" t="str">
            <v>Tuberia novafort D=18"</v>
          </cell>
          <cell r="C521" t="str">
            <v>ML</v>
          </cell>
          <cell r="E521">
            <v>542882</v>
          </cell>
        </row>
        <row r="522">
          <cell r="A522">
            <v>320</v>
          </cell>
          <cell r="B522" t="str">
            <v>manejo y transporte tuberia novafort D=18</v>
          </cell>
          <cell r="C522" t="str">
            <v>ML</v>
          </cell>
          <cell r="E522">
            <v>27144.1</v>
          </cell>
        </row>
        <row r="523">
          <cell r="A523">
            <v>321</v>
          </cell>
          <cell r="B523" t="str">
            <v>Tuberia novafort D=16"</v>
          </cell>
          <cell r="C523" t="str">
            <v>ML</v>
          </cell>
          <cell r="E523">
            <v>412762.67</v>
          </cell>
        </row>
        <row r="524">
          <cell r="A524">
            <v>322</v>
          </cell>
          <cell r="B524" t="str">
            <v>manejo y transporte tuberia novafort D=16</v>
          </cell>
          <cell r="C524" t="str">
            <v>ML</v>
          </cell>
          <cell r="E524">
            <v>20638.13</v>
          </cell>
        </row>
        <row r="525">
          <cell r="A525">
            <v>323</v>
          </cell>
          <cell r="B525" t="str">
            <v>Tuberia novafort D=14"</v>
          </cell>
          <cell r="C525" t="str">
            <v>ML</v>
          </cell>
          <cell r="E525">
            <v>307957</v>
          </cell>
        </row>
        <row r="526">
          <cell r="A526">
            <v>324</v>
          </cell>
          <cell r="B526" t="str">
            <v>manejo y transporte tuberia novafort D=14</v>
          </cell>
          <cell r="C526" t="str">
            <v>ML</v>
          </cell>
          <cell r="E526">
            <v>15397.85</v>
          </cell>
        </row>
        <row r="527">
          <cell r="A527">
            <v>325</v>
          </cell>
          <cell r="B527" t="str">
            <v>Tuberia novafort D=12"</v>
          </cell>
          <cell r="C527" t="str">
            <v>ML</v>
          </cell>
          <cell r="E527">
            <v>266487.33</v>
          </cell>
        </row>
        <row r="528">
          <cell r="A528">
            <v>326</v>
          </cell>
          <cell r="B528" t="str">
            <v>manejo y transporte tuberia novafort D=12</v>
          </cell>
          <cell r="C528" t="str">
            <v>ML</v>
          </cell>
          <cell r="E528">
            <v>13324.37</v>
          </cell>
        </row>
        <row r="529">
          <cell r="A529">
            <v>327</v>
          </cell>
          <cell r="B529" t="str">
            <v>Agua</v>
          </cell>
          <cell r="C529" t="str">
            <v>LT</v>
          </cell>
          <cell r="E529">
            <v>100</v>
          </cell>
        </row>
        <row r="530">
          <cell r="A530">
            <v>328</v>
          </cell>
          <cell r="B530" t="str">
            <v xml:space="preserve">Ladrillo T-1 </v>
          </cell>
          <cell r="C530" t="str">
            <v>UN</v>
          </cell>
          <cell r="E530">
            <v>588</v>
          </cell>
        </row>
        <row r="531">
          <cell r="A531">
            <v>329</v>
          </cell>
          <cell r="B531" t="str">
            <v>Mortero pega 1:3</v>
          </cell>
          <cell r="C531" t="str">
            <v>M3</v>
          </cell>
          <cell r="E531">
            <v>524158.03</v>
          </cell>
        </row>
        <row r="532">
          <cell r="A532">
            <v>330</v>
          </cell>
          <cell r="B532" t="str">
            <v xml:space="preserve">Pañete </v>
          </cell>
          <cell r="C532" t="str">
            <v>M3</v>
          </cell>
          <cell r="E532">
            <v>575433.93999999994</v>
          </cell>
        </row>
        <row r="533">
          <cell r="A533">
            <v>331</v>
          </cell>
          <cell r="B533" t="str">
            <v xml:space="preserve">Pasos en acero </v>
          </cell>
          <cell r="C533" t="str">
            <v>kg</v>
          </cell>
          <cell r="E533">
            <v>4903.84</v>
          </cell>
        </row>
        <row r="534">
          <cell r="A534">
            <v>332</v>
          </cell>
          <cell r="B534" t="str">
            <v>Acero</v>
          </cell>
          <cell r="C534" t="str">
            <v>kg</v>
          </cell>
          <cell r="E534">
            <v>4903.8356468749998</v>
          </cell>
        </row>
        <row r="535">
          <cell r="A535">
            <v>333</v>
          </cell>
          <cell r="B535" t="str">
            <v xml:space="preserve">Tapa con aro tipo EMPAS </v>
          </cell>
          <cell r="C535" t="str">
            <v>UN</v>
          </cell>
          <cell r="E535">
            <v>250000</v>
          </cell>
        </row>
        <row r="536">
          <cell r="A536">
            <v>334</v>
          </cell>
          <cell r="B536" t="str">
            <v>Aditivo</v>
          </cell>
          <cell r="C536" t="str">
            <v>GLB</v>
          </cell>
          <cell r="E536">
            <v>10000</v>
          </cell>
        </row>
        <row r="537">
          <cell r="A537">
            <v>335</v>
          </cell>
          <cell r="B537" t="str">
            <v xml:space="preserve">Concreto para pavimento 3000 psi </v>
          </cell>
          <cell r="C537" t="str">
            <v>M3</v>
          </cell>
          <cell r="E537">
            <v>446964.97</v>
          </cell>
        </row>
        <row r="538">
          <cell r="A538">
            <v>336</v>
          </cell>
          <cell r="B538" t="str">
            <v xml:space="preserve">Alambre y puntillas </v>
          </cell>
          <cell r="C538" t="str">
            <v>GLB</v>
          </cell>
          <cell r="E538">
            <v>4615.2875000000004</v>
          </cell>
        </row>
        <row r="539">
          <cell r="A539">
            <v>337</v>
          </cell>
          <cell r="B539" t="str">
            <v xml:space="preserve">Concreto 2000 psi </v>
          </cell>
          <cell r="C539" t="str">
            <v>M3</v>
          </cell>
          <cell r="E539">
            <v>373227.44</v>
          </cell>
        </row>
        <row r="540">
          <cell r="A540">
            <v>338</v>
          </cell>
          <cell r="B540" t="str">
            <v>Rajon</v>
          </cell>
          <cell r="C540" t="str">
            <v>M3</v>
          </cell>
          <cell r="E540">
            <v>54000</v>
          </cell>
        </row>
        <row r="541">
          <cell r="A541">
            <v>339</v>
          </cell>
          <cell r="B541" t="str">
            <v>Concreto 2500 psi</v>
          </cell>
          <cell r="C541" t="str">
            <v>M3</v>
          </cell>
          <cell r="E541">
            <v>401684.94</v>
          </cell>
        </row>
        <row r="542">
          <cell r="A542">
            <v>340</v>
          </cell>
          <cell r="B542" t="str">
            <v>Acero PDR 60</v>
          </cell>
          <cell r="C542" t="str">
            <v>KG</v>
          </cell>
          <cell r="E542">
            <v>3936.17</v>
          </cell>
        </row>
        <row r="543">
          <cell r="A543">
            <v>341</v>
          </cell>
          <cell r="B543" t="str">
            <v>Alambre</v>
          </cell>
          <cell r="C543" t="str">
            <v>KG</v>
          </cell>
          <cell r="E543">
            <v>4205.58</v>
          </cell>
        </row>
        <row r="544">
          <cell r="A544">
            <v>342</v>
          </cell>
          <cell r="B544" t="str">
            <v>Acero A-37</v>
          </cell>
          <cell r="C544" t="str">
            <v>KG</v>
          </cell>
          <cell r="E544">
            <v>3262.5749999999998</v>
          </cell>
        </row>
        <row r="545">
          <cell r="A545">
            <v>343</v>
          </cell>
          <cell r="B545" t="str">
            <v>Mortero 1:3</v>
          </cell>
          <cell r="C545" t="str">
            <v>m3</v>
          </cell>
          <cell r="E545">
            <v>574607.69999999995</v>
          </cell>
        </row>
        <row r="546">
          <cell r="A546">
            <v>344</v>
          </cell>
          <cell r="B546" t="str">
            <v>Concreto limpieza</v>
          </cell>
          <cell r="C546" t="str">
            <v>m3</v>
          </cell>
          <cell r="E546">
            <v>456920</v>
          </cell>
        </row>
        <row r="547">
          <cell r="A547">
            <v>345</v>
          </cell>
          <cell r="B547" t="str">
            <v xml:space="preserve">Cinta pvc </v>
          </cell>
          <cell r="C547" t="str">
            <v>M</v>
          </cell>
          <cell r="E547">
            <v>33976.400000000001</v>
          </cell>
        </row>
        <row r="548">
          <cell r="A548">
            <v>346</v>
          </cell>
          <cell r="B548" t="str">
            <v>Concreto 3000 psi para estructuras muros 0,5a0,2</v>
          </cell>
          <cell r="C548" t="str">
            <v>M3</v>
          </cell>
          <cell r="E548">
            <v>723230.49</v>
          </cell>
        </row>
        <row r="549">
          <cell r="A549">
            <v>347</v>
          </cell>
          <cell r="B549" t="str">
            <v>Tubería HD 20" C20</v>
          </cell>
          <cell r="C549" t="str">
            <v>ML</v>
          </cell>
          <cell r="E549">
            <v>1132160</v>
          </cell>
        </row>
        <row r="550">
          <cell r="A550">
            <v>348</v>
          </cell>
          <cell r="B550" t="str">
            <v>Manejo y transporte HD 20" C20</v>
          </cell>
          <cell r="C550" t="str">
            <v>ML</v>
          </cell>
          <cell r="E550">
            <v>56608</v>
          </cell>
        </row>
        <row r="551">
          <cell r="A551">
            <v>349</v>
          </cell>
          <cell r="B551" t="str">
            <v>Tubería HD 10" C20</v>
          </cell>
          <cell r="C551" t="str">
            <v>ML</v>
          </cell>
          <cell r="E551">
            <v>283040</v>
          </cell>
        </row>
        <row r="552">
          <cell r="A552">
            <v>350</v>
          </cell>
          <cell r="B552" t="str">
            <v>Manejo y transporte HD 10" C20</v>
          </cell>
          <cell r="C552" t="str">
            <v>ML</v>
          </cell>
          <cell r="E552">
            <v>14152</v>
          </cell>
        </row>
        <row r="553">
          <cell r="A553">
            <v>351</v>
          </cell>
          <cell r="B553" t="str">
            <v>Tubería HD 8" C20</v>
          </cell>
          <cell r="C553" t="str">
            <v>ML</v>
          </cell>
          <cell r="E553">
            <v>254039.99999999997</v>
          </cell>
        </row>
        <row r="554">
          <cell r="A554">
            <v>352</v>
          </cell>
          <cell r="B554" t="str">
            <v>Manejo y transporte HD 8" C20</v>
          </cell>
          <cell r="C554" t="str">
            <v>ML</v>
          </cell>
          <cell r="E554">
            <v>12702</v>
          </cell>
        </row>
        <row r="555">
          <cell r="A555">
            <v>353</v>
          </cell>
          <cell r="B555" t="str">
            <v>Tubería HD 6" C20</v>
          </cell>
          <cell r="C555" t="str">
            <v>ML</v>
          </cell>
          <cell r="E555">
            <v>220399.99999999997</v>
          </cell>
        </row>
        <row r="556">
          <cell r="A556">
            <v>354</v>
          </cell>
          <cell r="B556" t="str">
            <v>Manejo y transporte HD 6" C20</v>
          </cell>
          <cell r="C556" t="str">
            <v>ML</v>
          </cell>
          <cell r="E556">
            <v>11020</v>
          </cell>
        </row>
        <row r="557">
          <cell r="A557">
            <v>355</v>
          </cell>
          <cell r="B557" t="str">
            <v>Tubería PVC UZ RDE 21 D 10"</v>
          </cell>
          <cell r="C557" t="str">
            <v>ML</v>
          </cell>
          <cell r="E557">
            <v>510910.5</v>
          </cell>
        </row>
        <row r="558">
          <cell r="A558">
            <v>356</v>
          </cell>
          <cell r="B558" t="str">
            <v>Manejo y transporte PVC UZ RDE 21 D 10"</v>
          </cell>
          <cell r="C558" t="str">
            <v>ML</v>
          </cell>
          <cell r="E558">
            <v>25545.524999999998</v>
          </cell>
        </row>
        <row r="559">
          <cell r="A559">
            <v>357</v>
          </cell>
          <cell r="B559" t="str">
            <v>Tubería PVC UZ RDE 21 D 8"</v>
          </cell>
          <cell r="C559" t="str">
            <v>ML</v>
          </cell>
          <cell r="E559">
            <v>324551.66666666669</v>
          </cell>
        </row>
        <row r="560">
          <cell r="A560">
            <v>358</v>
          </cell>
          <cell r="B560" t="str">
            <v>Manejo y transporte PVC UZ RDE 21 D 8"</v>
          </cell>
          <cell r="C560" t="str">
            <v>ML</v>
          </cell>
          <cell r="E560">
            <v>16227.583333333334</v>
          </cell>
        </row>
        <row r="561">
          <cell r="A561">
            <v>359</v>
          </cell>
          <cell r="B561" t="str">
            <v>Tubería PVC UZ RDE 21 D 6"</v>
          </cell>
          <cell r="C561" t="str">
            <v>ML</v>
          </cell>
          <cell r="E561">
            <v>191602.33333333334</v>
          </cell>
        </row>
        <row r="562">
          <cell r="A562">
            <v>360</v>
          </cell>
          <cell r="B562" t="str">
            <v>Manejo y transporte PVC UZ RDE 21 D 6"</v>
          </cell>
          <cell r="C562" t="str">
            <v>ML</v>
          </cell>
          <cell r="E562">
            <v>9580.1166666666668</v>
          </cell>
        </row>
        <row r="563">
          <cell r="A563">
            <v>361</v>
          </cell>
          <cell r="B563" t="str">
            <v>Tubería PVC UZ RDE 21 D 4"</v>
          </cell>
          <cell r="C563" t="str">
            <v>ML</v>
          </cell>
          <cell r="E563">
            <v>87750</v>
          </cell>
        </row>
        <row r="564">
          <cell r="A564">
            <v>362</v>
          </cell>
          <cell r="B564" t="str">
            <v>Manejo y transporte PVC UZ RDE 21 D 4"</v>
          </cell>
          <cell r="C564" t="str">
            <v>ML</v>
          </cell>
          <cell r="E564">
            <v>4387.5</v>
          </cell>
        </row>
        <row r="565">
          <cell r="A565">
            <v>363</v>
          </cell>
          <cell r="B565" t="str">
            <v>Tubería PVC UZ RDE 21 D 3"</v>
          </cell>
          <cell r="C565" t="str">
            <v>ML</v>
          </cell>
          <cell r="E565">
            <v>53182.833333333336</v>
          </cell>
        </row>
        <row r="566">
          <cell r="A566">
            <v>364</v>
          </cell>
          <cell r="B566" t="str">
            <v>Manejo y transporte PVC UZ RDE 21 D 3"</v>
          </cell>
          <cell r="C566" t="str">
            <v>ML</v>
          </cell>
          <cell r="E566">
            <v>2659.1416666666669</v>
          </cell>
        </row>
        <row r="567">
          <cell r="A567">
            <v>365</v>
          </cell>
          <cell r="B567" t="str">
            <v>Tubería PVC UZ RDE 21 D 2"</v>
          </cell>
          <cell r="C567" t="str">
            <v>ML</v>
          </cell>
          <cell r="E567">
            <v>24300.166666666668</v>
          </cell>
        </row>
        <row r="568">
          <cell r="A568">
            <v>366</v>
          </cell>
          <cell r="B568" t="str">
            <v>Manejo y transporte PVC UZ RDE 21 D 2"</v>
          </cell>
          <cell r="C568" t="str">
            <v>ML</v>
          </cell>
          <cell r="E568">
            <v>1215.0083333333334</v>
          </cell>
        </row>
        <row r="569">
          <cell r="A569">
            <v>367</v>
          </cell>
          <cell r="B569" t="str">
            <v>Unión HD D 20"</v>
          </cell>
          <cell r="C569" t="str">
            <v>UN</v>
          </cell>
          <cell r="E569">
            <v>2668000</v>
          </cell>
        </row>
        <row r="570">
          <cell r="A570">
            <v>368</v>
          </cell>
          <cell r="B570" t="str">
            <v>Manejo y transporte Unión HD D 20"</v>
          </cell>
          <cell r="C570" t="str">
            <v>UN</v>
          </cell>
          <cell r="E570">
            <v>133400</v>
          </cell>
        </row>
        <row r="571">
          <cell r="A571">
            <v>369</v>
          </cell>
          <cell r="B571" t="str">
            <v>Unión HD D 10"</v>
          </cell>
          <cell r="C571" t="str">
            <v>UN</v>
          </cell>
          <cell r="E571">
            <v>475599.99999999994</v>
          </cell>
        </row>
        <row r="572">
          <cell r="A572">
            <v>370</v>
          </cell>
          <cell r="B572" t="str">
            <v>Manejo y transporte Unión HD D 10"</v>
          </cell>
          <cell r="C572" t="str">
            <v>UN</v>
          </cell>
          <cell r="E572">
            <v>23780</v>
          </cell>
        </row>
        <row r="573">
          <cell r="A573">
            <v>371</v>
          </cell>
          <cell r="B573" t="str">
            <v>Unión PVC de reparación D 10"</v>
          </cell>
          <cell r="C573" t="str">
            <v>UN</v>
          </cell>
          <cell r="E573">
            <v>1240119</v>
          </cell>
        </row>
        <row r="574">
          <cell r="A574">
            <v>372</v>
          </cell>
          <cell r="B574" t="str">
            <v>Manejo y transporte Unión  PVC de reparación D 10"</v>
          </cell>
          <cell r="C574" t="str">
            <v>UN</v>
          </cell>
          <cell r="E574">
            <v>62005.950000000004</v>
          </cell>
        </row>
        <row r="575">
          <cell r="A575">
            <v>373</v>
          </cell>
          <cell r="B575" t="str">
            <v>Unión  PVC de reparación D 8"</v>
          </cell>
          <cell r="C575" t="str">
            <v>UN</v>
          </cell>
          <cell r="E575">
            <v>726068</v>
          </cell>
        </row>
        <row r="576">
          <cell r="A576">
            <v>374</v>
          </cell>
          <cell r="B576" t="str">
            <v>Manejo y transporte Unión  PVC de reparación D 8"</v>
          </cell>
          <cell r="C576" t="str">
            <v>UN</v>
          </cell>
          <cell r="E576">
            <v>36303.4</v>
          </cell>
        </row>
        <row r="577">
          <cell r="A577">
            <v>375</v>
          </cell>
          <cell r="B577" t="str">
            <v>Unión  PVC de reparación D 6"</v>
          </cell>
          <cell r="C577" t="str">
            <v>UN</v>
          </cell>
          <cell r="E577">
            <v>394888</v>
          </cell>
        </row>
        <row r="578">
          <cell r="A578">
            <v>376</v>
          </cell>
          <cell r="B578" t="str">
            <v>Manejo y transporte Unión  PVC de reparación D 6"</v>
          </cell>
          <cell r="C578" t="str">
            <v>UN</v>
          </cell>
          <cell r="E578">
            <v>19744.400000000001</v>
          </cell>
        </row>
        <row r="579">
          <cell r="A579">
            <v>377</v>
          </cell>
          <cell r="B579" t="str">
            <v>Unión  HD de reparación D 4"</v>
          </cell>
          <cell r="C579" t="str">
            <v>UN</v>
          </cell>
          <cell r="E579">
            <v>170531</v>
          </cell>
        </row>
        <row r="580">
          <cell r="A580">
            <v>378</v>
          </cell>
          <cell r="B580" t="str">
            <v>Manejo y transporte Unión  HD de reparación D 4"</v>
          </cell>
          <cell r="C580" t="str">
            <v>UN</v>
          </cell>
          <cell r="E580">
            <v>8526.5500000000011</v>
          </cell>
        </row>
        <row r="581">
          <cell r="A581">
            <v>379</v>
          </cell>
          <cell r="B581" t="str">
            <v>Unión  PVC de reparación D 3"</v>
          </cell>
          <cell r="C581" t="str">
            <v>UN</v>
          </cell>
          <cell r="E581">
            <v>99450</v>
          </cell>
        </row>
        <row r="582">
          <cell r="A582">
            <v>380</v>
          </cell>
          <cell r="B582" t="str">
            <v>Manejo y transporte Unión  PVC de reparación D 3"</v>
          </cell>
          <cell r="C582" t="str">
            <v>UN</v>
          </cell>
          <cell r="E582">
            <v>4972.5</v>
          </cell>
        </row>
        <row r="583">
          <cell r="A583">
            <v>381</v>
          </cell>
          <cell r="B583" t="str">
            <v>Unión Z D 2"</v>
          </cell>
          <cell r="C583" t="str">
            <v>UN</v>
          </cell>
          <cell r="E583">
            <v>66300</v>
          </cell>
        </row>
        <row r="584">
          <cell r="A584">
            <v>382</v>
          </cell>
          <cell r="B584" t="str">
            <v>Manejo y transporte Unión Z D 2"</v>
          </cell>
          <cell r="C584" t="str">
            <v>UN</v>
          </cell>
          <cell r="E584">
            <v>3315</v>
          </cell>
        </row>
        <row r="585">
          <cell r="A585">
            <v>383</v>
          </cell>
          <cell r="B585" t="str">
            <v>Reducción HD D 10"X 8"</v>
          </cell>
          <cell r="C585" t="str">
            <v>UN</v>
          </cell>
          <cell r="E585">
            <v>533600</v>
          </cell>
        </row>
        <row r="586">
          <cell r="A586">
            <v>384</v>
          </cell>
          <cell r="B586" t="str">
            <v>Manejo y transporte Reducción HD D 10"X 8"</v>
          </cell>
          <cell r="C586" t="str">
            <v>UN</v>
          </cell>
          <cell r="E586">
            <v>26413.200000000001</v>
          </cell>
        </row>
        <row r="587">
          <cell r="A587">
            <v>385</v>
          </cell>
          <cell r="B587" t="str">
            <v>Reducción HD D 8"X 6"</v>
          </cell>
          <cell r="C587" t="str">
            <v>UN</v>
          </cell>
          <cell r="E587">
            <v>280720</v>
          </cell>
        </row>
        <row r="588">
          <cell r="A588">
            <v>386</v>
          </cell>
          <cell r="B588" t="str">
            <v>Manejo y transporte Reducción HF D 8"X 6"</v>
          </cell>
          <cell r="C588" t="str">
            <v>UN</v>
          </cell>
          <cell r="E588">
            <v>14036</v>
          </cell>
        </row>
        <row r="589">
          <cell r="A589">
            <v>387</v>
          </cell>
          <cell r="B589" t="str">
            <v>Reducción HD D 6"X 4"</v>
          </cell>
          <cell r="C589" t="str">
            <v>UN</v>
          </cell>
          <cell r="E589">
            <v>152880</v>
          </cell>
        </row>
        <row r="590">
          <cell r="A590">
            <v>388</v>
          </cell>
          <cell r="B590" t="str">
            <v>Manejo y transporte Reducción HD D 6"X 4"</v>
          </cell>
          <cell r="C590" t="str">
            <v>UN</v>
          </cell>
          <cell r="E590">
            <v>12644</v>
          </cell>
        </row>
        <row r="591">
          <cell r="A591">
            <v>389</v>
          </cell>
          <cell r="B591" t="str">
            <v>Reducción HD D 4"X 2"</v>
          </cell>
          <cell r="C591" t="str">
            <v>UN</v>
          </cell>
          <cell r="E591">
            <v>239360</v>
          </cell>
        </row>
        <row r="592">
          <cell r="A592">
            <v>390</v>
          </cell>
          <cell r="B592" t="str">
            <v>Manejo y transporte Reducción HD D 4"X 2"</v>
          </cell>
          <cell r="C592" t="str">
            <v>UN</v>
          </cell>
          <cell r="E592">
            <v>8468</v>
          </cell>
        </row>
        <row r="593">
          <cell r="A593">
            <v>391</v>
          </cell>
          <cell r="B593" t="str">
            <v>Codo HD 90º D 10"</v>
          </cell>
          <cell r="C593" t="str">
            <v>UN</v>
          </cell>
          <cell r="E593">
            <v>1241320</v>
          </cell>
        </row>
        <row r="594">
          <cell r="A594">
            <v>392</v>
          </cell>
          <cell r="B594" t="str">
            <v>Manejo y transporte Codo HD 90º D 10"</v>
          </cell>
          <cell r="C594" t="str">
            <v>UN</v>
          </cell>
          <cell r="E594">
            <v>9566</v>
          </cell>
        </row>
        <row r="595">
          <cell r="A595">
            <v>393</v>
          </cell>
          <cell r="B595" t="str">
            <v>Codo HF 90ºPVC Gran Radio UZ D 6"</v>
          </cell>
          <cell r="C595" t="str">
            <v>UN</v>
          </cell>
          <cell r="E595">
            <v>1040838.4199999999</v>
          </cell>
        </row>
        <row r="596">
          <cell r="A596">
            <v>394</v>
          </cell>
          <cell r="B596" t="str">
            <v>Manejo y transporte Codo 90º Gran Radio UZ D 6"</v>
          </cell>
          <cell r="C596" t="str">
            <v>UN</v>
          </cell>
          <cell r="E596">
            <v>52041.920999999988</v>
          </cell>
        </row>
        <row r="597">
          <cell r="A597">
            <v>395</v>
          </cell>
          <cell r="B597" t="str">
            <v>Codo 90º HD D 4"</v>
          </cell>
          <cell r="C597" t="str">
            <v>UN</v>
          </cell>
          <cell r="E597">
            <v>367146.6</v>
          </cell>
        </row>
        <row r="598">
          <cell r="A598">
            <v>396</v>
          </cell>
          <cell r="B598" t="str">
            <v>Manejo y transporte Codo 90º HD D 4"</v>
          </cell>
          <cell r="C598" t="str">
            <v>UN</v>
          </cell>
          <cell r="E598">
            <v>7857.33</v>
          </cell>
        </row>
        <row r="599">
          <cell r="A599">
            <v>397</v>
          </cell>
          <cell r="B599" t="str">
            <v>Codo 45º HD D 20"</v>
          </cell>
          <cell r="C599" t="str">
            <v>UN</v>
          </cell>
          <cell r="E599">
            <v>6310120</v>
          </cell>
        </row>
        <row r="600">
          <cell r="A600">
            <v>398</v>
          </cell>
          <cell r="B600" t="str">
            <v>Manejo y transporte Codo 45º HD  D 20"</v>
          </cell>
          <cell r="C600" t="str">
            <v>UN</v>
          </cell>
          <cell r="E600">
            <v>32006</v>
          </cell>
        </row>
        <row r="601">
          <cell r="A601">
            <v>399</v>
          </cell>
          <cell r="B601" t="str">
            <v>Codo 45º HD  D 10"</v>
          </cell>
          <cell r="C601" t="str">
            <v>UN</v>
          </cell>
          <cell r="E601">
            <v>1146800</v>
          </cell>
        </row>
        <row r="602">
          <cell r="A602">
            <v>400</v>
          </cell>
          <cell r="B602" t="str">
            <v>Manejo y transporte Codo 45ºPVC HF  D 10"</v>
          </cell>
          <cell r="C602" t="str">
            <v>UN</v>
          </cell>
          <cell r="E602">
            <v>26840</v>
          </cell>
        </row>
        <row r="603">
          <cell r="A603">
            <v>401</v>
          </cell>
          <cell r="B603" t="str">
            <v>Codo 45º HD  D 6"</v>
          </cell>
          <cell r="C603" t="str">
            <v>UN</v>
          </cell>
          <cell r="E603">
            <v>381640</v>
          </cell>
        </row>
        <row r="604">
          <cell r="A604">
            <v>402</v>
          </cell>
          <cell r="B604" t="str">
            <v>Manejo y transporte Codo 45º HD  D 6"</v>
          </cell>
          <cell r="C604" t="str">
            <v>UN</v>
          </cell>
          <cell r="E604">
            <v>9082</v>
          </cell>
        </row>
        <row r="605">
          <cell r="A605">
            <v>403</v>
          </cell>
          <cell r="B605" t="str">
            <v>Codo 45º HD  D 8"</v>
          </cell>
          <cell r="C605" t="str">
            <v>UN</v>
          </cell>
          <cell r="E605">
            <v>1506666</v>
          </cell>
        </row>
        <row r="606">
          <cell r="A606">
            <v>404</v>
          </cell>
          <cell r="B606" t="str">
            <v>Manejo y transporte Codo 45ºPVC HF  D 8"</v>
          </cell>
          <cell r="C606" t="str">
            <v>UN</v>
          </cell>
          <cell r="E606">
            <v>75333.3</v>
          </cell>
        </row>
        <row r="607">
          <cell r="A607">
            <v>405</v>
          </cell>
          <cell r="B607" t="str">
            <v>Codo 45º HD  D 4"</v>
          </cell>
          <cell r="C607" t="str">
            <v>UN</v>
          </cell>
          <cell r="E607">
            <v>229650</v>
          </cell>
        </row>
        <row r="608">
          <cell r="A608">
            <v>406</v>
          </cell>
          <cell r="B608" t="str">
            <v>Manejo y transporte Codo 45º HD D 4"</v>
          </cell>
          <cell r="C608" t="str">
            <v>UN</v>
          </cell>
          <cell r="E608">
            <v>8649.7420000000002</v>
          </cell>
        </row>
        <row r="609">
          <cell r="A609">
            <v>407</v>
          </cell>
          <cell r="B609" t="str">
            <v>Codo 22,5O PVC Gran Radio UZ D 6"</v>
          </cell>
          <cell r="C609" t="str">
            <v>UN</v>
          </cell>
          <cell r="E609">
            <v>554144.76</v>
          </cell>
        </row>
        <row r="610">
          <cell r="A610">
            <v>408</v>
          </cell>
          <cell r="B610" t="str">
            <v>Manejo y transporte Codo 22,5O PVC Gran Radio UZ D 6"</v>
          </cell>
          <cell r="C610" t="str">
            <v>UN</v>
          </cell>
          <cell r="E610">
            <v>27707.238000000001</v>
          </cell>
        </row>
        <row r="611">
          <cell r="A611">
            <v>409</v>
          </cell>
          <cell r="B611" t="str">
            <v>Tee HF D 10 x 4"</v>
          </cell>
          <cell r="C611" t="str">
            <v>UN</v>
          </cell>
          <cell r="E611">
            <v>880439.99999999988</v>
          </cell>
        </row>
        <row r="612">
          <cell r="A612">
            <v>410</v>
          </cell>
          <cell r="B612" t="str">
            <v>Manejo y transporte Tee HF D 10 x 4"</v>
          </cell>
          <cell r="C612" t="str">
            <v>UN</v>
          </cell>
          <cell r="E612">
            <v>44022</v>
          </cell>
        </row>
        <row r="613">
          <cell r="A613">
            <v>411</v>
          </cell>
          <cell r="B613" t="str">
            <v>Tee HF D 6 x 4"</v>
          </cell>
          <cell r="C613" t="str">
            <v>UN</v>
          </cell>
          <cell r="E613">
            <v>308560</v>
          </cell>
        </row>
        <row r="614">
          <cell r="A614">
            <v>412</v>
          </cell>
          <cell r="B614" t="str">
            <v>Manejo y transporte Tee HF D 6 x 4"</v>
          </cell>
          <cell r="C614" t="str">
            <v>UN</v>
          </cell>
          <cell r="E614">
            <v>15428</v>
          </cell>
        </row>
        <row r="615">
          <cell r="A615">
            <v>413</v>
          </cell>
          <cell r="B615" t="str">
            <v>Tee PVC UZ D 4 x 4"</v>
          </cell>
          <cell r="C615" t="str">
            <v>UN</v>
          </cell>
          <cell r="E615">
            <v>423659.83999999997</v>
          </cell>
        </row>
        <row r="616">
          <cell r="A616">
            <v>414</v>
          </cell>
          <cell r="B616" t="str">
            <v>Manejo y transporte Tee PVC UZ D 4 x 4"</v>
          </cell>
          <cell r="C616" t="str">
            <v>UN</v>
          </cell>
          <cell r="E616">
            <v>21182.991999999998</v>
          </cell>
        </row>
        <row r="617">
          <cell r="A617">
            <v>415</v>
          </cell>
          <cell r="B617" t="str">
            <v>Válvula D 6" Compuerta Elástica EL</v>
          </cell>
          <cell r="C617" t="str">
            <v>UN</v>
          </cell>
          <cell r="E617">
            <v>958159.99999999988</v>
          </cell>
        </row>
        <row r="618">
          <cell r="A618">
            <v>416</v>
          </cell>
          <cell r="B618" t="str">
            <v>Manejo y transporte Válvula D 6" Compuerta Elástica EL</v>
          </cell>
          <cell r="C618" t="str">
            <v>UN</v>
          </cell>
          <cell r="E618">
            <v>47908</v>
          </cell>
        </row>
        <row r="619">
          <cell r="A619">
            <v>417</v>
          </cell>
          <cell r="B619" t="str">
            <v>Válvula D 4" Compuerta Elástica EL</v>
          </cell>
          <cell r="C619" t="str">
            <v>UN</v>
          </cell>
          <cell r="E619">
            <v>531280</v>
          </cell>
        </row>
        <row r="620">
          <cell r="A620">
            <v>418</v>
          </cell>
          <cell r="B620" t="str">
            <v>Manejo y transporte Válvula D 4" Compuerta Elástica EL</v>
          </cell>
          <cell r="C620" t="str">
            <v>UN</v>
          </cell>
          <cell r="E620">
            <v>31938.666666666668</v>
          </cell>
        </row>
        <row r="621">
          <cell r="A621">
            <v>419</v>
          </cell>
          <cell r="B621" t="str">
            <v>Hidrante Tipo Tráfico D 4" EL</v>
          </cell>
          <cell r="C621" t="str">
            <v>UN</v>
          </cell>
          <cell r="E621">
            <v>2456880</v>
          </cell>
        </row>
        <row r="622">
          <cell r="A622">
            <v>420</v>
          </cell>
          <cell r="B622" t="str">
            <v>Manejo y transporte Hidrante Tipo Tráfico D 4" EL</v>
          </cell>
          <cell r="C622" t="str">
            <v>UN</v>
          </cell>
          <cell r="E622">
            <v>122844</v>
          </cell>
        </row>
        <row r="623">
          <cell r="A623">
            <v>421</v>
          </cell>
          <cell r="B623" t="str">
            <v>Tapón D 3"</v>
          </cell>
          <cell r="C623" t="str">
            <v>UN</v>
          </cell>
          <cell r="E623">
            <v>39802.5</v>
          </cell>
        </row>
        <row r="624">
          <cell r="A624">
            <v>422</v>
          </cell>
          <cell r="B624" t="str">
            <v>Manejo y transporte Tapón D 3"</v>
          </cell>
          <cell r="C624" t="str">
            <v>UN</v>
          </cell>
          <cell r="E624">
            <v>1990.125</v>
          </cell>
        </row>
        <row r="625">
          <cell r="A625">
            <v>423</v>
          </cell>
          <cell r="B625" t="str">
            <v>Tuberia novafort D=8"</v>
          </cell>
          <cell r="C625" t="str">
            <v>ML</v>
          </cell>
          <cell r="E625">
            <v>266487.33</v>
          </cell>
        </row>
        <row r="626">
          <cell r="A626">
            <v>424</v>
          </cell>
          <cell r="B626" t="str">
            <v>manejo y transporte tuberia novafort D=8</v>
          </cell>
          <cell r="C626" t="str">
            <v>ML</v>
          </cell>
          <cell r="E626">
            <v>13324.37</v>
          </cell>
        </row>
        <row r="627">
          <cell r="A627">
            <v>425</v>
          </cell>
          <cell r="B627" t="str">
            <v xml:space="preserve">CODO 90O D 18"  para camara de caida </v>
          </cell>
          <cell r="C627" t="str">
            <v>UN</v>
          </cell>
          <cell r="E627">
            <v>4849693.7</v>
          </cell>
        </row>
        <row r="628">
          <cell r="A628">
            <v>426</v>
          </cell>
          <cell r="B628" t="str">
            <v xml:space="preserve">manejo y transporte CODO 90O D 18"  para camara de caida </v>
          </cell>
          <cell r="C628" t="str">
            <v>UN</v>
          </cell>
          <cell r="E628">
            <v>100000</v>
          </cell>
        </row>
        <row r="629">
          <cell r="A629">
            <v>427</v>
          </cell>
          <cell r="B629" t="str">
            <v xml:space="preserve">CODO 90O D 16"  para camara de caida </v>
          </cell>
          <cell r="C629" t="str">
            <v>UN</v>
          </cell>
          <cell r="E629">
            <v>4221950</v>
          </cell>
        </row>
        <row r="630">
          <cell r="A630">
            <v>428</v>
          </cell>
          <cell r="B630" t="str">
            <v xml:space="preserve">manejo y transporte CODO 90O D 16"  para camara de caida </v>
          </cell>
          <cell r="C630" t="str">
            <v>UN</v>
          </cell>
          <cell r="E630">
            <v>100000</v>
          </cell>
        </row>
        <row r="631">
          <cell r="A631">
            <v>429</v>
          </cell>
          <cell r="B631" t="str">
            <v xml:space="preserve">CODO 90O D 14"  para camara de caida </v>
          </cell>
          <cell r="C631" t="str">
            <v>UN</v>
          </cell>
          <cell r="E631">
            <v>3734206.2</v>
          </cell>
        </row>
        <row r="632">
          <cell r="A632">
            <v>430</v>
          </cell>
          <cell r="B632" t="str">
            <v xml:space="preserve">manejo y transporte CODO 90O D 14"  para camara de caida </v>
          </cell>
          <cell r="C632" t="str">
            <v>UN</v>
          </cell>
          <cell r="E632">
            <v>100000</v>
          </cell>
        </row>
        <row r="633">
          <cell r="A633">
            <v>431</v>
          </cell>
          <cell r="B633" t="str">
            <v xml:space="preserve">CODO 90O D 12"  para camara de caida </v>
          </cell>
          <cell r="C633" t="str">
            <v>UN</v>
          </cell>
          <cell r="E633">
            <v>1258112</v>
          </cell>
        </row>
        <row r="634">
          <cell r="A634">
            <v>432</v>
          </cell>
          <cell r="B634" t="str">
            <v xml:space="preserve">manejo y transporte CODO 90O D 12"  para camara de caida </v>
          </cell>
          <cell r="C634" t="str">
            <v>UN</v>
          </cell>
          <cell r="E634">
            <v>100000</v>
          </cell>
        </row>
        <row r="635">
          <cell r="A635">
            <v>433</v>
          </cell>
          <cell r="B635" t="str">
            <v xml:space="preserve">CODO 90O D 18"  para camara de caida </v>
          </cell>
          <cell r="C635" t="str">
            <v>UN</v>
          </cell>
          <cell r="E635">
            <v>777962</v>
          </cell>
        </row>
        <row r="636">
          <cell r="A636">
            <v>434</v>
          </cell>
          <cell r="B636" t="str">
            <v xml:space="preserve">manejo y transporte CODO 90O D 18"  para camara de caida </v>
          </cell>
          <cell r="C636" t="str">
            <v>UN</v>
          </cell>
          <cell r="E636">
            <v>90000</v>
          </cell>
        </row>
        <row r="637">
          <cell r="A637">
            <v>435</v>
          </cell>
          <cell r="B637" t="str">
            <v xml:space="preserve">Material seleccionado </v>
          </cell>
          <cell r="C637" t="str">
            <v>m3</v>
          </cell>
          <cell r="E637">
            <v>22500</v>
          </cell>
        </row>
        <row r="638">
          <cell r="A638">
            <v>436</v>
          </cell>
          <cell r="B638" t="str">
            <v>GEOTEXTIL NT 2500</v>
          </cell>
          <cell r="C638" t="str">
            <v>M2</v>
          </cell>
          <cell r="E638">
            <v>5233</v>
          </cell>
        </row>
        <row r="639">
          <cell r="A639">
            <v>437</v>
          </cell>
          <cell r="B639" t="str">
            <v>TUBERIA DE DRENAJE CON FILTRO D 4"</v>
          </cell>
          <cell r="C639" t="str">
            <v>ML</v>
          </cell>
          <cell r="E639">
            <v>116038</v>
          </cell>
        </row>
        <row r="640">
          <cell r="A640">
            <v>438</v>
          </cell>
          <cell r="B640" t="str">
            <v xml:space="preserve">Material granular </v>
          </cell>
          <cell r="C640" t="str">
            <v>m3</v>
          </cell>
          <cell r="E640">
            <v>32000</v>
          </cell>
        </row>
        <row r="641">
          <cell r="A641">
            <v>439</v>
          </cell>
          <cell r="B641" t="str">
            <v>Codo 22,5 ºHD  D 3"</v>
          </cell>
          <cell r="C641" t="str">
            <v>UN</v>
          </cell>
          <cell r="E641">
            <v>193540</v>
          </cell>
        </row>
        <row r="642">
          <cell r="A642">
            <v>440</v>
          </cell>
          <cell r="B642" t="str">
            <v>Manejo y transporte Codo 22,5º HD D 3"</v>
          </cell>
          <cell r="C642" t="str">
            <v>UN</v>
          </cell>
          <cell r="E642">
            <v>8649.7420000000002</v>
          </cell>
        </row>
        <row r="643">
          <cell r="A643">
            <v>441</v>
          </cell>
          <cell r="B643" t="str">
            <v>Codo 22,5ºHD  D 2"</v>
          </cell>
          <cell r="C643" t="str">
            <v>UN</v>
          </cell>
          <cell r="E643">
            <v>109026</v>
          </cell>
        </row>
        <row r="644">
          <cell r="A644">
            <v>442</v>
          </cell>
          <cell r="B644" t="str">
            <v>Manejo y transporte Codo 22,5º HD D 2"</v>
          </cell>
          <cell r="C644" t="str">
            <v>UN</v>
          </cell>
          <cell r="E644">
            <v>12649.742</v>
          </cell>
        </row>
        <row r="645">
          <cell r="A645">
            <v>443</v>
          </cell>
          <cell r="B645" t="str">
            <v>Codo 22,5ºHD  D 3"</v>
          </cell>
          <cell r="C645" t="str">
            <v>UN</v>
          </cell>
          <cell r="E645">
            <v>109026</v>
          </cell>
        </row>
        <row r="646">
          <cell r="A646">
            <v>444</v>
          </cell>
          <cell r="B646" t="str">
            <v>Manejo y transporte Codo 22,5º HD D 3"</v>
          </cell>
          <cell r="C646" t="str">
            <v>UN</v>
          </cell>
          <cell r="E646">
            <v>12649.742</v>
          </cell>
        </row>
        <row r="647">
          <cell r="A647">
            <v>445</v>
          </cell>
          <cell r="B647" t="str">
            <v>Codo 22,5ºHD  D 4"</v>
          </cell>
          <cell r="C647" t="str">
            <v>UN</v>
          </cell>
          <cell r="E647">
            <v>209650</v>
          </cell>
        </row>
        <row r="648">
          <cell r="A648">
            <v>446</v>
          </cell>
          <cell r="B648" t="str">
            <v>Manejo y transporte Codo 22,5º HD D 4"</v>
          </cell>
          <cell r="C648" t="str">
            <v>UN</v>
          </cell>
          <cell r="E648">
            <v>8649.7420000000002</v>
          </cell>
        </row>
        <row r="649">
          <cell r="A649">
            <v>447</v>
          </cell>
          <cell r="B649" t="str">
            <v>Codo 22,5ºHD  D 6"</v>
          </cell>
          <cell r="C649" t="str">
            <v>UN</v>
          </cell>
          <cell r="E649">
            <v>481640</v>
          </cell>
        </row>
        <row r="650">
          <cell r="A650">
            <v>448</v>
          </cell>
          <cell r="B650" t="str">
            <v>Manejo y transporte Codo 22,5º HD D 6"</v>
          </cell>
          <cell r="C650" t="str">
            <v>UN</v>
          </cell>
          <cell r="E650">
            <v>9082</v>
          </cell>
        </row>
        <row r="651">
          <cell r="A651">
            <v>449</v>
          </cell>
          <cell r="B651" t="str">
            <v>Codo 22,5ºHD  D 8"</v>
          </cell>
          <cell r="C651" t="str">
            <v>UN</v>
          </cell>
          <cell r="E651">
            <v>485640</v>
          </cell>
        </row>
        <row r="652">
          <cell r="A652">
            <v>450</v>
          </cell>
          <cell r="B652" t="str">
            <v>Manejo y transporte Codo 22,5º HD D 8"</v>
          </cell>
          <cell r="C652" t="str">
            <v>UN</v>
          </cell>
          <cell r="E652">
            <v>9082</v>
          </cell>
        </row>
        <row r="653">
          <cell r="A653">
            <v>451</v>
          </cell>
          <cell r="B653" t="str">
            <v>Codo 11,25ºHD  D 6"</v>
          </cell>
          <cell r="C653" t="str">
            <v>UN</v>
          </cell>
          <cell r="E653">
            <v>479640</v>
          </cell>
        </row>
        <row r="654">
          <cell r="A654">
            <v>452</v>
          </cell>
          <cell r="B654" t="str">
            <v>Manejo y transporte Codo 11,25º HD D 6"</v>
          </cell>
          <cell r="C654" t="str">
            <v>UN</v>
          </cell>
          <cell r="E654">
            <v>9082</v>
          </cell>
        </row>
        <row r="655">
          <cell r="A655">
            <v>453</v>
          </cell>
          <cell r="B655" t="str">
            <v>Tee HD D 3 x 3"</v>
          </cell>
          <cell r="C655" t="str">
            <v>UN</v>
          </cell>
          <cell r="E655">
            <v>375271</v>
          </cell>
        </row>
        <row r="656">
          <cell r="A656">
            <v>454</v>
          </cell>
          <cell r="B656" t="str">
            <v>Manejo y transporte Tee HD D 3 x 3"</v>
          </cell>
          <cell r="C656" t="str">
            <v>UN</v>
          </cell>
          <cell r="E656">
            <v>7022</v>
          </cell>
        </row>
        <row r="657">
          <cell r="A657">
            <v>455</v>
          </cell>
          <cell r="B657" t="str">
            <v>Tee HD D 4 x 4"</v>
          </cell>
          <cell r="C657" t="str">
            <v>UN</v>
          </cell>
          <cell r="E657">
            <v>435271</v>
          </cell>
        </row>
        <row r="658">
          <cell r="A658">
            <v>456</v>
          </cell>
          <cell r="B658" t="str">
            <v>Manejo y transporte Tee HD D 4 x 4"</v>
          </cell>
          <cell r="C658" t="str">
            <v>UN</v>
          </cell>
          <cell r="E658">
            <v>7022</v>
          </cell>
        </row>
        <row r="659">
          <cell r="A659">
            <v>457</v>
          </cell>
          <cell r="B659" t="str">
            <v>Tee HD D 6 x 4"</v>
          </cell>
          <cell r="C659" t="str">
            <v>UN</v>
          </cell>
          <cell r="E659">
            <v>522381</v>
          </cell>
        </row>
        <row r="660">
          <cell r="A660">
            <v>458</v>
          </cell>
          <cell r="B660" t="str">
            <v>Manejo y transporte Tee HD D 6 x 4"</v>
          </cell>
          <cell r="C660" t="str">
            <v>UN</v>
          </cell>
          <cell r="E660">
            <v>7022</v>
          </cell>
        </row>
        <row r="661">
          <cell r="A661">
            <v>459</v>
          </cell>
          <cell r="B661" t="str">
            <v>Tee HD D 8 x 4"</v>
          </cell>
          <cell r="C661" t="str">
            <v>UN</v>
          </cell>
          <cell r="E661">
            <v>702381</v>
          </cell>
        </row>
        <row r="662">
          <cell r="A662">
            <v>460</v>
          </cell>
          <cell r="B662" t="str">
            <v>Manejo y transporte Tee HD D 8 x 4"</v>
          </cell>
          <cell r="C662" t="str">
            <v>UN</v>
          </cell>
          <cell r="E662">
            <v>7022</v>
          </cell>
        </row>
        <row r="663">
          <cell r="A663">
            <v>461</v>
          </cell>
          <cell r="B663" t="str">
            <v>Tee HD D 10 x 4"</v>
          </cell>
          <cell r="C663" t="str">
            <v>UN</v>
          </cell>
          <cell r="E663">
            <v>942381</v>
          </cell>
        </row>
        <row r="664">
          <cell r="A664">
            <v>462</v>
          </cell>
          <cell r="B664" t="str">
            <v>Manejo y transporte Tee HD D 10 x 4"</v>
          </cell>
          <cell r="C664" t="str">
            <v>UN</v>
          </cell>
          <cell r="E664">
            <v>7022</v>
          </cell>
        </row>
        <row r="665">
          <cell r="A665">
            <v>463</v>
          </cell>
          <cell r="B665" t="str">
            <v>Unión Z D 3"</v>
          </cell>
          <cell r="C665" t="str">
            <v>UN</v>
          </cell>
          <cell r="E665">
            <v>96300</v>
          </cell>
        </row>
        <row r="666">
          <cell r="A666">
            <v>464</v>
          </cell>
          <cell r="B666" t="str">
            <v>Manejo y transporte Unión Z D 3"</v>
          </cell>
          <cell r="C666" t="str">
            <v>UN</v>
          </cell>
          <cell r="E666">
            <v>3315</v>
          </cell>
        </row>
        <row r="667">
          <cell r="A667">
            <v>465</v>
          </cell>
          <cell r="B667" t="str">
            <v>Unión HD D 8"</v>
          </cell>
          <cell r="C667" t="str">
            <v>UN</v>
          </cell>
          <cell r="E667">
            <v>295600</v>
          </cell>
        </row>
        <row r="668">
          <cell r="A668">
            <v>466</v>
          </cell>
          <cell r="B668" t="str">
            <v>Manejo y transporte Unión HD D 8"</v>
          </cell>
          <cell r="C668" t="str">
            <v>UN</v>
          </cell>
          <cell r="E668">
            <v>10780</v>
          </cell>
        </row>
        <row r="669">
          <cell r="A669">
            <v>467</v>
          </cell>
          <cell r="B669" t="str">
            <v>Unión HD D 6"</v>
          </cell>
          <cell r="C669" t="str">
            <v>UN</v>
          </cell>
          <cell r="E669">
            <v>185600</v>
          </cell>
        </row>
        <row r="670">
          <cell r="A670">
            <v>468</v>
          </cell>
          <cell r="B670" t="str">
            <v>Manejo y transporte Unión HD D 6"</v>
          </cell>
          <cell r="C670" t="str">
            <v>UN</v>
          </cell>
          <cell r="E670">
            <v>10780</v>
          </cell>
        </row>
        <row r="671">
          <cell r="A671">
            <v>469</v>
          </cell>
          <cell r="B671" t="str">
            <v>Tapón D 2"</v>
          </cell>
          <cell r="C671" t="str">
            <v>UN</v>
          </cell>
          <cell r="E671">
            <v>29802.5</v>
          </cell>
        </row>
        <row r="672">
          <cell r="A672">
            <v>470</v>
          </cell>
          <cell r="B672" t="str">
            <v>Manejo y transporte Tapón D 2"</v>
          </cell>
          <cell r="C672" t="str">
            <v>UN</v>
          </cell>
          <cell r="E672">
            <v>1990.125</v>
          </cell>
        </row>
        <row r="673">
          <cell r="A673">
            <v>471</v>
          </cell>
          <cell r="B673" t="str">
            <v>Válvula D 3" Compuerta Elástica EL</v>
          </cell>
          <cell r="C673" t="str">
            <v>UN</v>
          </cell>
          <cell r="E673">
            <v>409480</v>
          </cell>
        </row>
        <row r="674">
          <cell r="A674">
            <v>472</v>
          </cell>
          <cell r="B674" t="str">
            <v>Manejo y transporte Válvula D 3" Compuerta Elástica EL</v>
          </cell>
          <cell r="C674" t="str">
            <v>UN</v>
          </cell>
          <cell r="E674">
            <v>21938.666666666701</v>
          </cell>
        </row>
        <row r="675">
          <cell r="A675">
            <v>473</v>
          </cell>
          <cell r="B675" t="str">
            <v>Tuberia gas D 2"</v>
          </cell>
          <cell r="C675" t="str">
            <v>ML</v>
          </cell>
          <cell r="E675">
            <v>45565.599999999999</v>
          </cell>
        </row>
        <row r="676">
          <cell r="A676">
            <v>474</v>
          </cell>
          <cell r="B676" t="str">
            <v>Manejo y transporte tuberia gas D 2"</v>
          </cell>
          <cell r="C676" t="str">
            <v>ML</v>
          </cell>
          <cell r="E676">
            <v>5695</v>
          </cell>
        </row>
        <row r="677">
          <cell r="A677">
            <v>475</v>
          </cell>
          <cell r="B677" t="str">
            <v>Tuberia gas D 4"</v>
          </cell>
          <cell r="C677" t="str">
            <v>ML</v>
          </cell>
          <cell r="E677">
            <v>174268</v>
          </cell>
        </row>
        <row r="678">
          <cell r="A678">
            <v>476</v>
          </cell>
          <cell r="B678" t="str">
            <v>Manejo y transporte tuberia gas D 4"</v>
          </cell>
          <cell r="C678" t="str">
            <v>ML</v>
          </cell>
          <cell r="E678">
            <v>18533</v>
          </cell>
        </row>
        <row r="679">
          <cell r="A679">
            <v>477</v>
          </cell>
          <cell r="B679" t="str">
            <v>Valvula gas D 2"</v>
          </cell>
          <cell r="C679" t="str">
            <v>UN</v>
          </cell>
          <cell r="E679">
            <v>327000</v>
          </cell>
        </row>
        <row r="680">
          <cell r="A680">
            <v>478</v>
          </cell>
          <cell r="B680" t="str">
            <v>Manejo y transporte valvula gas D 2"</v>
          </cell>
          <cell r="C680" t="str">
            <v>UN</v>
          </cell>
          <cell r="E680">
            <v>10000</v>
          </cell>
        </row>
        <row r="681">
          <cell r="A681">
            <v>479</v>
          </cell>
          <cell r="B681" t="str">
            <v>Valvula gas D 4"</v>
          </cell>
          <cell r="C681" t="str">
            <v>UN</v>
          </cell>
          <cell r="E681">
            <v>1190000</v>
          </cell>
        </row>
        <row r="682">
          <cell r="A682">
            <v>480</v>
          </cell>
          <cell r="B682" t="str">
            <v>Manejo y transporte valvula gas D 4"</v>
          </cell>
          <cell r="C682" t="str">
            <v>UN</v>
          </cell>
          <cell r="E682">
            <v>30000</v>
          </cell>
        </row>
        <row r="683">
          <cell r="A683">
            <v>481</v>
          </cell>
          <cell r="B683" t="str">
            <v>Tuberia novaloc D= 42"</v>
          </cell>
          <cell r="C683" t="str">
            <v>ML</v>
          </cell>
          <cell r="E683">
            <v>2572179.36</v>
          </cell>
        </row>
        <row r="684">
          <cell r="A684">
            <v>482</v>
          </cell>
          <cell r="B684" t="str">
            <v>Manejo y transporte tuberia novaloc D=42"</v>
          </cell>
          <cell r="C684" t="str">
            <v>ML</v>
          </cell>
          <cell r="E684">
            <v>110869</v>
          </cell>
        </row>
        <row r="685">
          <cell r="A685">
            <v>483</v>
          </cell>
          <cell r="B685" t="str">
            <v>Tuberia novaloc D= 48"</v>
          </cell>
          <cell r="C685" t="str">
            <v>ML</v>
          </cell>
          <cell r="E685">
            <v>2983727.64</v>
          </cell>
        </row>
        <row r="686">
          <cell r="A686">
            <v>484</v>
          </cell>
          <cell r="B686" t="str">
            <v>Manejo y transporte tuberia novaloc D=48"</v>
          </cell>
          <cell r="C686" t="str">
            <v>ML</v>
          </cell>
          <cell r="E686">
            <v>150350</v>
          </cell>
        </row>
        <row r="687">
          <cell r="A687">
            <v>485</v>
          </cell>
          <cell r="B687" t="str">
            <v xml:space="preserve">Concreto 4000 psi </v>
          </cell>
          <cell r="C687" t="str">
            <v>M3</v>
          </cell>
          <cell r="E687">
            <v>618693.94999999995</v>
          </cell>
        </row>
      </sheetData>
      <sheetData sheetId="8">
        <row r="1">
          <cell r="B1" t="str">
            <v>Topografia</v>
          </cell>
          <cell r="C1" t="str">
            <v>Jornal</v>
          </cell>
        </row>
        <row r="2">
          <cell r="A2">
            <v>1</v>
          </cell>
          <cell r="B2" t="str">
            <v>TOPOGRAFO</v>
          </cell>
          <cell r="C2">
            <v>51000</v>
          </cell>
        </row>
        <row r="3">
          <cell r="A3">
            <v>2</v>
          </cell>
          <cell r="B3" t="str">
            <v>CADENERO I</v>
          </cell>
          <cell r="C3">
            <v>39290</v>
          </cell>
        </row>
        <row r="4">
          <cell r="A4">
            <v>3</v>
          </cell>
          <cell r="B4" t="str">
            <v>CADENERO II</v>
          </cell>
          <cell r="C4">
            <v>19830</v>
          </cell>
        </row>
        <row r="5">
          <cell r="A5">
            <v>4</v>
          </cell>
          <cell r="B5" t="str">
            <v>CADENERO III</v>
          </cell>
          <cell r="C5">
            <v>18890</v>
          </cell>
        </row>
        <row r="6">
          <cell r="A6">
            <v>5</v>
          </cell>
          <cell r="B6" t="str">
            <v>OFICIAL</v>
          </cell>
          <cell r="C6">
            <v>33660</v>
          </cell>
        </row>
        <row r="7">
          <cell r="A7">
            <v>6</v>
          </cell>
          <cell r="B7" t="str">
            <v>OBRERO</v>
          </cell>
          <cell r="C7">
            <v>24040</v>
          </cell>
        </row>
        <row r="8">
          <cell r="A8">
            <v>7</v>
          </cell>
          <cell r="B8" t="str">
            <v>OBREROS (2)</v>
          </cell>
          <cell r="C8">
            <v>48080</v>
          </cell>
        </row>
        <row r="9">
          <cell r="A9">
            <v>8</v>
          </cell>
          <cell r="B9" t="str">
            <v>OBREROS (3)</v>
          </cell>
          <cell r="C9">
            <v>72120</v>
          </cell>
        </row>
        <row r="10">
          <cell r="A10">
            <v>9</v>
          </cell>
          <cell r="B10" t="str">
            <v>OBREROS (4)</v>
          </cell>
          <cell r="C10">
            <v>96160</v>
          </cell>
        </row>
        <row r="11">
          <cell r="A11">
            <v>10</v>
          </cell>
          <cell r="B11" t="str">
            <v>OBREROS (5)</v>
          </cell>
          <cell r="C11">
            <v>120200</v>
          </cell>
        </row>
        <row r="12">
          <cell r="A12">
            <v>11</v>
          </cell>
          <cell r="B12" t="str">
            <v>OBREROS (6)</v>
          </cell>
          <cell r="C12">
            <v>144240</v>
          </cell>
        </row>
        <row r="13">
          <cell r="A13">
            <v>12</v>
          </cell>
          <cell r="B13" t="str">
            <v>OBREROS (7)</v>
          </cell>
          <cell r="C13">
            <v>168280</v>
          </cell>
        </row>
        <row r="14">
          <cell r="A14">
            <v>13</v>
          </cell>
          <cell r="B14" t="str">
            <v>OBRERO(8)</v>
          </cell>
          <cell r="C14">
            <v>192320</v>
          </cell>
        </row>
        <row r="15">
          <cell r="A15">
            <v>14</v>
          </cell>
          <cell r="B15" t="str">
            <v>PALETERO</v>
          </cell>
          <cell r="C15">
            <v>24040</v>
          </cell>
        </row>
        <row r="16">
          <cell r="A16">
            <v>15</v>
          </cell>
          <cell r="B16" t="str">
            <v>PALETEROS (2)</v>
          </cell>
          <cell r="C16">
            <v>48080</v>
          </cell>
        </row>
        <row r="17">
          <cell r="A17">
            <v>16</v>
          </cell>
          <cell r="B17" t="str">
            <v>PERFORADOR</v>
          </cell>
          <cell r="C17">
            <v>40870</v>
          </cell>
        </row>
        <row r="18">
          <cell r="A18">
            <v>17</v>
          </cell>
          <cell r="B18" t="str">
            <v>MAESTRO</v>
          </cell>
          <cell r="C18">
            <v>43270</v>
          </cell>
        </row>
        <row r="19">
          <cell r="A19">
            <v>18</v>
          </cell>
          <cell r="B19" t="str">
            <v>CAPATAZ</v>
          </cell>
          <cell r="C19">
            <v>64910</v>
          </cell>
        </row>
        <row r="20">
          <cell r="A20">
            <v>19</v>
          </cell>
          <cell r="B20" t="str">
            <v>SOLDADOR</v>
          </cell>
          <cell r="C20">
            <v>40870</v>
          </cell>
        </row>
        <row r="21">
          <cell r="A21">
            <v>20</v>
          </cell>
          <cell r="B21" t="str">
            <v>PLOMERO</v>
          </cell>
          <cell r="C21">
            <v>79330</v>
          </cell>
        </row>
      </sheetData>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1.1 Excav mar"/>
      <sheetName val="1.2 Desvio agua"/>
      <sheetName val="1.2 Relleno"/>
      <sheetName val="2.1 Desmonte"/>
      <sheetName val="2.2 demolicion concret"/>
      <sheetName val="3.1 a 3.3 Anclaje"/>
      <sheetName val="3,4 Pilotes"/>
      <sheetName val="3.5. a 3.9 Vigas ml"/>
      <sheetName val="Costos"/>
      <sheetName val="PRESUPUESTO"/>
      <sheetName val="4.1 Estructura metalica"/>
      <sheetName val="3.10 muros concreto"/>
      <sheetName val="3.11 y 3.12 tableros"/>
      <sheetName val="3.13 Acero refuer"/>
      <sheetName val="4.2 Neopreno"/>
      <sheetName val="concretos"/>
      <sheetName val="4.5 anclaj"/>
      <sheetName val="5.1 madera viga"/>
      <sheetName val="5.2 madera solera"/>
      <sheetName val="5.3. madera solera"/>
      <sheetName val="6.1 tablon piso"/>
      <sheetName val="6.2 tablon pasamanos"/>
      <sheetName val="7.1 Bancas"/>
      <sheetName val="7.2 poste lumin"/>
      <sheetName val="7.3 led"/>
      <sheetName val="8.1 madera caseta columna"/>
      <sheetName val="8.2 madera estruc caseta"/>
      <sheetName val="8.3 correa cubierta"/>
      <sheetName val="8.4 cielo falso"/>
      <sheetName val="8.5 teja"/>
      <sheetName val="8.6 banca"/>
      <sheetName val="9.1 señalizacion"/>
      <sheetName val="refuerzo"/>
      <sheetName val="INV. AMBIENTAL"/>
      <sheetName val="Hoja1"/>
      <sheetName val="ADM"/>
      <sheetName val="INTERVENTORIA"/>
      <sheetName val="CRONOGRAMA "/>
      <sheetName val="F.M"/>
      <sheetName val="PGIO"/>
      <sheetName val="APU PGIO"/>
      <sheetName val="factor prestacional "/>
      <sheetName val="AIU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79">
          <cell r="E79">
            <v>0</v>
          </cell>
        </row>
      </sheetData>
      <sheetData sheetId="43"/>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DetalleMovimientoCuenta"/>
      <sheetName val="Cuadro6. Cump"/>
      <sheetName val="Datos básicos"/>
      <sheetName val="Datos"/>
      <sheetName val="Instructivo"/>
      <sheetName val="Hoja1"/>
      <sheetName val="TOT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ronograma y Flujo"/>
      <sheetName val="PRESUPUESTO REDES "/>
      <sheetName val="Replanteo"/>
      <sheetName val="Poste 12m 500daN"/>
      <sheetName val="Poste 12m 300daN"/>
      <sheetName val="Poste 9m 500daN"/>
      <sheetName val="Poste 9m 300daN"/>
      <sheetName val="Cimen 12m300-500daN"/>
      <sheetName val="Cimen 9m300-500daN"/>
      <sheetName val="650 (511)"/>
      <sheetName val="670 (533)"/>
      <sheetName val="680 (580)"/>
      <sheetName val="690 (550)"/>
      <sheetName val="PT MT"/>
      <sheetName val="Templete MT"/>
      <sheetName val="1050 ACSR #1-0"/>
      <sheetName val="1210 (320T)"/>
      <sheetName val="1220 (322T)"/>
      <sheetName val="1230 (329T)"/>
      <sheetName val="1290 TRIPLEX"/>
      <sheetName val="1310 Puente Cruce Aer BT"/>
      <sheetName val="1190 trafo a Triplex"/>
      <sheetName val="1280 Caja Dist"/>
      <sheetName val="1250 Acom, Medid, PT"/>
      <sheetName val="Templete BT"/>
      <sheetName val="PT BT"/>
      <sheetName val="T 10 Kva Bif"/>
      <sheetName val="T 15 Kva Bif"/>
      <sheetName val="T 25 Kva Bif"/>
      <sheetName val="materiales"/>
      <sheetName val="equipos y herramientas"/>
      <sheetName val="personal y transporte"/>
    </sheetNames>
    <sheetDataSet>
      <sheetData sheetId="0">
        <row r="2">
          <cell r="B2" t="str">
            <v>CONSTRUCCION DE REDES ELECTRICAS DE MT Y BT EN LAS VEREDAS SANTA RITA Y MARTINETE</v>
          </cell>
        </row>
      </sheetData>
      <sheetData sheetId="1" refreshError="1"/>
      <sheetData sheetId="2">
        <row r="51">
          <cell r="A51">
            <v>13.1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ow r="3">
          <cell r="A3" t="str">
            <v>Abrazadera de 1 salida tipo 2</v>
          </cell>
        </row>
        <row r="4">
          <cell r="A4" t="str">
            <v>Abrazadera de 1 salida tipo 4</v>
          </cell>
        </row>
        <row r="5">
          <cell r="A5" t="str">
            <v>Abrazadera de 1 salida tipo 4</v>
          </cell>
        </row>
        <row r="6">
          <cell r="A6" t="str">
            <v>Abrazadera de 2 salida tipo 4</v>
          </cell>
        </row>
        <row r="7">
          <cell r="A7" t="str">
            <v>Abrazadera de 2 salidas tipo 3</v>
          </cell>
        </row>
        <row r="8">
          <cell r="A8" t="str">
            <v>Abrazadera en U tipo 1</v>
          </cell>
        </row>
        <row r="9">
          <cell r="A9" t="str">
            <v>Abrazadera en U tipo 2</v>
          </cell>
        </row>
        <row r="10">
          <cell r="A10" t="str">
            <v>Abrazadera sin salida de 5-6"</v>
          </cell>
        </row>
        <row r="11">
          <cell r="A11" t="str">
            <v>Abrazadera sin salida tipo 2</v>
          </cell>
        </row>
        <row r="12">
          <cell r="A12" t="str">
            <v>Agarradera tipo clevis con conector y Pin</v>
          </cell>
        </row>
        <row r="13">
          <cell r="A13" t="str">
            <v>Aislador composite paso de fase sobre poste.</v>
          </cell>
        </row>
        <row r="14">
          <cell r="A14" t="str">
            <v>Aislador composite tipo suspensión a 13.2 Kv.</v>
          </cell>
        </row>
        <row r="15">
          <cell r="A15" t="str">
            <v xml:space="preserve">Aislador de carrete ANSI  53-3    </v>
          </cell>
        </row>
        <row r="16">
          <cell r="A16" t="str">
            <v>Aislador de suspensión de 10" ANSI  52-4</v>
          </cell>
        </row>
        <row r="17">
          <cell r="A17" t="str">
            <v>Aislador de suspensión de 6" ANSI  52-1</v>
          </cell>
        </row>
        <row r="18">
          <cell r="A18" t="str">
            <v xml:space="preserve">Aislador de suspensión polimérico para 15 KV </v>
          </cell>
        </row>
        <row r="19">
          <cell r="A19" t="str">
            <v>Aislador de tensión 13,2 KV</v>
          </cell>
        </row>
        <row r="20">
          <cell r="A20" t="str">
            <v>Aislador de tensión BT</v>
          </cell>
        </row>
        <row r="21">
          <cell r="A21" t="str">
            <v>Aislador de tipo tensor de 3.5 " clase ANSI: 54 - 2</v>
          </cell>
        </row>
        <row r="22">
          <cell r="A22" t="str">
            <v>Aislador Line-Post 25 KV</v>
          </cell>
        </row>
        <row r="23">
          <cell r="A23" t="str">
            <v>Aislador tensor de 3 1/2" ANSI  54-1</v>
          </cell>
        </row>
        <row r="24">
          <cell r="A24" t="str">
            <v>Aislador tensor de 4 1/2" ANSI  54-2</v>
          </cell>
        </row>
        <row r="25">
          <cell r="A25" t="str">
            <v>Aislador tensor de 6 3/4" ANSI  54-4</v>
          </cell>
        </row>
        <row r="26">
          <cell r="A26" t="str">
            <v>Aislador tipo carrete</v>
          </cell>
        </row>
        <row r="27">
          <cell r="A27" t="str">
            <v>Aislador tipo pin 15 KV ANSI 55-5</v>
          </cell>
        </row>
        <row r="28">
          <cell r="A28" t="str">
            <v>Aislador Tipo Pin 34.5 KV ANSI 56-3</v>
          </cell>
        </row>
        <row r="29">
          <cell r="A29" t="str">
            <v xml:space="preserve">Alambre de Aluminio No.4 para amarre </v>
          </cell>
        </row>
        <row r="30">
          <cell r="A30" t="str">
            <v xml:space="preserve">Alambre de Aluminio No.6 para amarre </v>
          </cell>
        </row>
        <row r="31">
          <cell r="A31" t="str">
            <v>Alambre de Cobre desnudo No.4 AWG</v>
          </cell>
        </row>
        <row r="32">
          <cell r="A32" t="str">
            <v>Alambre galvanizado No. 10</v>
          </cell>
        </row>
        <row r="33">
          <cell r="A33" t="str">
            <v>Alambre galvanizado No. 12 para entices</v>
          </cell>
        </row>
        <row r="34">
          <cell r="A34" t="str">
            <v>Amarre plástico para cable trenzado</v>
          </cell>
        </row>
        <row r="35">
          <cell r="A35" t="str">
            <v>Amortiguador para vibración cable 4/0-266,8 mcm</v>
          </cell>
        </row>
        <row r="36">
          <cell r="A36" t="str">
            <v>Ancla de concreto de 0,40x0,40x0,25 mts. tipo Electricaribe S.A.</v>
          </cell>
        </row>
        <row r="37">
          <cell r="A37" t="str">
            <v>Arandela cuadrada 4"x4" 5/8"</v>
          </cell>
        </row>
        <row r="38">
          <cell r="A38" t="str">
            <v>Arandela cuadrada curvada 11/16"</v>
          </cell>
        </row>
        <row r="39">
          <cell r="A39" t="str">
            <v>Arandela cuadrada curvada de 13/16" galvanizada.</v>
          </cell>
        </row>
        <row r="40">
          <cell r="A40" t="str">
            <v>Arandela cuadrada curvada de 5/8"  galavanizada.</v>
          </cell>
        </row>
        <row r="41">
          <cell r="A41" t="str">
            <v>Arandela cuadrada plana 5/8"</v>
          </cell>
        </row>
        <row r="42">
          <cell r="A42" t="str">
            <v>Arandela cuadrada plana de 5/8" galavnizada .</v>
          </cell>
        </row>
        <row r="43">
          <cell r="A43" t="str">
            <v>Arandela de presión  galvanizada de 5/8".</v>
          </cell>
        </row>
        <row r="44">
          <cell r="A44" t="str">
            <v>Arandela de presión de 1/2"</v>
          </cell>
        </row>
        <row r="45">
          <cell r="A45" t="str">
            <v>Arandela de presión de 5/8"</v>
          </cell>
        </row>
        <row r="46">
          <cell r="A46" t="str">
            <v>Arandelas cuadradas galavanizadas de 5/8" x 2 "</v>
          </cell>
        </row>
        <row r="47">
          <cell r="A47" t="str">
            <v>Banda copa doble de 5 1/4" a 6"</v>
          </cell>
        </row>
        <row r="48">
          <cell r="A48" t="str">
            <v>Banda copa doble de 6" a 6 3/4"</v>
          </cell>
        </row>
        <row r="49">
          <cell r="A49" t="str">
            <v>Banda copa doble de 6" a 8"</v>
          </cell>
        </row>
        <row r="50">
          <cell r="A50" t="str">
            <v>Base Angular para Line-Post</v>
          </cell>
        </row>
        <row r="51">
          <cell r="A51" t="str">
            <v>Bayoneta para angulo 2 1/2"x2 1/2"x1/4"x1,50 mts</v>
          </cell>
        </row>
        <row r="52">
          <cell r="A52" t="str">
            <v>Bayoneta para angulo 2 1/2"x2 1/2"x1/4"x2 mts</v>
          </cell>
        </row>
        <row r="53">
          <cell r="A53" t="str">
            <v>Bayoneta para retenida 2 1/2"x2 1/2"x1/4"x1,50 mts</v>
          </cell>
        </row>
        <row r="54">
          <cell r="A54" t="str">
            <v>Bayoneta para retenida 2 1/2"x2 1/2"x1/4"x2,00 mts</v>
          </cell>
        </row>
        <row r="55">
          <cell r="A55" t="str">
            <v>Bayoneta sencilla 2 1/2"x2 1/2"x1/4"x1,50 mts</v>
          </cell>
        </row>
        <row r="56">
          <cell r="A56" t="str">
            <v>Bayoneta sencilla 2 1/2"x2 1/2"x1/4"x2,00 mts</v>
          </cell>
        </row>
        <row r="57">
          <cell r="A57" t="str">
            <v>Boquilla galvanizada de 1"</v>
          </cell>
        </row>
        <row r="58">
          <cell r="A58" t="str">
            <v>Brida de sujeción hasta 50 mm</v>
          </cell>
        </row>
        <row r="59">
          <cell r="A59" t="str">
            <v>Cable ACSR calibre 1/0</v>
          </cell>
        </row>
        <row r="60">
          <cell r="A60" t="str">
            <v>Cable ACSR calibre 2</v>
          </cell>
        </row>
        <row r="61">
          <cell r="A61" t="str">
            <v>Cable ACSR calibre 2/0</v>
          </cell>
        </row>
        <row r="62">
          <cell r="A62" t="str">
            <v>Cable ACSR calibre 266,8 Patridge</v>
          </cell>
        </row>
        <row r="63">
          <cell r="A63" t="str">
            <v>Cable ACSR calibre 4</v>
          </cell>
        </row>
        <row r="64">
          <cell r="A64" t="str">
            <v>Cable ACSR calibre 4/0 Penguin</v>
          </cell>
        </row>
        <row r="65">
          <cell r="A65" t="str">
            <v>Cable concentrico de cobre de 3x4 awg.</v>
          </cell>
        </row>
        <row r="66">
          <cell r="A66" t="str">
            <v>Cable de acero 1/4"</v>
          </cell>
        </row>
        <row r="67">
          <cell r="A67" t="str">
            <v>Cable de acero extrarresistente super GX de 1/4"</v>
          </cell>
        </row>
        <row r="68">
          <cell r="A68" t="str">
            <v>Cable de acero extrarresistente super GX de 3/8"</v>
          </cell>
        </row>
        <row r="69">
          <cell r="A69" t="str">
            <v>Cable de cobre aislado con neutro concentrico 600 V 2x8 AWG</v>
          </cell>
        </row>
        <row r="70">
          <cell r="A70" t="str">
            <v>Cable de cobre aislado con neutro concentrico 600 V 2x8+1x8 AWG</v>
          </cell>
        </row>
        <row r="71">
          <cell r="A71" t="str">
            <v>Cable de cobre aislado con neutro concentrico 600 V 3x6+1x8 AWG</v>
          </cell>
        </row>
        <row r="72">
          <cell r="A72" t="str">
            <v>Cable de cobre aislado No. 1/0</v>
          </cell>
        </row>
        <row r="73">
          <cell r="A73" t="str">
            <v>Cable de cobre desnudo # 12 awg</v>
          </cell>
        </row>
        <row r="74">
          <cell r="A74" t="str">
            <v>Cable de cobre desnudo calibre 4</v>
          </cell>
        </row>
        <row r="75">
          <cell r="A75" t="str">
            <v>Cable de cobre forrado tipo THNN # 2/0 awg. Blando</v>
          </cell>
        </row>
        <row r="76">
          <cell r="A76" t="str">
            <v>Cable de cobre forrado tipo THNN # 4/0 awg. Blando</v>
          </cell>
        </row>
        <row r="77">
          <cell r="A77" t="str">
            <v>Cable de cobre para acometida tipo antifraude 1x8 + 8 PE/PVC Procables</v>
          </cell>
        </row>
        <row r="78">
          <cell r="A78" t="str">
            <v>Cable de cobre THW No. 2</v>
          </cell>
        </row>
        <row r="79">
          <cell r="A79" t="str">
            <v>Cable de cobre THW No. 2/0</v>
          </cell>
        </row>
        <row r="80">
          <cell r="A80" t="str">
            <v>Cable de cobre THW No. 4/0</v>
          </cell>
        </row>
        <row r="81">
          <cell r="A81" t="str">
            <v>Cable de cobre trenzado para derivaciones 3 N° 2 + 1 N° 4 AWG</v>
          </cell>
        </row>
        <row r="82">
          <cell r="A82" t="str">
            <v>Cable de comunicación RS 485. Incluye conectores.</v>
          </cell>
        </row>
        <row r="83">
          <cell r="A83" t="str">
            <v>Cable en acero galvanizado de 3/8" suave.</v>
          </cell>
        </row>
        <row r="84">
          <cell r="A84" t="str">
            <v xml:space="preserve">Cable tipo cuádruplex AL 600V, 90°C   (3 N° 1/0 XLPE + 1 N° 1/0 ACSR aislado)  </v>
          </cell>
        </row>
        <row r="85">
          <cell r="A85" t="str">
            <v>Cable tipo cuádruplex AL 600V, 90°C  (3 N° 4/0 XLPE + 1 N° 4/0 ACSR aislado)</v>
          </cell>
        </row>
        <row r="86">
          <cell r="A86" t="str">
            <v>Cable tipo cuádruplex AL 600V, 90°C (3 N° 2/0 XLPE + 1 N° 2/0 ACSR aislado)</v>
          </cell>
        </row>
        <row r="87">
          <cell r="A87" t="str">
            <v>Cable tipo cuádruplex ALl 600V, 90°C  (3 N° 2 XLPE + 1 N° 2 ACSR aislado)</v>
          </cell>
        </row>
        <row r="88">
          <cell r="A88" t="str">
            <v>Cable tipo triplex (2 N° 2/0 XLPE + 1 N° 1/0 ACSR)</v>
          </cell>
        </row>
        <row r="89">
          <cell r="A89" t="str">
            <v>Cable tipo triplex ALl 600V, 90°C  (2 N° 2 XLPE + 1 N° 2 ACSR aislado)</v>
          </cell>
        </row>
        <row r="90">
          <cell r="A90" t="str">
            <v xml:space="preserve">Cable trenzado tipo Triplex en aluminio : 2 # 4/0 + 1 # 4/0 </v>
          </cell>
        </row>
        <row r="91">
          <cell r="A91" t="str">
            <v>Cable triplex XLPE 15 KV 1/0 AWG</v>
          </cell>
        </row>
        <row r="92">
          <cell r="A92" t="str">
            <v>Cable y accesorios de conexionado display de lectura de usuarios. Incluye tubo EMT de 1/"x3mt, cinta bandit, hebillas, boquilla, silicona, cable duplex y conectores.</v>
          </cell>
        </row>
        <row r="93">
          <cell r="A93" t="str">
            <v>Cable y accesorios de conexionado modulo de lectura</v>
          </cell>
        </row>
        <row r="94">
          <cell r="A94" t="str">
            <v>Cable y accesorios de conexionado transformadores de corriente</v>
          </cell>
        </row>
        <row r="95">
          <cell r="A95" t="str">
            <v>Caja basica de distribucion</v>
          </cell>
        </row>
        <row r="96">
          <cell r="A96" t="str">
            <v>Caja de dirivación para acometidas</v>
          </cell>
        </row>
        <row r="97">
          <cell r="A97" t="str">
            <v>Caja de medidor bifasico con puerta removible</v>
          </cell>
        </row>
        <row r="98">
          <cell r="A98" t="str">
            <v>Caja de medidor monofasico con puerta removible</v>
          </cell>
        </row>
        <row r="99">
          <cell r="A99" t="str">
            <v>Caja de medidor trifasico con puerta removible</v>
          </cell>
        </row>
        <row r="100">
          <cell r="A100" t="str">
            <v>Caja de Policarbonato para medidor tipo 1</v>
          </cell>
        </row>
        <row r="101">
          <cell r="A101" t="str">
            <v>Caja monofásica de Derivación de  5  salidas marca AMP tipo resorte</v>
          </cell>
        </row>
        <row r="102">
          <cell r="A102" t="str">
            <v>Caja monofásica de Derivación de 8/9 salidas marca AMP tipo resorte</v>
          </cell>
        </row>
        <row r="103">
          <cell r="A103" t="str">
            <v>Caja trifásica tipo intemperie para acometidas</v>
          </cell>
        </row>
        <row r="104">
          <cell r="A104" t="str">
            <v>Campana terminal PVC de 4"</v>
          </cell>
        </row>
        <row r="105">
          <cell r="A105" t="str">
            <v>Capacete galvanizado de 1"</v>
          </cell>
        </row>
        <row r="106">
          <cell r="A106" t="str">
            <v>Cercha de madera de 2,4 para camareta de TRF</v>
          </cell>
        </row>
        <row r="107">
          <cell r="A107" t="str">
            <v>Cerco de madera inmunizada de 2,2 mts</v>
          </cell>
        </row>
        <row r="108">
          <cell r="A108" t="str">
            <v>Cinta acero inoxidable de 5/8"</v>
          </cell>
        </row>
        <row r="109">
          <cell r="A109" t="str">
            <v>Cinta bandit de 3/4"</v>
          </cell>
        </row>
        <row r="110">
          <cell r="A110" t="str">
            <v>Cinta de Aluminio protectora para ACSR</v>
          </cell>
        </row>
        <row r="111">
          <cell r="A111" t="str">
            <v>Cinta mastic de caucho (pieza de 83mmX114mm)</v>
          </cell>
        </row>
        <row r="112">
          <cell r="A112" t="str">
            <v>Codo galvanizado de 1"</v>
          </cell>
        </row>
        <row r="113">
          <cell r="A113" t="str">
            <v>Collarín 1 salida 6" a 7"</v>
          </cell>
        </row>
        <row r="114">
          <cell r="A114" t="str">
            <v>Collarín 1 salida 6" a 7" para transformador</v>
          </cell>
        </row>
        <row r="115">
          <cell r="A115" t="str">
            <v xml:space="preserve">Collarín 2 salidas 5" - 6"  </v>
          </cell>
        </row>
        <row r="116">
          <cell r="A116" t="str">
            <v>Collarín 2 salidas 8" - 9"</v>
          </cell>
        </row>
        <row r="117">
          <cell r="A117" t="str">
            <v>Collarin dos salidas de 15 a 20 cm</v>
          </cell>
        </row>
        <row r="118">
          <cell r="A118" t="str">
            <v>Collarin una salida de 15 a 20 cm</v>
          </cell>
        </row>
        <row r="119">
          <cell r="A119" t="str">
            <v>Concreto de 3000 PSI</v>
          </cell>
        </row>
        <row r="120">
          <cell r="A120" t="str">
            <v xml:space="preserve">Conductor aislado de cobre # 8 awg </v>
          </cell>
        </row>
        <row r="121">
          <cell r="A121" t="str">
            <v>Conductor de aluminio tipo ACSR # 1/0 awg dos hilos</v>
          </cell>
        </row>
        <row r="122">
          <cell r="A122" t="str">
            <v>Conductor de aluminio tipo ACSR # 1/0 awg tres hilos</v>
          </cell>
        </row>
        <row r="123">
          <cell r="A123" t="str">
            <v>Conector AMPACT Ref. 600403 para conductor tipo  ACSR # 1/0</v>
          </cell>
        </row>
        <row r="124">
          <cell r="A124" t="str">
            <v>Conector bimetálico ranuras paralelas Cu-Al dos pernos</v>
          </cell>
        </row>
        <row r="125">
          <cell r="A125" t="str">
            <v>Conector Bimetálico un perno calibre 4 a 2</v>
          </cell>
        </row>
        <row r="126">
          <cell r="A126" t="str">
            <v>Conector compresión # 2 - # 2 Cu.</v>
          </cell>
        </row>
        <row r="127">
          <cell r="A127" t="str">
            <v>Conector de aluminio de ranuras paralelas calibre 2 a 2/0</v>
          </cell>
        </row>
        <row r="128">
          <cell r="A128" t="str">
            <v>Conector de cobre tipo paleta para conductor No 1/0</v>
          </cell>
        </row>
        <row r="129">
          <cell r="A129" t="str">
            <v>Conector de cobre tipo paleta para conductor No 2</v>
          </cell>
        </row>
        <row r="130">
          <cell r="A130" t="str">
            <v>Conector de cobre tipo paleta para conductor No 2/0</v>
          </cell>
        </row>
        <row r="131">
          <cell r="A131" t="str">
            <v>Conector de cobre tipo paleta para conductor No 4/0</v>
          </cell>
        </row>
        <row r="132">
          <cell r="A132" t="str">
            <v>Conector de compresión de ranuras paralelas</v>
          </cell>
        </row>
        <row r="133">
          <cell r="A133" t="str">
            <v>Conector de compresion en ranuras paralelas tipo 3</v>
          </cell>
        </row>
        <row r="134">
          <cell r="A134" t="str">
            <v>Conector de perforación cruce aereo</v>
          </cell>
        </row>
        <row r="135">
          <cell r="A135" t="str">
            <v>Conector de tipo compresión para pica puesta a tierra.</v>
          </cell>
        </row>
        <row r="136">
          <cell r="A136" t="str">
            <v>Conector de tipo cuña para conductor # 1/0 awg ACSR</v>
          </cell>
        </row>
        <row r="137">
          <cell r="A137" t="str">
            <v>Conector de tornillo con chaqueta aislante, tipo 1</v>
          </cell>
        </row>
        <row r="138">
          <cell r="A138" t="str">
            <v>Conector de tornillo con chaqueta aislante, tipo 2</v>
          </cell>
        </row>
        <row r="139">
          <cell r="A139" t="str">
            <v>Conector de tornillo con chaqueta aislante, tipo 4</v>
          </cell>
        </row>
        <row r="140">
          <cell r="A140" t="str">
            <v>Conector para Varilla copperweld de 5/8"</v>
          </cell>
        </row>
        <row r="141">
          <cell r="A141" t="str">
            <v>Conector ranuras paralelas para cable de guarda de 1/4"</v>
          </cell>
        </row>
        <row r="142">
          <cell r="A142" t="str">
            <v>Conector Tipo Cuña</v>
          </cell>
        </row>
        <row r="143">
          <cell r="A143" t="str">
            <v>Conector tipo cuña para acometida de nivel I</v>
          </cell>
        </row>
        <row r="144">
          <cell r="A144" t="str">
            <v>Conector tipo tornillo para puesta a tierra</v>
          </cell>
        </row>
        <row r="145">
          <cell r="A145" t="str">
            <v xml:space="preserve">Conectores de perforación de una salida de 2 - 8 </v>
          </cell>
        </row>
        <row r="146">
          <cell r="A146" t="str">
            <v>Contador monofásico bifilar tipo 1 MD  cicclométrico</v>
          </cell>
        </row>
        <row r="147">
          <cell r="A147" t="str">
            <v>Coraza metálica para ACSR aislador simple con sus grilletes</v>
          </cell>
        </row>
        <row r="148">
          <cell r="A148" t="str">
            <v>Cortacircuitos monopolares de 15 Kv. A 50/100 amp.  En acero inoxidable, marca Melec S. A.</v>
          </cell>
        </row>
        <row r="149">
          <cell r="A149" t="str">
            <v>Cortacircuitos para 13,8 KV 100A</v>
          </cell>
        </row>
        <row r="150">
          <cell r="A150" t="str">
            <v>Cortacircuitos tipo expulsion 15 KV-100A</v>
          </cell>
        </row>
        <row r="151">
          <cell r="A151" t="str">
            <v>Cruceta de madera inmunizada de 100 cm</v>
          </cell>
        </row>
        <row r="152">
          <cell r="A152" t="str">
            <v>Cruceta de madera inmunizada de 2 mt</v>
          </cell>
        </row>
        <row r="153">
          <cell r="A153" t="str">
            <v>Cruceta metálica 3X3X3/8'X2.4 m</v>
          </cell>
        </row>
        <row r="154">
          <cell r="A154" t="str">
            <v>Cruceta metálica 3X3X3/8'X4 m</v>
          </cell>
        </row>
        <row r="155">
          <cell r="A155" t="str">
            <v>Cruceta metálica 3X3X3/8'X6 m</v>
          </cell>
        </row>
        <row r="156">
          <cell r="A156" t="str">
            <v>Cruceta metalica de 1,5m angulo de 2 1/2"x2 1/2"x3/16"</v>
          </cell>
        </row>
        <row r="157">
          <cell r="A157" t="str">
            <v>Cruceta metalica de 2m angulo de 2 1/2"x2 1/2"x3/16"</v>
          </cell>
        </row>
        <row r="158">
          <cell r="A158" t="str">
            <v>Cruceta metalica de 4m angulo de 2 1/2"x2 1/2"x1/4"</v>
          </cell>
        </row>
        <row r="159">
          <cell r="A159" t="str">
            <v>Cruceta metalica de 6m angulo de 2 1/2"x2 1/2"x1/4"</v>
          </cell>
        </row>
        <row r="160">
          <cell r="A160" t="str">
            <v>Cruceta metálica en angulo galvanizado de 2,40 mts x3"x 5/16"</v>
          </cell>
        </row>
        <row r="161">
          <cell r="A161" t="str">
            <v>Crucetas metálicas en ángulo galv. De 2,40 mts. 3" x 5/16"</v>
          </cell>
        </row>
        <row r="162">
          <cell r="A162" t="str">
            <v xml:space="preserve">Cubos metálicos galvanizados para soporte de c/circuitos </v>
          </cell>
        </row>
        <row r="163">
          <cell r="A163" t="str">
            <v>Diagonal metalica en varilla tipo 1</v>
          </cell>
        </row>
        <row r="164">
          <cell r="A164" t="str">
            <v>Diagonal metalica recta de 0,68 mt en angulo de 1 1/2"x3/16"</v>
          </cell>
        </row>
        <row r="165">
          <cell r="A165" t="str">
            <v>Diagonal metalica recta de 1,1 mt en angulo de 1 1/2"x3/16"</v>
          </cell>
        </row>
        <row r="166">
          <cell r="A166" t="str">
            <v>Display para lectura de consumo por parte de usuarios</v>
          </cell>
        </row>
        <row r="167">
          <cell r="A167" t="str">
            <v>Ducto de acero galvanizado de 1"x3 m</v>
          </cell>
        </row>
        <row r="168">
          <cell r="A168" t="str">
            <v>Equipo de computo minimo Pentium IV, memoria RAM 1 GB, disco duro 100 GB, monitor 15¨LCD, impresora laser ó superior.</v>
          </cell>
        </row>
        <row r="169">
          <cell r="A169" t="str">
            <v>Esparrago 5/8x10" cuatro tuercas</v>
          </cell>
        </row>
        <row r="170">
          <cell r="A170" t="str">
            <v>Esparrago de 5/8"x20"</v>
          </cell>
        </row>
        <row r="171">
          <cell r="A171" t="str">
            <v>Espigo extremo de poste para 15 KV</v>
          </cell>
        </row>
        <row r="172">
          <cell r="A172" t="str">
            <v>Espigo para aislador Line-Post 3/4"</v>
          </cell>
        </row>
        <row r="173">
          <cell r="A173" t="str">
            <v>Espigo para aislador Line-Post 5/8"</v>
          </cell>
        </row>
        <row r="174">
          <cell r="A174" t="str">
            <v>Espigo pin cruceta metalica para 15 KV</v>
          </cell>
        </row>
        <row r="175">
          <cell r="A175" t="str">
            <v>Espigo pin cruceta metalica para 36 KV</v>
          </cell>
        </row>
        <row r="176">
          <cell r="A176" t="str">
            <v>Espigo recto acanalado para Line - Post</v>
          </cell>
        </row>
        <row r="177">
          <cell r="A177" t="str">
            <v>Estacas</v>
          </cell>
        </row>
        <row r="178">
          <cell r="A178" t="str">
            <v>Estribo para media tensión</v>
          </cell>
        </row>
        <row r="179">
          <cell r="A179" t="str">
            <v>Estribo para nivel I</v>
          </cell>
        </row>
        <row r="180">
          <cell r="A180" t="str">
            <v>Extensión de soporte para red trenzada de baja tensión</v>
          </cell>
        </row>
        <row r="181">
          <cell r="A181" t="str">
            <v>Fusible de cable universal</v>
          </cell>
        </row>
        <row r="182">
          <cell r="A182" t="str">
            <v>Fusible tipo dual de 5,2 A. para 13,2 kV.</v>
          </cell>
        </row>
        <row r="183">
          <cell r="A183" t="str">
            <v>Fusible tipo NH - 00 - 160 A.</v>
          </cell>
        </row>
        <row r="184">
          <cell r="A184" t="str">
            <v>Fusible tipo NH - 00 - 40 A.</v>
          </cell>
        </row>
        <row r="185">
          <cell r="A185" t="str">
            <v>Fusible tipo NH - 00 - 80 A.</v>
          </cell>
        </row>
        <row r="186">
          <cell r="A186" t="str">
            <v>Fusible tipo NH - 2 - 200 A.</v>
          </cell>
        </row>
        <row r="187">
          <cell r="A187" t="str">
            <v>Fusible tipo NH segun carga</v>
          </cell>
        </row>
        <row r="188">
          <cell r="A188" t="str">
            <v>Fusibles para M.T. de 4 amp.</v>
          </cell>
        </row>
        <row r="189">
          <cell r="A189" t="str">
            <v>Fusibles para M.T. de 6 amp.</v>
          </cell>
        </row>
        <row r="190">
          <cell r="A190" t="str">
            <v>Grapa de operar en Caliente</v>
          </cell>
        </row>
        <row r="191">
          <cell r="A191" t="str">
            <v>Grapa de retención aislada para red trenzada de baja tensión</v>
          </cell>
        </row>
        <row r="192">
          <cell r="A192" t="str">
            <v>Grapa de retencion tipo pistola para cable de guarda</v>
          </cell>
        </row>
        <row r="193">
          <cell r="A193" t="str">
            <v>Grapa de suspensión en aluminio calibre 4/0 AWG-266,8 mcm</v>
          </cell>
        </row>
        <row r="194">
          <cell r="A194" t="str">
            <v xml:space="preserve">Grapa de suspensión en aluminio para ángulos </v>
          </cell>
        </row>
        <row r="195">
          <cell r="A195" t="str">
            <v>Grapa de suspensión para cable trenzado de baja tensión</v>
          </cell>
        </row>
        <row r="196">
          <cell r="A196" t="str">
            <v>Grapa para retenida cables de 5/16 a 1/2", 3 tornillos</v>
          </cell>
        </row>
        <row r="197">
          <cell r="A197" t="str">
            <v>Grapa prensahilos de 6"x3/8" tres pernos</v>
          </cell>
        </row>
        <row r="198">
          <cell r="A198" t="str">
            <v>Grapa retencion tipo pistola para calibre 4/0-266,8 de 3 Ues</v>
          </cell>
        </row>
        <row r="199">
          <cell r="A199" t="str">
            <v>Grapa retencion tipo pistola para calibre 6-2/0 de 2 Ues</v>
          </cell>
        </row>
        <row r="200">
          <cell r="A200" t="str">
            <v>Grapa terminal en aluminio calibre 6 - 2/0</v>
          </cell>
        </row>
        <row r="201">
          <cell r="A201" t="str">
            <v>Grapas de amarre en aluminio tipo pasante de dos pernos en U para conductor de aluminio tipo ACSR # 1/0 awg</v>
          </cell>
        </row>
        <row r="202">
          <cell r="A202" t="str">
            <v>Guardacabo 1/2"</v>
          </cell>
        </row>
        <row r="203">
          <cell r="A203" t="str">
            <v>Guardacabo 3/8"</v>
          </cell>
        </row>
        <row r="204">
          <cell r="A204" t="str">
            <v>Guardacabo en acero galvanizado de 1/2".</v>
          </cell>
        </row>
        <row r="205">
          <cell r="A205" t="str">
            <v>Hebilla para cinta bandit</v>
          </cell>
        </row>
        <row r="206">
          <cell r="A206" t="str">
            <v>Hebillas acero inoxidable de 5/8"</v>
          </cell>
        </row>
        <row r="207">
          <cell r="A207" t="str">
            <v>Hebillas en acero inoxidable ( cinta Band - it ) de 3/4"</v>
          </cell>
        </row>
        <row r="208">
          <cell r="A208" t="str">
            <v>Hebillas en acero inoxidable de 3/4" para cinta band - it</v>
          </cell>
        </row>
        <row r="209">
          <cell r="A209" t="str">
            <v>Herraje cuerda de guitarra</v>
          </cell>
        </row>
        <row r="210">
          <cell r="A210" t="str">
            <v xml:space="preserve">Herraje para soporte de seccionador de baja tensión de 160A. </v>
          </cell>
        </row>
        <row r="211">
          <cell r="A211" t="str">
            <v xml:space="preserve">Herraje para soporte de seccionador de baja tensión de 400A. </v>
          </cell>
        </row>
        <row r="212">
          <cell r="A212" t="str">
            <v>Hilo fusible tipo H 13.2 KV (según TRF)</v>
          </cell>
        </row>
        <row r="213">
          <cell r="A213" t="str">
            <v>Licencia Softward para equipo de computo (Windows XP ó superior)</v>
          </cell>
        </row>
        <row r="214">
          <cell r="A214" t="str">
            <v>Medidor de energia activa bifasico, tarifa sencilla 15(60) A, 120 V.</v>
          </cell>
        </row>
        <row r="215">
          <cell r="A215" t="str">
            <v>Medidor de energia activa monofasico, tarifa sencilla 15(60) A, 120 V.</v>
          </cell>
        </row>
        <row r="216">
          <cell r="A216" t="str">
            <v>Medidor de energia activa trifasico, tarifa sencilla 20(100) A, 120 V.</v>
          </cell>
        </row>
        <row r="217">
          <cell r="A217" t="str">
            <v>Metros de cable de cobre desnudo Nª 2 awg. Suave</v>
          </cell>
        </row>
        <row r="218">
          <cell r="A218" t="str">
            <v>Modem de comunicacion entre cajas basicas</v>
          </cell>
        </row>
        <row r="219">
          <cell r="A219" t="str">
            <v>Modem de comunicación macromedidores-centro de gestion</v>
          </cell>
        </row>
        <row r="220">
          <cell r="A220" t="str">
            <v>Modem RF</v>
          </cell>
        </row>
        <row r="221">
          <cell r="A221" t="str">
            <v xml:space="preserve">Modem TLC </v>
          </cell>
        </row>
        <row r="222">
          <cell r="A222" t="str">
            <v>Modulo de lectura 5 Amp para macromedicion. Incluido certificado de calibracion</v>
          </cell>
        </row>
        <row r="223">
          <cell r="A223" t="str">
            <v>Modulo de lectura, corte y reconexion 60 ó 100 Amp. Incluido certificado de calibracion</v>
          </cell>
        </row>
        <row r="224">
          <cell r="A224" t="str">
            <v>Molde en Grafito para soldadura exotermica</v>
          </cell>
        </row>
        <row r="225">
          <cell r="A225" t="str">
            <v>Pararrayo trifásico para baja tensión 175 V. 5 kA.</v>
          </cell>
        </row>
        <row r="226">
          <cell r="A226" t="str">
            <v>Pararrayos de tipo distribución serie 12 Kv. Poliméricos.</v>
          </cell>
        </row>
        <row r="227">
          <cell r="A227" t="str">
            <v>Pararrayos polimerico 12 KV-10 KA</v>
          </cell>
        </row>
        <row r="228">
          <cell r="A228" t="str">
            <v>Pararrayos tipo distribución, clase 12 KV, 10 KA</v>
          </cell>
        </row>
        <row r="229">
          <cell r="A229" t="str">
            <v>Percha de un puesto galvanizada completa</v>
          </cell>
        </row>
        <row r="230">
          <cell r="A230" t="str">
            <v>Percha galvanizada tipo pesado de 2 puestos</v>
          </cell>
        </row>
        <row r="231">
          <cell r="A231" t="str">
            <v>Percha galvanizada tipo pesado de 3 puestos</v>
          </cell>
        </row>
        <row r="232">
          <cell r="A232" t="str">
            <v>Percha galvanizada tipo pesado de 4 puestos</v>
          </cell>
        </row>
        <row r="233">
          <cell r="A233" t="str">
            <v>Percha galvanizada tipo pesado de 5 puestos</v>
          </cell>
        </row>
        <row r="234">
          <cell r="A234" t="str">
            <v>Percha porta aislador de 1 puesto</v>
          </cell>
        </row>
        <row r="235">
          <cell r="A235" t="str">
            <v>Percha secundaria para un alambre</v>
          </cell>
        </row>
        <row r="236">
          <cell r="A236" t="str">
            <v>Perno de carruaje de 5/8"x2"</v>
          </cell>
        </row>
        <row r="237">
          <cell r="A237" t="str">
            <v>Perno de maquina de 1/2"x1 1/2"</v>
          </cell>
        </row>
        <row r="238">
          <cell r="A238" t="str">
            <v>Perno de maquina de 1/2"x6"</v>
          </cell>
        </row>
        <row r="239">
          <cell r="A239" t="str">
            <v>Perno de maquina de 5/8"x10"</v>
          </cell>
        </row>
        <row r="240">
          <cell r="A240" t="str">
            <v>Perno de maquina de 5/8"x12"</v>
          </cell>
        </row>
        <row r="241">
          <cell r="A241" t="str">
            <v>Perno de maquina de 5/8"x8"</v>
          </cell>
        </row>
        <row r="242">
          <cell r="A242" t="str">
            <v>Perno de ojo abierto de 5/8"x10"</v>
          </cell>
        </row>
        <row r="243">
          <cell r="A243" t="str">
            <v>Perno de ojo dos tuercas 5/8"x4"</v>
          </cell>
        </row>
        <row r="244">
          <cell r="A244" t="str">
            <v>Perno de ojo dos tuercas 5/8"x8"</v>
          </cell>
        </row>
        <row r="245">
          <cell r="A245" t="str">
            <v>Perno de ojo tipo 2 (5/8"x254 mm)</v>
          </cell>
        </row>
        <row r="246">
          <cell r="A246" t="str">
            <v>Perno de rosca corrida en acero galvanizado de 5/8" x 16" con tuercas hexagonales.</v>
          </cell>
        </row>
        <row r="247">
          <cell r="A247" t="str">
            <v>Perno de rosca corrida en acero galvanizado de 5/8" x 20" con tuercas hexagonales.</v>
          </cell>
        </row>
        <row r="248">
          <cell r="A248" t="str">
            <v>Perno en U de 1/2"</v>
          </cell>
        </row>
        <row r="249">
          <cell r="A249" t="str">
            <v>Perno largo en acero galv. De 3/4" x7" con tuerca y arandelas.</v>
          </cell>
        </row>
        <row r="250">
          <cell r="A250" t="str">
            <v>Pica de puesta a tierra de 5/8" x 8'</v>
          </cell>
        </row>
        <row r="251">
          <cell r="A251" t="str">
            <v>Pinza de anclaje tipo PA - 1/0 - -1500</v>
          </cell>
        </row>
        <row r="252">
          <cell r="A252" t="str">
            <v>Platina de 5"X5"X1/4" para anclaje</v>
          </cell>
        </row>
        <row r="253">
          <cell r="A253" t="str">
            <v>Poste de concreto  de 12 mts. x 300 daN  Pretenzado , centrifug.</v>
          </cell>
        </row>
        <row r="254">
          <cell r="A254" t="str">
            <v>Poste de concreto  de 12 mts. x 500 daN Pretenzado , centrifug.</v>
          </cell>
        </row>
        <row r="255">
          <cell r="A255" t="str">
            <v>Poste de concreto  de 9 mts. x 300 daN. Pretenzado , centrifug.</v>
          </cell>
        </row>
        <row r="256">
          <cell r="A256" t="str">
            <v>Poste de concreto  de 9 mts. x 500 daN . Pretenzado , centrifug.</v>
          </cell>
        </row>
        <row r="257">
          <cell r="A257" t="str">
            <v>Poste de concreto de 10 m.-510 kg.</v>
          </cell>
        </row>
        <row r="258">
          <cell r="A258" t="str">
            <v>Poste de concreto de 10 m.-750 kg.</v>
          </cell>
        </row>
        <row r="259">
          <cell r="A259" t="str">
            <v>Poste de concreto de 12 m.-510 kg.</v>
          </cell>
        </row>
        <row r="260">
          <cell r="A260" t="str">
            <v>Poste de concreto de 12 m.-750 kg.</v>
          </cell>
        </row>
        <row r="261">
          <cell r="A261" t="str">
            <v>Poste de concreto de 8 m.-1050 kg.</v>
          </cell>
        </row>
        <row r="262">
          <cell r="A262" t="str">
            <v>Poste de concreto de 8 m.-510 kg.</v>
          </cell>
        </row>
        <row r="263">
          <cell r="A263" t="str">
            <v>Poste de concreto de 8 m.-750 kg.</v>
          </cell>
        </row>
        <row r="264">
          <cell r="A264" t="str">
            <v>Poste en concreto de 12mX510 Kg</v>
          </cell>
        </row>
        <row r="265">
          <cell r="A265" t="str">
            <v>Poste en concreto de 12mX750 Kg</v>
          </cell>
        </row>
        <row r="266">
          <cell r="A266" t="str">
            <v>Poste en concreto de 14mX1050 Kg</v>
          </cell>
        </row>
        <row r="267">
          <cell r="A267" t="str">
            <v>Poste en concreto de 14mX750 Kg</v>
          </cell>
        </row>
        <row r="268">
          <cell r="A268" t="str">
            <v>Poste en concreto de 8mX510 Kg</v>
          </cell>
        </row>
        <row r="269">
          <cell r="A269" t="str">
            <v>Poste en concreto de 8mX750 Kg</v>
          </cell>
        </row>
        <row r="270">
          <cell r="A270" t="str">
            <v xml:space="preserve">Agua </v>
          </cell>
        </row>
        <row r="271">
          <cell r="A271" t="str">
            <v>Arena</v>
          </cell>
        </row>
        <row r="272">
          <cell r="A272" t="str">
            <v>Cemento gris</v>
          </cell>
        </row>
        <row r="273">
          <cell r="A273" t="str">
            <v>desperdicios</v>
          </cell>
        </row>
        <row r="274">
          <cell r="A274" t="str">
            <v>Formaletas y otros</v>
          </cell>
        </row>
        <row r="275">
          <cell r="A275" t="str">
            <v>Gransón</v>
          </cell>
        </row>
        <row r="276">
          <cell r="A276" t="str">
            <v>Recebo</v>
          </cell>
        </row>
        <row r="277">
          <cell r="A277" t="str">
            <v>Retención preformada en acero de 3/8".</v>
          </cell>
        </row>
        <row r="278">
          <cell r="A278" t="str">
            <v>Retensión preformada tipo Omega.</v>
          </cell>
        </row>
        <row r="279">
          <cell r="A279" t="str">
            <v>Seccionador monopolar 400 AMP, 15 KV</v>
          </cell>
        </row>
        <row r="280">
          <cell r="A280" t="str">
            <v>Seccionador portafusible para baja tensión 160 A.</v>
          </cell>
        </row>
        <row r="281">
          <cell r="A281" t="str">
            <v>Seccionador portafusible para baja tensión 400 A.</v>
          </cell>
        </row>
        <row r="282">
          <cell r="A282" t="str">
            <v>Silleta para cruceta de madera tipo ICEL</v>
          </cell>
        </row>
        <row r="283">
          <cell r="A283" t="str">
            <v>Soldadura exotermica carga de 115 gr</v>
          </cell>
        </row>
        <row r="284">
          <cell r="A284" t="str">
            <v>Soldadura exotermica carga de 150 gr</v>
          </cell>
        </row>
        <row r="285">
          <cell r="A285" t="str">
            <v>Soporte para aislador Line-Post punta de poste 11/16"</v>
          </cell>
        </row>
        <row r="286">
          <cell r="A286" t="str">
            <v>Soporte para conductor en fachada hasta 25 mm.</v>
          </cell>
        </row>
        <row r="287">
          <cell r="A287" t="str">
            <v>Soportes (Collarines ) galvanizados para transformador</v>
          </cell>
        </row>
        <row r="288">
          <cell r="A288" t="str">
            <v>Tapon para ducto PVC de 4"</v>
          </cell>
        </row>
        <row r="289">
          <cell r="A289" t="str">
            <v>Tapón sellador para cable cuadruplex</v>
          </cell>
        </row>
        <row r="290">
          <cell r="A290" t="str">
            <v>Tensor</v>
          </cell>
        </row>
        <row r="291">
          <cell r="A291" t="str">
            <v>Tensor de acometidas</v>
          </cell>
        </row>
        <row r="292">
          <cell r="A292" t="str">
            <v>Terminal de compresión para cable 2/0 awg</v>
          </cell>
        </row>
        <row r="293">
          <cell r="A293" t="str">
            <v>Terminal de compresión para cable 4/0 awg</v>
          </cell>
        </row>
        <row r="294">
          <cell r="A294" t="str">
            <v>Terminal premoldeado 15 KV tipo exterior</v>
          </cell>
        </row>
        <row r="295">
          <cell r="A295" t="str">
            <v xml:space="preserve">Terminales Bimetàlicos </v>
          </cell>
        </row>
        <row r="296">
          <cell r="A296" t="str">
            <v>Tornapunta en V 48"</v>
          </cell>
        </row>
        <row r="297">
          <cell r="A297" t="str">
            <v>Tornillo armazón doble 5/8"X12</v>
          </cell>
        </row>
        <row r="298">
          <cell r="A298" t="str">
            <v>Tornillo de acero galvanizado de 5/8"x15"</v>
          </cell>
        </row>
        <row r="299">
          <cell r="A299" t="str">
            <v>Tornillo de acero galvanizado de 5/8"x5"</v>
          </cell>
        </row>
        <row r="300">
          <cell r="A300" t="str">
            <v>Tornillo de bronce para borna terminal 5/8"x2"</v>
          </cell>
        </row>
        <row r="301">
          <cell r="A301" t="str">
            <v>Tornillo de carruaje de 5/8"x1 1/2"</v>
          </cell>
        </row>
        <row r="302">
          <cell r="A302" t="str">
            <v>Tornillo de carruaje de 5/8"x1 1/2" con tuerca hexagonal</v>
          </cell>
        </row>
        <row r="303">
          <cell r="A303" t="str">
            <v>Tornillo de carruaje de 5/8"x3 3/4" con tuerca hexagonal</v>
          </cell>
        </row>
        <row r="304">
          <cell r="A304" t="str">
            <v>Tornillo de máquina 5/8 X 2"</v>
          </cell>
        </row>
        <row r="305">
          <cell r="A305" t="str">
            <v>Tornillo de máquina 5/8 X 9"</v>
          </cell>
        </row>
        <row r="306">
          <cell r="A306" t="str">
            <v>Tornillo en acero con Ojo galvanizado de 5/8" x 10"</v>
          </cell>
        </row>
        <row r="307">
          <cell r="A307" t="str">
            <v>Tornillo en acero galv. De 5/8" x 10" con tuerca hexagonal.</v>
          </cell>
        </row>
        <row r="308">
          <cell r="A308" t="str">
            <v>Tornillo en acero galvanizado con Ojo de 5/8"x12"  y tuerca.</v>
          </cell>
        </row>
        <row r="309">
          <cell r="A309" t="str">
            <v>Torrecilla metalica de 12 mts</v>
          </cell>
        </row>
        <row r="310">
          <cell r="A310" t="str">
            <v>Torrecilla metalica de 14 mts</v>
          </cell>
        </row>
        <row r="311">
          <cell r="A311" t="str">
            <v>Transformador  monofásico de dos bornes tipo poste de 50 Kva, a 13.200/240/120 V Siemens/ ABB / Rymel ó similar.</v>
          </cell>
        </row>
        <row r="312">
          <cell r="A312" t="str">
            <v>Transformador  monofásico de dos bornes tipo poste de 75 Kva, a 13.200/240/120 V Siemens/ ABB / Rymel ó similar.</v>
          </cell>
        </row>
        <row r="313">
          <cell r="A313" t="str">
            <v>Transformador de corriente tipo ventana 300-200-100/5 Amp.</v>
          </cell>
        </row>
        <row r="314">
          <cell r="A314" t="str">
            <v>Transformador monofásico 10 kVA 13.200/240-120 V.</v>
          </cell>
        </row>
        <row r="315">
          <cell r="A315" t="str">
            <v>Transformador monofásico 15 kVA 13.200/240-120 V.</v>
          </cell>
        </row>
        <row r="316">
          <cell r="A316" t="str">
            <v>Transformador monofásico 25 kVA 13.200/240-120 V.</v>
          </cell>
        </row>
        <row r="317">
          <cell r="A317" t="str">
            <v>Transformador monofásico 5 kVA 13.200/240-120 V.</v>
          </cell>
        </row>
        <row r="318">
          <cell r="A318" t="str">
            <v>Transformador trifásico 112.5 kVA 13.200/208-120 V.</v>
          </cell>
        </row>
        <row r="319">
          <cell r="A319" t="str">
            <v>Transformador trifásico 112.5 kVA 13.200/208-120 V.</v>
          </cell>
        </row>
        <row r="320">
          <cell r="A320" t="str">
            <v>Transformador trifásico 15 kVA 13.200/208-120 V.</v>
          </cell>
        </row>
        <row r="321">
          <cell r="A321" t="str">
            <v>Transformador trifásico 15 kVA 13.200/220-127 V.</v>
          </cell>
        </row>
        <row r="322">
          <cell r="A322" t="str">
            <v>Transformador trifásico 150 kVA 13.200/208-120 V.</v>
          </cell>
        </row>
        <row r="323">
          <cell r="A323" t="str">
            <v>Transformador trifásico 30 kVA 13.200/208-120 V.</v>
          </cell>
        </row>
        <row r="324">
          <cell r="A324" t="str">
            <v>Transformador trifásico 45 kVA 13.200/208-120 V.</v>
          </cell>
        </row>
        <row r="325">
          <cell r="A325" t="str">
            <v>Transformador trifásico 75 kVA 13.200/208-120 V.</v>
          </cell>
        </row>
        <row r="326">
          <cell r="A326" t="str">
            <v>Tuberia PVC de 1/2"</v>
          </cell>
        </row>
        <row r="327">
          <cell r="A327" t="str">
            <v>Tubo conduit galv. De 1/2 " .</v>
          </cell>
        </row>
        <row r="328">
          <cell r="A328" t="str">
            <v>Tubo conduit galvanizado 3/8"X 3 m</v>
          </cell>
        </row>
        <row r="329">
          <cell r="A329" t="str">
            <v>Tubo Galvanizado de 1/2"x3m</v>
          </cell>
        </row>
        <row r="330">
          <cell r="A330" t="str">
            <v>Tubo PVC tipo corrugado de 4"</v>
          </cell>
        </row>
        <row r="331">
          <cell r="A331" t="str">
            <v>Tuerca de ojo alargada 5/8"</v>
          </cell>
        </row>
        <row r="332">
          <cell r="A332" t="str">
            <v>Tuerca Hexagonal para 5/8"</v>
          </cell>
        </row>
        <row r="333">
          <cell r="A333" t="str">
            <v>Tuercas de Ojo alargado en acero galvanizado de 5/8" y de Fy = 5000 psi</v>
          </cell>
        </row>
        <row r="334">
          <cell r="A334" t="str">
            <v>Union PVC de 4"</v>
          </cell>
        </row>
        <row r="335">
          <cell r="A335" t="str">
            <v>Varilla cobre-cobre 5/8"x2,4m</v>
          </cell>
        </row>
        <row r="336">
          <cell r="A336" t="str">
            <v>Varilla copperweld de 5/8"X6"</v>
          </cell>
        </row>
        <row r="337">
          <cell r="A337" t="str">
            <v>Varilla de anclaje 3/4"x2,0m</v>
          </cell>
        </row>
        <row r="338">
          <cell r="A338" t="str">
            <v>Varilla de anclaje 5/8"x1,5m</v>
          </cell>
        </row>
        <row r="339">
          <cell r="A339" t="str">
            <v>Varilla de anclaje 5/8"x1,8m</v>
          </cell>
        </row>
        <row r="340">
          <cell r="A340" t="str">
            <v>Varilla de anclaje 5/8"x6"</v>
          </cell>
        </row>
        <row r="341">
          <cell r="A341" t="str">
            <v>Varilla de copperweld de 578" x 2,4 mts. con grapa conectora</v>
          </cell>
        </row>
        <row r="342">
          <cell r="A342" t="str">
            <v>Varilla para anclaje galvanizada de 5/8"x1,8 mts. con tuerca</v>
          </cell>
        </row>
        <row r="343">
          <cell r="A343" t="str">
            <v>Varilla para conexión a tierra de acero recubierto en CU electrolitico</v>
          </cell>
        </row>
        <row r="344">
          <cell r="A344" t="str">
            <v>Viga de madera inmunizada de 2,5 mts</v>
          </cell>
        </row>
        <row r="345">
          <cell r="A345" t="str">
            <v>Vigueta de concreto de 15x15x60 cm</v>
          </cell>
        </row>
        <row r="346">
          <cell r="A346" t="str">
            <v>Zapata de concreto de 40X40X15 cm para retenidas</v>
          </cell>
        </row>
      </sheetData>
      <sheetData sheetId="31">
        <row r="4">
          <cell r="B4" t="str">
            <v>Antenallas</v>
          </cell>
        </row>
      </sheetData>
      <sheetData sheetId="32">
        <row r="3">
          <cell r="B3" t="str">
            <v>Ing. Residente</v>
          </cell>
        </row>
      </sheetData>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
      <sheetName val="PPTO REP"/>
      <sheetName val="CRON. ACTV"/>
      <sheetName val="PLAN FIN. U. Y F."/>
      <sheetName val="ACCES"/>
      <sheetName val="LIST NOMB CANTD"/>
    </sheetNames>
    <sheetDataSet>
      <sheetData sheetId="0"/>
      <sheetData sheetId="1">
        <row r="13">
          <cell r="G13">
            <v>50556351</v>
          </cell>
        </row>
        <row r="27">
          <cell r="G27">
            <v>71214017</v>
          </cell>
        </row>
        <row r="30">
          <cell r="G30">
            <v>450800</v>
          </cell>
        </row>
        <row r="34">
          <cell r="G34">
            <v>12232836</v>
          </cell>
        </row>
        <row r="41">
          <cell r="G41">
            <v>264638032</v>
          </cell>
        </row>
        <row r="44">
          <cell r="G44">
            <v>14914331</v>
          </cell>
        </row>
      </sheetData>
      <sheetData sheetId="2"/>
      <sheetData sheetId="3"/>
      <sheetData sheetId="4"/>
      <sheetData sheetId="5"/>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lmacenamiento"/>
      <sheetName val="Arriendos y Espacios"/>
      <sheetName val="Fluct y Var Inv"/>
      <sheetName val="Listas"/>
    </sheetNames>
    <sheetDataSet>
      <sheetData sheetId="0" refreshError="1"/>
      <sheetData sheetId="1" refreshError="1"/>
      <sheetData sheetId="2" refreshError="1"/>
      <sheetData sheetId="3" refreshError="1"/>
      <sheetData sheetId="4">
        <row r="3">
          <cell r="F3" t="str">
            <v>AGUACLARA</v>
          </cell>
        </row>
        <row r="4">
          <cell r="F4" t="str">
            <v>AGUAZUL</v>
          </cell>
        </row>
        <row r="5">
          <cell r="F5" t="str">
            <v>ARAUCA</v>
          </cell>
        </row>
        <row r="6">
          <cell r="F6" t="str">
            <v>AYACUCHO</v>
          </cell>
        </row>
        <row r="7">
          <cell r="F7" t="str">
            <v>BARANOA</v>
          </cell>
        </row>
        <row r="8">
          <cell r="F8" t="str">
            <v>BUGA</v>
          </cell>
        </row>
        <row r="9">
          <cell r="F9" t="str">
            <v>CHIMITÁ</v>
          </cell>
        </row>
        <row r="10">
          <cell r="F10" t="str">
            <v>FLORENCIA</v>
          </cell>
        </row>
        <row r="11">
          <cell r="F11" t="str">
            <v>GUALANDAY</v>
          </cell>
        </row>
        <row r="12">
          <cell r="F12" t="str">
            <v>LA FORTUNA</v>
          </cell>
        </row>
        <row r="13">
          <cell r="F13" t="str">
            <v>LA JAGUA CARBONES</v>
          </cell>
        </row>
        <row r="14">
          <cell r="F14" t="str">
            <v>LA JAGUA CMU</v>
          </cell>
        </row>
        <row r="15">
          <cell r="F15" t="str">
            <v>LA JAGUA TELMAN</v>
          </cell>
        </row>
        <row r="16">
          <cell r="F16" t="str">
            <v>LA MARÍA - MEDELLÍN</v>
          </cell>
        </row>
        <row r="17">
          <cell r="F17" t="str">
            <v>LA PINTADA</v>
          </cell>
        </row>
        <row r="18">
          <cell r="F18" t="str">
            <v>LETICIA</v>
          </cell>
        </row>
        <row r="19">
          <cell r="F19" t="str">
            <v>MAGANGUÉ</v>
          </cell>
        </row>
        <row r="20">
          <cell r="F20" t="str">
            <v>MAMONAL</v>
          </cell>
        </row>
        <row r="21">
          <cell r="F21" t="str">
            <v>MANIZALES</v>
          </cell>
        </row>
        <row r="22">
          <cell r="F22" t="str">
            <v>MANSILLA</v>
          </cell>
        </row>
        <row r="23">
          <cell r="F23" t="str">
            <v>MARIQUITA</v>
          </cell>
        </row>
        <row r="24">
          <cell r="F24" t="str">
            <v>MULALÓ</v>
          </cell>
        </row>
        <row r="25">
          <cell r="F25" t="str">
            <v>NEIVA</v>
          </cell>
        </row>
        <row r="26">
          <cell r="F26" t="str">
            <v>PEREIRA</v>
          </cell>
        </row>
        <row r="27">
          <cell r="F27" t="str">
            <v>PUERTO ASIS</v>
          </cell>
        </row>
        <row r="28">
          <cell r="F28" t="str">
            <v>PUERTO CARREÑO</v>
          </cell>
        </row>
        <row r="29">
          <cell r="F29" t="str">
            <v>PUERTO INIRIDA</v>
          </cell>
        </row>
        <row r="30">
          <cell r="F30" t="str">
            <v>RIONEGRO</v>
          </cell>
        </row>
        <row r="31">
          <cell r="F31" t="str">
            <v>SAN JOSE DEL GUAVIARE</v>
          </cell>
        </row>
        <row r="32">
          <cell r="F32" t="str">
            <v>SEBASTOPOL</v>
          </cell>
        </row>
        <row r="33">
          <cell r="F33" t="str">
            <v>VILLAVICENCIO</v>
          </cell>
        </row>
      </sheetData>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 val="TARIFAS"/>
      <sheetName val="SUB APU"/>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Cuadrillas"/>
      <sheetName val="Equ"/>
      <sheetName val="Trans"/>
      <sheetName val="Mat"/>
      <sheetName val="Salarios"/>
      <sheetName val="PRESUPUESTO"/>
      <sheetName val="2,2,6,1 Pilotes 0,30"/>
      <sheetName val="OBRAS SE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ESTADO RED TEC"/>
      <sheetName val="PUNITARIOS PARA 241201 2S"/>
      <sheetName val="PR 1"/>
    </sheetNames>
    <sheetDataSet>
      <sheetData sheetId="0" refreshError="1">
        <row r="48">
          <cell r="E48">
            <v>6</v>
          </cell>
        </row>
      </sheetData>
      <sheetData sheetId="1"/>
      <sheetData sheetId="2" refreshError="1"/>
      <sheetData sheetId="3" refreshError="1"/>
      <sheetData sheetId="4"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SUB APU"/>
      <sheetName val="CLASIFICACION"/>
      <sheetName val="ESTADO VÍA-CRIT.TECNICO"/>
      <sheetName val="PRESUPUESTO"/>
      <sheetName val="Excavación Mat. Común Estacione"/>
      <sheetName val="Demolición Pavimento"/>
      <sheetName val="Equipo"/>
      <sheetName val="PUNITARIOS%20PARA%20241201%202S"/>
      <sheetName val="TRANSPORTE"/>
      <sheetName val="Insum"/>
      <sheetName val="RELACION MES"/>
      <sheetName val="GCB2000"/>
      <sheetName val="Listas"/>
      <sheetName val="A. P. U."/>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devdics"/>
      <sheetName val="CRA.MODI"/>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1"/>
      <sheetName val="TOTAL"/>
      <sheetName val="AIU"/>
      <sheetName val="AMB"/>
      <sheetName val="AIU AMB"/>
      <sheetName val="SOC"/>
      <sheetName val="AIU SOC"/>
      <sheetName val="PMT1"/>
      <sheetName val="AIU PMT"/>
      <sheetName val="AJUSTES OBRA"/>
      <sheetName val="Estructuras"/>
      <sheetName val="RH"/>
      <sheetName val="RS ESP"/>
      <sheetName val="Predios1"/>
      <sheetName val="APU"/>
    </sheetNames>
    <sheetDataSet>
      <sheetData sheetId="0">
        <row r="36">
          <cell r="H36">
            <v>6365535367</v>
          </cell>
        </row>
        <row r="70">
          <cell r="H70">
            <v>6126760661</v>
          </cell>
        </row>
        <row r="185">
          <cell r="H185">
            <v>1457814009.9520001</v>
          </cell>
        </row>
        <row r="229">
          <cell r="H229">
            <v>668684258</v>
          </cell>
        </row>
        <row r="276">
          <cell r="H276">
            <v>2660558486.1728392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visor idu 2023"/>
      <sheetName val="INICIO"/>
      <sheetName val="PRESUP TOTAL"/>
      <sheetName val="AIU"/>
      <sheetName val="AMB Y SOCI"/>
      <sheetName val="AIU AMB Y SOCI"/>
      <sheetName val="PMT"/>
      <sheetName val="AIU PMT"/>
      <sheetName val="PRESUP 485"/>
      <sheetName val="PRESUP 478"/>
      <sheetName val="PRESUP 461"/>
      <sheetName val="PRESUP 446"/>
      <sheetName val="PRELIM"/>
      <sheetName val="PAVIM"/>
      <sheetName val="ESTRUCT"/>
      <sheetName val="R. ALCANT"/>
      <sheetName val="SEÑALIZ"/>
      <sheetName val="URBAN"/>
      <sheetName val="LOSA MR 43"/>
      <sheetName val="ACERO"/>
      <sheetName val="COTIZ ACERO"/>
      <sheetName val="CANAST"/>
      <sheetName val="GAVIONES"/>
      <sheetName val="INSUMOS IDU 2023 "/>
    </sheetNames>
    <sheetDataSet>
      <sheetData sheetId="0" refreshError="1"/>
      <sheetData sheetId="1" refreshError="1"/>
      <sheetData sheetId="2" refreshError="1">
        <row r="14">
          <cell r="H14">
            <v>2062</v>
          </cell>
        </row>
        <row r="16">
          <cell r="G16">
            <v>85531</v>
          </cell>
          <cell r="H16">
            <v>71</v>
          </cell>
        </row>
        <row r="17">
          <cell r="G17">
            <v>91446</v>
          </cell>
          <cell r="H17">
            <v>0</v>
          </cell>
        </row>
        <row r="19">
          <cell r="H19">
            <v>914</v>
          </cell>
        </row>
        <row r="20">
          <cell r="H20">
            <v>1188.2</v>
          </cell>
        </row>
        <row r="22">
          <cell r="H22">
            <v>197</v>
          </cell>
        </row>
        <row r="23">
          <cell r="H23">
            <v>235</v>
          </cell>
        </row>
        <row r="25">
          <cell r="H25">
            <v>148</v>
          </cell>
        </row>
        <row r="26">
          <cell r="H26">
            <v>978</v>
          </cell>
        </row>
        <row r="27">
          <cell r="H27">
            <v>1142</v>
          </cell>
        </row>
        <row r="29">
          <cell r="H29">
            <v>870</v>
          </cell>
        </row>
        <row r="31">
          <cell r="H31">
            <v>236</v>
          </cell>
        </row>
        <row r="32">
          <cell r="H32">
            <v>236</v>
          </cell>
        </row>
        <row r="33">
          <cell r="H33">
            <v>189</v>
          </cell>
        </row>
        <row r="34">
          <cell r="H34">
            <v>53</v>
          </cell>
        </row>
        <row r="35">
          <cell r="H35">
            <v>66.400000000000006</v>
          </cell>
        </row>
        <row r="36">
          <cell r="H36">
            <v>306</v>
          </cell>
        </row>
        <row r="37">
          <cell r="H37">
            <v>306</v>
          </cell>
        </row>
        <row r="38">
          <cell r="H38">
            <v>306</v>
          </cell>
        </row>
        <row r="39">
          <cell r="H39">
            <v>306</v>
          </cell>
        </row>
        <row r="40">
          <cell r="H40">
            <v>516</v>
          </cell>
        </row>
        <row r="41">
          <cell r="H41">
            <v>6</v>
          </cell>
        </row>
        <row r="42">
          <cell r="H42">
            <v>16.5</v>
          </cell>
        </row>
        <row r="43">
          <cell r="H43">
            <v>72</v>
          </cell>
        </row>
        <row r="44">
          <cell r="H44">
            <v>8</v>
          </cell>
        </row>
        <row r="45">
          <cell r="H45">
            <v>13</v>
          </cell>
        </row>
        <row r="46">
          <cell r="H46">
            <v>24</v>
          </cell>
        </row>
        <row r="47">
          <cell r="H47">
            <v>9</v>
          </cell>
        </row>
        <row r="48">
          <cell r="H48">
            <v>7</v>
          </cell>
        </row>
        <row r="49">
          <cell r="H49">
            <v>68</v>
          </cell>
        </row>
        <row r="50">
          <cell r="H50">
            <v>16</v>
          </cell>
        </row>
        <row r="52">
          <cell r="H52">
            <v>241</v>
          </cell>
        </row>
        <row r="53">
          <cell r="H53">
            <v>313.3</v>
          </cell>
        </row>
        <row r="54">
          <cell r="H54">
            <v>69</v>
          </cell>
        </row>
        <row r="55">
          <cell r="G55">
            <v>423691</v>
          </cell>
          <cell r="H55">
            <v>7</v>
          </cell>
        </row>
        <row r="56">
          <cell r="H56">
            <v>8626</v>
          </cell>
        </row>
        <row r="57">
          <cell r="H57">
            <v>297</v>
          </cell>
        </row>
        <row r="58">
          <cell r="G58">
            <v>64191</v>
          </cell>
          <cell r="H58">
            <v>71</v>
          </cell>
        </row>
        <row r="59">
          <cell r="H59">
            <v>56</v>
          </cell>
        </row>
        <row r="60">
          <cell r="H60">
            <v>45</v>
          </cell>
        </row>
        <row r="61">
          <cell r="H61">
            <v>245</v>
          </cell>
        </row>
        <row r="63">
          <cell r="H63">
            <v>185</v>
          </cell>
        </row>
        <row r="64">
          <cell r="H64">
            <v>43</v>
          </cell>
        </row>
        <row r="65">
          <cell r="H65">
            <v>279</v>
          </cell>
        </row>
        <row r="66">
          <cell r="H66">
            <v>199</v>
          </cell>
        </row>
        <row r="68">
          <cell r="H68">
            <v>2</v>
          </cell>
        </row>
        <row r="69">
          <cell r="H69">
            <v>99</v>
          </cell>
        </row>
        <row r="70">
          <cell r="H70">
            <v>181</v>
          </cell>
        </row>
        <row r="72">
          <cell r="H72">
            <v>12</v>
          </cell>
        </row>
        <row r="73">
          <cell r="H73">
            <v>12</v>
          </cell>
        </row>
        <row r="74">
          <cell r="H74">
            <v>8</v>
          </cell>
        </row>
        <row r="75">
          <cell r="H75">
            <v>8</v>
          </cell>
        </row>
        <row r="76">
          <cell r="H76">
            <v>8</v>
          </cell>
        </row>
        <row r="78">
          <cell r="H78">
            <v>170</v>
          </cell>
        </row>
        <row r="79">
          <cell r="H79">
            <v>14</v>
          </cell>
        </row>
        <row r="80">
          <cell r="H80">
            <v>4</v>
          </cell>
        </row>
        <row r="82">
          <cell r="H82">
            <v>300</v>
          </cell>
        </row>
        <row r="83">
          <cell r="H83">
            <v>136</v>
          </cell>
        </row>
        <row r="84">
          <cell r="H84">
            <v>6</v>
          </cell>
        </row>
        <row r="85">
          <cell r="H85">
            <v>60</v>
          </cell>
        </row>
        <row r="86">
          <cell r="H86">
            <v>12</v>
          </cell>
        </row>
        <row r="87">
          <cell r="I87">
            <v>1102015873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29">
          <cell r="C29">
            <v>4594</v>
          </cell>
          <cell r="D29" t="str">
            <v>CODO G.RAD. PVC U.M. NORMA NTC 382 90° D=2" RDE 21</v>
          </cell>
          <cell r="E29" t="str">
            <v>UN</v>
          </cell>
          <cell r="F29">
            <v>73221</v>
          </cell>
        </row>
        <row r="30">
          <cell r="C30">
            <v>4596</v>
          </cell>
          <cell r="D30" t="str">
            <v>CODO G.RAD. PVC U.M. NORMA NTC 382 90° D=4" RDE 21</v>
          </cell>
          <cell r="E30" t="str">
            <v>UN</v>
          </cell>
          <cell r="F30">
            <v>146062</v>
          </cell>
        </row>
        <row r="31">
          <cell r="C31">
            <v>4598</v>
          </cell>
          <cell r="D31" t="str">
            <v>CODO G.RAD. PVC U.M. NORMA NTC 382 90° D=8" RDE 21</v>
          </cell>
          <cell r="E31" t="str">
            <v>UN</v>
          </cell>
          <cell r="F31">
            <v>1094076</v>
          </cell>
        </row>
        <row r="32">
          <cell r="C32">
            <v>4600</v>
          </cell>
          <cell r="D32" t="str">
            <v>CODO G.RAD. PVC U.M. NORMA NTC 382 90° D=12" RDE 21</v>
          </cell>
          <cell r="E32" t="str">
            <v>UN</v>
          </cell>
          <cell r="F32">
            <v>3229502</v>
          </cell>
        </row>
        <row r="33">
          <cell r="C33">
            <v>4608</v>
          </cell>
          <cell r="D33" t="str">
            <v>UNION PVC U.M. NORMA NTC 382 D=2"</v>
          </cell>
          <cell r="E33" t="str">
            <v>UN</v>
          </cell>
          <cell r="F33">
            <v>33683</v>
          </cell>
        </row>
        <row r="34">
          <cell r="C34">
            <v>4609</v>
          </cell>
          <cell r="D34" t="str">
            <v>UNION PVC U.M. NORMA NTC 382 D=3"</v>
          </cell>
          <cell r="E34" t="str">
            <v>UN</v>
          </cell>
          <cell r="F34">
            <v>55455</v>
          </cell>
        </row>
        <row r="35">
          <cell r="C35">
            <v>4610</v>
          </cell>
          <cell r="D35" t="str">
            <v>UNION PVC U.M. NORMA NTC 382 D=4"</v>
          </cell>
          <cell r="E35" t="str">
            <v>UN</v>
          </cell>
          <cell r="F35">
            <v>80806</v>
          </cell>
        </row>
        <row r="36">
          <cell r="C36">
            <v>4611</v>
          </cell>
          <cell r="D36" t="str">
            <v>UNION PVC U.M. NORMA NTC 382 D=6"</v>
          </cell>
          <cell r="E36" t="str">
            <v>UN</v>
          </cell>
          <cell r="F36">
            <v>188670</v>
          </cell>
        </row>
        <row r="37">
          <cell r="C37">
            <v>4612</v>
          </cell>
          <cell r="D37" t="str">
            <v>UNION PVC U.M. NORMA NTC 382 D=8"</v>
          </cell>
          <cell r="E37" t="str">
            <v>UN</v>
          </cell>
          <cell r="F37">
            <v>346624</v>
          </cell>
        </row>
        <row r="38">
          <cell r="C38">
            <v>4613</v>
          </cell>
          <cell r="D38" t="str">
            <v>UNION PVC U.M. NORMA NTC 382 D=10"</v>
          </cell>
          <cell r="E38" t="str">
            <v>UN</v>
          </cell>
          <cell r="F38">
            <v>619311</v>
          </cell>
        </row>
        <row r="39">
          <cell r="C39">
            <v>4614</v>
          </cell>
          <cell r="D39" t="str">
            <v>UNION PVC U.M. NORMA NTC 382 D=12"</v>
          </cell>
          <cell r="E39" t="str">
            <v>UN</v>
          </cell>
          <cell r="F39">
            <v>959797</v>
          </cell>
        </row>
        <row r="40">
          <cell r="C40">
            <v>4675</v>
          </cell>
          <cell r="D40" t="str">
            <v>CEMENTO GRIS TIPO III (Bulto x 50 Kg)</v>
          </cell>
          <cell r="E40" t="str">
            <v>UN</v>
          </cell>
          <cell r="F40">
            <v>26000</v>
          </cell>
        </row>
        <row r="41">
          <cell r="C41">
            <v>4694</v>
          </cell>
          <cell r="D41" t="str">
            <v>TUBERIA CONDUIT GALVANIZADA RMC D=1"</v>
          </cell>
          <cell r="E41" t="str">
            <v>ML</v>
          </cell>
          <cell r="F41">
            <v>33583</v>
          </cell>
        </row>
        <row r="42">
          <cell r="C42">
            <v>4697</v>
          </cell>
          <cell r="D42" t="str">
            <v>TUBERIA CONDUIT GALVANIZADA RMC D=1 1/2"</v>
          </cell>
          <cell r="E42" t="str">
            <v>ML</v>
          </cell>
          <cell r="F42">
            <v>39667</v>
          </cell>
        </row>
        <row r="43">
          <cell r="C43">
            <v>5038</v>
          </cell>
          <cell r="D43" t="str">
            <v>ACERO FIGURADO No. 3 (Ø 3/8") F'y=60000 PSI</v>
          </cell>
          <cell r="E43" t="str">
            <v>KG</v>
          </cell>
          <cell r="F43">
            <v>2916</v>
          </cell>
        </row>
        <row r="44">
          <cell r="C44">
            <v>5041</v>
          </cell>
          <cell r="D44" t="str">
            <v>ACERO FIGURADO No. 5 (Ø 5/8") F'y=60000 PSI</v>
          </cell>
          <cell r="E44" t="str">
            <v>KG</v>
          </cell>
          <cell r="F44">
            <v>2832</v>
          </cell>
        </row>
        <row r="45">
          <cell r="C45">
            <v>5042</v>
          </cell>
          <cell r="D45" t="str">
            <v>ACERO FIGURADO No. 6 (Ø 3/4") F'y=60000 PSI</v>
          </cell>
          <cell r="E45" t="str">
            <v>KG</v>
          </cell>
          <cell r="F45">
            <v>2832</v>
          </cell>
        </row>
        <row r="46">
          <cell r="C46">
            <v>5056</v>
          </cell>
          <cell r="D46" t="str">
            <v>MORTERO 1500 PSI 10,5 MPa (105 Kg/cm2)</v>
          </cell>
          <cell r="E46" t="str">
            <v>M3</v>
          </cell>
          <cell r="F46">
            <v>355156</v>
          </cell>
        </row>
        <row r="47">
          <cell r="C47">
            <v>5115</v>
          </cell>
          <cell r="D47" t="str">
            <v>A.C.P.M.</v>
          </cell>
          <cell r="E47" t="str">
            <v>GLN</v>
          </cell>
          <cell r="F47">
            <v>9372</v>
          </cell>
        </row>
        <row r="48">
          <cell r="C48">
            <v>5481</v>
          </cell>
          <cell r="D48" t="str">
            <v>BLOQUE PARA CAMARA TELEFONICA ETB</v>
          </cell>
          <cell r="E48" t="str">
            <v>UN</v>
          </cell>
          <cell r="F48">
            <v>8448</v>
          </cell>
        </row>
        <row r="49">
          <cell r="C49">
            <v>5661</v>
          </cell>
          <cell r="D49" t="str">
            <v>VIBROCOMPACTADORA TIPO RANA - VIBRACIONES POR MINUTO DE 5320 A 5880 - INCLUYE COMBUSTIBLE</v>
          </cell>
          <cell r="E49" t="str">
            <v>DIA</v>
          </cell>
          <cell r="F49">
            <v>48071</v>
          </cell>
        </row>
        <row r="50">
          <cell r="C50">
            <v>5890</v>
          </cell>
          <cell r="D50" t="str">
            <v>GRUA EXTENSION PARA POSTES DE BRAZO ARTICULADO. INCLUYE OPERARIO Y COMBUSTIBLE</v>
          </cell>
          <cell r="E50" t="str">
            <v>HR</v>
          </cell>
          <cell r="F50">
            <v>72500</v>
          </cell>
        </row>
        <row r="51">
          <cell r="C51">
            <v>5915</v>
          </cell>
          <cell r="D51" t="str">
            <v>GRAVILLA 1/2"</v>
          </cell>
          <cell r="E51" t="str">
            <v>M3</v>
          </cell>
          <cell r="F51">
            <v>61642</v>
          </cell>
        </row>
        <row r="52">
          <cell r="C52">
            <v>6013</v>
          </cell>
          <cell r="D52" t="str">
            <v>MOTONIVELADORA - MASA DE 16 A 18 TONELADAS - POTENCIA DE 93 A 122 KW - INCLUYE OPERARIO Y COMBUSTIBLE</v>
          </cell>
          <cell r="E52" t="str">
            <v>HR</v>
          </cell>
          <cell r="F52">
            <v>229403</v>
          </cell>
        </row>
        <row r="53">
          <cell r="C53">
            <v>6017</v>
          </cell>
          <cell r="D53" t="str">
            <v>RETROEXCAVADORA - MASA DE 7 A 9 TONELADAS - POTENCIA DE 74 A 99 HP - INCLUYE OPERARIO Y COMBUSTIBLE</v>
          </cell>
          <cell r="E53" t="str">
            <v>HR</v>
          </cell>
          <cell r="F53">
            <v>137323</v>
          </cell>
        </row>
        <row r="54">
          <cell r="C54">
            <v>6026</v>
          </cell>
          <cell r="D54" t="str">
            <v>RETROEXCAVADORA - MASA DE 7 A 9 TONELADAS - POTENCIA DE 74 A 99 HP - INCLUYE OPERARIO Y COMBUSTI</v>
          </cell>
          <cell r="E54" t="str">
            <v>HR</v>
          </cell>
          <cell r="F54">
            <v>137323</v>
          </cell>
        </row>
        <row r="55">
          <cell r="C55">
            <v>6062</v>
          </cell>
          <cell r="D55" t="str">
            <v>VIBROCOMPACTADOR DE CILINDRO LISO - MASA DE 10 A 13 TONELADAS - AMPLITUD DE COMPACTACIÓN  MÁXIMA 2mm - INCLUYE OPERARIO Y COMBUSTIBLE</v>
          </cell>
          <cell r="E55" t="str">
            <v>HR</v>
          </cell>
          <cell r="F55">
            <v>139967</v>
          </cell>
        </row>
        <row r="56">
          <cell r="C56">
            <v>6072</v>
          </cell>
          <cell r="D56" t="str">
            <v>CONCRETO MR41</v>
          </cell>
          <cell r="E56" t="str">
            <v>M3</v>
          </cell>
          <cell r="F56">
            <v>440300</v>
          </cell>
        </row>
        <row r="57">
          <cell r="C57">
            <v>6073</v>
          </cell>
          <cell r="D57" t="str">
            <v>CONCRETO MR43</v>
          </cell>
          <cell r="E57" t="str">
            <v>M3</v>
          </cell>
          <cell r="F57">
            <v>443275</v>
          </cell>
        </row>
        <row r="58">
          <cell r="C58">
            <v>6087</v>
          </cell>
          <cell r="D58" t="str">
            <v>TARIFA JORNAL - PERSONAL DE OBRA - AYUDANTE (INCLUYE FACTOR DE PRESTACIONES)</v>
          </cell>
          <cell r="E58" t="str">
            <v>JR</v>
          </cell>
          <cell r="F58">
            <v>63722</v>
          </cell>
        </row>
        <row r="59">
          <cell r="C59">
            <v>6088</v>
          </cell>
          <cell r="D59" t="str">
            <v>TARIFA JORNAL - PERSONAL DE OBRA - OFICIAL (INCLUYE FACTOR DE PRESTACIONES)</v>
          </cell>
          <cell r="E59" t="str">
            <v>JR</v>
          </cell>
          <cell r="F59">
            <v>91715</v>
          </cell>
        </row>
        <row r="60">
          <cell r="C60">
            <v>6092</v>
          </cell>
          <cell r="D60" t="str">
            <v>HERRAMIENTA MENOR</v>
          </cell>
          <cell r="E60" t="str">
            <v>GLB</v>
          </cell>
          <cell r="F60">
            <v>2000</v>
          </cell>
        </row>
        <row r="61">
          <cell r="C61">
            <v>6098</v>
          </cell>
          <cell r="D61" t="str">
            <v>AGUA</v>
          </cell>
          <cell r="E61" t="str">
            <v>LT</v>
          </cell>
          <cell r="F61">
            <v>21</v>
          </cell>
        </row>
        <row r="62">
          <cell r="C62">
            <v>6107</v>
          </cell>
          <cell r="D62" t="str">
            <v>MORTERO 4000 PSI 28 MPa (280 Kg/cm2)</v>
          </cell>
          <cell r="E62" t="str">
            <v>M3</v>
          </cell>
          <cell r="F62">
            <v>441490</v>
          </cell>
        </row>
        <row r="63">
          <cell r="C63">
            <v>6109</v>
          </cell>
          <cell r="D63" t="str">
            <v>SARDINEL PREFABRICADO A10 (800x200x500mm)</v>
          </cell>
          <cell r="E63" t="str">
            <v>UN</v>
          </cell>
          <cell r="F63">
            <v>36183</v>
          </cell>
        </row>
        <row r="64">
          <cell r="C64">
            <v>6111</v>
          </cell>
          <cell r="D64" t="str">
            <v>LOSETA PREFABRICADA A30 (600x400x60mm)</v>
          </cell>
          <cell r="E64" t="str">
            <v>M2</v>
          </cell>
          <cell r="F64">
            <v>47084</v>
          </cell>
        </row>
        <row r="65">
          <cell r="C65">
            <v>6115</v>
          </cell>
          <cell r="D65" t="str">
            <v>LOSETA PREFABRICADA A60 (400x200x60mm)</v>
          </cell>
          <cell r="E65" t="str">
            <v>M2</v>
          </cell>
          <cell r="F65">
            <v>59005</v>
          </cell>
        </row>
        <row r="66">
          <cell r="C66">
            <v>6116</v>
          </cell>
          <cell r="D66" t="str">
            <v>BORDILLO PREFABRICADO A80 (800x200x350mm)</v>
          </cell>
          <cell r="E66" t="str">
            <v>UN</v>
          </cell>
          <cell r="F66">
            <v>31977</v>
          </cell>
        </row>
        <row r="67">
          <cell r="C67">
            <v>6117</v>
          </cell>
          <cell r="D67" t="str">
            <v>PIEZA REMATE A105 - RAMPA A (800x400x275mm)</v>
          </cell>
          <cell r="E67" t="str">
            <v>UN</v>
          </cell>
          <cell r="F67">
            <v>61794</v>
          </cell>
        </row>
        <row r="68">
          <cell r="C68">
            <v>6118</v>
          </cell>
          <cell r="D68" t="str">
            <v>SARDINEL ESPECIAL A100 - RAMPA A (600x200x500mm)</v>
          </cell>
          <cell r="E68" t="str">
            <v>UN</v>
          </cell>
          <cell r="F68">
            <v>43965</v>
          </cell>
        </row>
        <row r="69">
          <cell r="C69">
            <v>6122</v>
          </cell>
          <cell r="D69" t="str">
            <v>BORDE SEPARADOR VERDE A170 (800x300x820mm)</v>
          </cell>
          <cell r="E69" t="str">
            <v>UN</v>
          </cell>
          <cell r="F69">
            <v>273584</v>
          </cell>
        </row>
        <row r="70">
          <cell r="C70">
            <v>6126</v>
          </cell>
          <cell r="D70" t="str">
            <v>TUBERIA PVC U.M.  EXT CORRUGADO/INT LISO U.M. NORMA NTC 3722-1 D=110MM (4")</v>
          </cell>
          <cell r="E70" t="str">
            <v>ML</v>
          </cell>
          <cell r="F70">
            <v>17590</v>
          </cell>
        </row>
        <row r="71">
          <cell r="C71">
            <v>6127</v>
          </cell>
          <cell r="D71" t="str">
            <v>TUBERIA PVC U.M.  EXT CORRUGADO/INT LISO U.M. NORMA NTC 3722-1 D=160MM (6")</v>
          </cell>
          <cell r="E71" t="str">
            <v>ML</v>
          </cell>
          <cell r="F71">
            <v>42662</v>
          </cell>
        </row>
        <row r="72">
          <cell r="C72">
            <v>6128</v>
          </cell>
          <cell r="D72" t="str">
            <v>TUBERIA PVC U.M.  EXT CORRUGADO/INT LISO U.M. NORMA NTC 3722-1 D=200MM (8")</v>
          </cell>
          <cell r="E72" t="str">
            <v>ML</v>
          </cell>
          <cell r="F72">
            <v>60993</v>
          </cell>
        </row>
        <row r="73">
          <cell r="C73">
            <v>6129</v>
          </cell>
          <cell r="D73" t="str">
            <v>TUBERIA PVC U.M.  EXT CORRUGADO/INT LISO U.M. NORMA NTC 3722-1 D=250MM (10")</v>
          </cell>
          <cell r="E73" t="str">
            <v>ML</v>
          </cell>
          <cell r="F73">
            <v>89083</v>
          </cell>
        </row>
        <row r="74">
          <cell r="C74">
            <v>6130</v>
          </cell>
          <cell r="D74" t="str">
            <v>TUBERIA PVC U.M.  EXT CORRUGADO/INT LISO U.M. NORMA NTC 3722-1 D=315MM (12")</v>
          </cell>
          <cell r="E74" t="str">
            <v>ML</v>
          </cell>
          <cell r="F74">
            <v>102263</v>
          </cell>
        </row>
        <row r="75">
          <cell r="C75">
            <v>6131</v>
          </cell>
          <cell r="D75" t="str">
            <v>TUBERIA PVC U.M.  EXT CORRUGADO/INT LISO U.M. NORMA NTC 3722-1 D=400MM (16")</v>
          </cell>
          <cell r="E75" t="str">
            <v>ML</v>
          </cell>
          <cell r="F75">
            <v>187447</v>
          </cell>
        </row>
        <row r="76">
          <cell r="C76">
            <v>6132</v>
          </cell>
          <cell r="D76" t="str">
            <v>TUBERIA PVC U.M.  EXT CORRUGADO/INT LISO U.M. NORMA NTC 3722-1 D=450MM (18")</v>
          </cell>
          <cell r="E76" t="str">
            <v>ML</v>
          </cell>
          <cell r="F76">
            <v>242088</v>
          </cell>
        </row>
        <row r="77">
          <cell r="C77">
            <v>6133</v>
          </cell>
          <cell r="D77" t="str">
            <v>TUBERIA PVC U.M.  EXT CORRUGADO/INT LISO U.M. NORMA NTC 3722-1 D=500MM (20")</v>
          </cell>
          <cell r="E77" t="str">
            <v>ML</v>
          </cell>
          <cell r="F77">
            <v>315611</v>
          </cell>
        </row>
        <row r="78">
          <cell r="C78">
            <v>6140</v>
          </cell>
          <cell r="D78" t="str">
            <v>COMPRESOR REMOLCABLE PARA MARTILLOS NEUMATICOS - CAUDAL DE AIRE DE 185 CFM - INCLUYE COMBUSTIBLE</v>
          </cell>
          <cell r="E78" t="str">
            <v>HR</v>
          </cell>
          <cell r="F78">
            <v>54175</v>
          </cell>
        </row>
        <row r="79">
          <cell r="C79">
            <v>6143</v>
          </cell>
          <cell r="D79" t="str">
            <v>MICROESFERAS REFLECTIVAS</v>
          </cell>
          <cell r="E79" t="str">
            <v>KG</v>
          </cell>
          <cell r="F79">
            <v>7449</v>
          </cell>
        </row>
        <row r="80">
          <cell r="C80">
            <v>6147</v>
          </cell>
          <cell r="D80" t="str">
            <v>TUBERIA CONCRETO CL.1 D=6" (15cm)</v>
          </cell>
          <cell r="E80" t="str">
            <v>ML</v>
          </cell>
          <cell r="F80">
            <v>33065</v>
          </cell>
        </row>
        <row r="81">
          <cell r="C81">
            <v>6148</v>
          </cell>
          <cell r="D81" t="str">
            <v>TUBERIA CONCRETO CL.1 D=8" (20cm)</v>
          </cell>
          <cell r="E81" t="str">
            <v>ML</v>
          </cell>
          <cell r="F81">
            <v>55391</v>
          </cell>
        </row>
        <row r="82">
          <cell r="C82">
            <v>6149</v>
          </cell>
          <cell r="D82" t="str">
            <v>TUBERIA CONCRETO CL.1 D=10" (25cm)</v>
          </cell>
          <cell r="E82" t="str">
            <v>ML</v>
          </cell>
          <cell r="F82">
            <v>67919</v>
          </cell>
        </row>
        <row r="83">
          <cell r="C83">
            <v>6150</v>
          </cell>
          <cell r="D83" t="str">
            <v>TUBERIA CONCRETO CL.1 D=12" (30cm)</v>
          </cell>
          <cell r="E83" t="str">
            <v>ML</v>
          </cell>
          <cell r="F83">
            <v>80745</v>
          </cell>
        </row>
        <row r="84">
          <cell r="C84">
            <v>6151</v>
          </cell>
          <cell r="D84" t="str">
            <v>TUBERIA CONCRETO CL.1 D=14" (35cm)</v>
          </cell>
          <cell r="E84" t="str">
            <v>ML</v>
          </cell>
          <cell r="F84">
            <v>101514</v>
          </cell>
        </row>
        <row r="85">
          <cell r="C85">
            <v>6152</v>
          </cell>
          <cell r="D85" t="str">
            <v>TUBERIA CONCRETO CL.1 D=16" (40cm)</v>
          </cell>
          <cell r="E85" t="str">
            <v>ML</v>
          </cell>
          <cell r="F85">
            <v>133791</v>
          </cell>
        </row>
        <row r="86">
          <cell r="C86">
            <v>6153</v>
          </cell>
          <cell r="D86" t="str">
            <v>TUBERIA CONCRETO CL.1 D=18" (45cm)</v>
          </cell>
          <cell r="E86" t="str">
            <v>ML</v>
          </cell>
          <cell r="F86">
            <v>173766</v>
          </cell>
        </row>
        <row r="87">
          <cell r="C87">
            <v>6154</v>
          </cell>
          <cell r="D87" t="str">
            <v>TUBERIA CONCRETO CL.1 D=20" (50cm)</v>
          </cell>
          <cell r="E87" t="str">
            <v>ML</v>
          </cell>
          <cell r="F87">
            <v>224862</v>
          </cell>
        </row>
        <row r="88">
          <cell r="C88">
            <v>6155</v>
          </cell>
          <cell r="D88" t="str">
            <v>TUBERIA CONCRETO CL.1 D=24" (60cm)</v>
          </cell>
          <cell r="E88" t="str">
            <v>ML</v>
          </cell>
          <cell r="F88">
            <v>331505</v>
          </cell>
        </row>
        <row r="89">
          <cell r="C89">
            <v>6156</v>
          </cell>
          <cell r="D89" t="str">
            <v>TUBERIA CONCRETO CL.2 D=6" (15cm)</v>
          </cell>
          <cell r="E89" t="str">
            <v>ML</v>
          </cell>
          <cell r="F89">
            <v>40110</v>
          </cell>
        </row>
        <row r="90">
          <cell r="C90">
            <v>6157</v>
          </cell>
          <cell r="D90" t="str">
            <v>TUBERIA CONCRETO CL.2 D=8" (20cm)</v>
          </cell>
          <cell r="E90" t="str">
            <v>ML</v>
          </cell>
          <cell r="F90">
            <v>67957</v>
          </cell>
        </row>
        <row r="91">
          <cell r="C91">
            <v>6158</v>
          </cell>
          <cell r="D91" t="str">
            <v>TUBERIA CONCRETO CL.2 D=10" (25cm)</v>
          </cell>
          <cell r="E91" t="str">
            <v>ML</v>
          </cell>
          <cell r="F91">
            <v>87054</v>
          </cell>
        </row>
        <row r="92">
          <cell r="C92">
            <v>6159</v>
          </cell>
          <cell r="D92" t="str">
            <v>TUBERIA CONCRETO CL.2 D=12" (30cm)</v>
          </cell>
          <cell r="E92" t="str">
            <v>ML</v>
          </cell>
          <cell r="F92">
            <v>111197</v>
          </cell>
        </row>
        <row r="93">
          <cell r="C93">
            <v>6160</v>
          </cell>
          <cell r="D93" t="str">
            <v>TUBERIA CONCRETO CL.2 D=14" (35cm)</v>
          </cell>
          <cell r="E93" t="str">
            <v>ML</v>
          </cell>
          <cell r="F93">
            <v>147484</v>
          </cell>
        </row>
        <row r="94">
          <cell r="C94">
            <v>6161</v>
          </cell>
          <cell r="D94" t="str">
            <v>TUBERIA CONCRETO CL.2 D=16" (40cm)</v>
          </cell>
          <cell r="E94" t="str">
            <v>ML</v>
          </cell>
          <cell r="F94">
            <v>191927</v>
          </cell>
        </row>
        <row r="95">
          <cell r="C95">
            <v>6162</v>
          </cell>
          <cell r="D95" t="str">
            <v>TUBERIA CONCRETO CL.2 D=18" (45cm)</v>
          </cell>
          <cell r="E95" t="str">
            <v>ML</v>
          </cell>
          <cell r="F95">
            <v>258472</v>
          </cell>
        </row>
        <row r="96">
          <cell r="C96">
            <v>6163</v>
          </cell>
          <cell r="D96" t="str">
            <v>TUBERIA CONCRETO CL.2 D=20" (50cm)</v>
          </cell>
          <cell r="E96" t="str">
            <v>ML</v>
          </cell>
          <cell r="F96">
            <v>309514</v>
          </cell>
        </row>
        <row r="97">
          <cell r="C97">
            <v>6164</v>
          </cell>
          <cell r="D97" t="str">
            <v>TUBERIA CONCRETO CL.2 D=24"(60cm)</v>
          </cell>
          <cell r="E97" t="str">
            <v>ML</v>
          </cell>
          <cell r="F97">
            <v>445231</v>
          </cell>
        </row>
        <row r="98">
          <cell r="C98">
            <v>6165</v>
          </cell>
          <cell r="D98" t="str">
            <v>TUBERIA CONCRETO REF. CL.I D=24" (60cm)</v>
          </cell>
          <cell r="E98" t="str">
            <v>ML</v>
          </cell>
          <cell r="F98">
            <v>505864</v>
          </cell>
        </row>
        <row r="99">
          <cell r="C99">
            <v>6166</v>
          </cell>
          <cell r="D99" t="str">
            <v>TUBERIA CONCRETO REF. CL.I D=27" (70cm)</v>
          </cell>
          <cell r="E99" t="str">
            <v>ML</v>
          </cell>
          <cell r="F99">
            <v>617639</v>
          </cell>
        </row>
        <row r="100">
          <cell r="C100">
            <v>6167</v>
          </cell>
          <cell r="D100" t="str">
            <v>TUBERIA CONCRETO REF. CL.I D=32" (80cm)</v>
          </cell>
          <cell r="E100" t="str">
            <v>ML</v>
          </cell>
          <cell r="F100">
            <v>771368</v>
          </cell>
        </row>
        <row r="101">
          <cell r="C101">
            <v>6168</v>
          </cell>
          <cell r="D101" t="str">
            <v>TUBERIA CONCRETO REF. CL.I D=36" (90cm)</v>
          </cell>
          <cell r="E101" t="str">
            <v>ML</v>
          </cell>
          <cell r="F101">
            <v>970345</v>
          </cell>
        </row>
        <row r="102">
          <cell r="C102">
            <v>6169</v>
          </cell>
          <cell r="D102" t="str">
            <v>TUBERIA CONCRETO REF. CL.I D=40" (100cm)</v>
          </cell>
          <cell r="E102" t="str">
            <v>ML</v>
          </cell>
          <cell r="F102">
            <v>1049459</v>
          </cell>
        </row>
        <row r="103">
          <cell r="C103">
            <v>6170</v>
          </cell>
          <cell r="D103" t="str">
            <v>TUBERIA CONCRETO REF. CL.I D=44" (110cm)</v>
          </cell>
          <cell r="E103" t="str">
            <v>ML</v>
          </cell>
          <cell r="F103">
            <v>1191756</v>
          </cell>
        </row>
        <row r="104">
          <cell r="C104">
            <v>6171</v>
          </cell>
          <cell r="D104" t="str">
            <v>TUBERIA CONCRETO REF. CL.I D=48" (120cm)</v>
          </cell>
          <cell r="E104" t="str">
            <v>ML</v>
          </cell>
          <cell r="F104">
            <v>1362236</v>
          </cell>
        </row>
        <row r="105">
          <cell r="C105">
            <v>6172</v>
          </cell>
          <cell r="D105" t="str">
            <v>TUBERIA CONCRETO REF. CL.I D=52" (130cm)</v>
          </cell>
          <cell r="E105" t="str">
            <v>ML</v>
          </cell>
          <cell r="F105">
            <v>1510091</v>
          </cell>
        </row>
        <row r="106">
          <cell r="C106">
            <v>6173</v>
          </cell>
          <cell r="D106" t="str">
            <v>TUBERIA CONCRETO REF. CL.I D=56" (140cm)</v>
          </cell>
          <cell r="E106" t="str">
            <v>ML</v>
          </cell>
          <cell r="F106">
            <v>1705407</v>
          </cell>
        </row>
        <row r="107">
          <cell r="C107">
            <v>6174</v>
          </cell>
          <cell r="D107" t="str">
            <v>TUBERIA CONCRETO REF. CL.I D=60" (150cm)</v>
          </cell>
          <cell r="E107" t="str">
            <v>ML</v>
          </cell>
          <cell r="F107">
            <v>1874620</v>
          </cell>
        </row>
        <row r="108">
          <cell r="C108">
            <v>6175</v>
          </cell>
          <cell r="D108" t="str">
            <v>TUBERIA CONCRETO REF. CL.I D=64" (160cm)</v>
          </cell>
          <cell r="E108" t="str">
            <v>ML</v>
          </cell>
          <cell r="F108">
            <v>2097336</v>
          </cell>
        </row>
        <row r="109">
          <cell r="C109">
            <v>6176</v>
          </cell>
          <cell r="D109" t="str">
            <v>TUBERIA CONCRETO REF. CL.I D=68" (170cm)</v>
          </cell>
          <cell r="E109" t="str">
            <v>ML</v>
          </cell>
          <cell r="F109">
            <v>2466670</v>
          </cell>
        </row>
        <row r="110">
          <cell r="C110">
            <v>6177</v>
          </cell>
          <cell r="D110" t="str">
            <v>TUBERIA CONCRETO REF. CL.I D=72" (180cm)</v>
          </cell>
          <cell r="E110" t="str">
            <v>ML</v>
          </cell>
          <cell r="F110">
            <v>2733457</v>
          </cell>
        </row>
        <row r="111">
          <cell r="C111">
            <v>6178</v>
          </cell>
          <cell r="D111" t="str">
            <v>TUBERIA CONCRETO REF. CL.I D=80" (200cm)</v>
          </cell>
          <cell r="E111" t="str">
            <v>ML</v>
          </cell>
          <cell r="F111">
            <v>3403995</v>
          </cell>
        </row>
        <row r="112">
          <cell r="C112">
            <v>6179</v>
          </cell>
          <cell r="D112" t="str">
            <v>TUBERIA CONCRETO REF. CL.I D=86" (215cm)</v>
          </cell>
          <cell r="E112" t="str">
            <v>ML</v>
          </cell>
          <cell r="F112">
            <v>4507315</v>
          </cell>
        </row>
        <row r="113">
          <cell r="C113">
            <v>6180</v>
          </cell>
          <cell r="D113" t="str">
            <v>TUBERIA CONCRETO REF. CL.I D=92" (230cm)</v>
          </cell>
          <cell r="E113" t="str">
            <v>ML</v>
          </cell>
          <cell r="F113">
            <v>5072542</v>
          </cell>
        </row>
        <row r="114">
          <cell r="C114">
            <v>6181</v>
          </cell>
          <cell r="D114" t="str">
            <v>TUBERIA CONCRETO REF. CL.II D=24" (60cm)</v>
          </cell>
          <cell r="E114" t="str">
            <v>ML</v>
          </cell>
          <cell r="F114">
            <v>506331</v>
          </cell>
        </row>
        <row r="115">
          <cell r="C115">
            <v>6182</v>
          </cell>
          <cell r="D115" t="str">
            <v>TUBERIA CONCRETO REF. CL.II D=27" (70cm)</v>
          </cell>
          <cell r="E115" t="str">
            <v>ML</v>
          </cell>
          <cell r="F115">
            <v>636141</v>
          </cell>
        </row>
        <row r="116">
          <cell r="C116">
            <v>6183</v>
          </cell>
          <cell r="D116" t="str">
            <v>TUBERIA CONCRETO REF. CL.II D=32" (80cm)</v>
          </cell>
          <cell r="E116" t="str">
            <v>ML</v>
          </cell>
          <cell r="F116">
            <v>794306</v>
          </cell>
        </row>
        <row r="117">
          <cell r="C117">
            <v>6184</v>
          </cell>
          <cell r="D117" t="str">
            <v>TUBERIA CONCRETO REF. CL.II D=36" (90cm)</v>
          </cell>
          <cell r="E117" t="str">
            <v>ML</v>
          </cell>
          <cell r="F117">
            <v>996182</v>
          </cell>
        </row>
        <row r="118">
          <cell r="C118">
            <v>6185</v>
          </cell>
          <cell r="D118" t="str">
            <v>TUBERIA CONCRETO REF. CL.II D=40" (100cm)</v>
          </cell>
          <cell r="E118" t="str">
            <v>ML</v>
          </cell>
          <cell r="F118">
            <v>1246696</v>
          </cell>
        </row>
        <row r="119">
          <cell r="C119">
            <v>6188</v>
          </cell>
          <cell r="D119" t="str">
            <v>TUBERIA CONCRETO REF. CL.II D=44" (110cm)</v>
          </cell>
          <cell r="E119" t="str">
            <v>ML</v>
          </cell>
          <cell r="F119">
            <v>1218383</v>
          </cell>
        </row>
        <row r="120">
          <cell r="C120">
            <v>6189</v>
          </cell>
          <cell r="D120" t="str">
            <v>TUBERIA CONCRETO REF. CL.II D=48" (120cm)</v>
          </cell>
          <cell r="E120" t="str">
            <v>ML</v>
          </cell>
          <cell r="F120">
            <v>1636640</v>
          </cell>
        </row>
        <row r="121">
          <cell r="C121">
            <v>6190</v>
          </cell>
          <cell r="D121" t="str">
            <v>TUBERIA CONCRETO REF. CL.II D=52" (130cm)</v>
          </cell>
          <cell r="E121" t="str">
            <v>ML</v>
          </cell>
          <cell r="F121">
            <v>1816064</v>
          </cell>
        </row>
        <row r="122">
          <cell r="C122">
            <v>6191</v>
          </cell>
          <cell r="D122" t="str">
            <v>TUBERIA CONCRETO REF. CL.II D=56" (140cm)</v>
          </cell>
          <cell r="E122" t="str">
            <v>ML</v>
          </cell>
          <cell r="F122">
            <v>1732264</v>
          </cell>
        </row>
        <row r="123">
          <cell r="C123">
            <v>6192</v>
          </cell>
          <cell r="D123" t="str">
            <v>TUBERIA CONCRETO REF. CL.II D=60" (150cm)</v>
          </cell>
          <cell r="E123" t="str">
            <v>ML</v>
          </cell>
          <cell r="F123">
            <v>2248024</v>
          </cell>
        </row>
        <row r="124">
          <cell r="C124">
            <v>6193</v>
          </cell>
          <cell r="D124" t="str">
            <v>TUBERIA CONCRETO REF. CL.II D=64" (160cm)</v>
          </cell>
          <cell r="E124" t="str">
            <v>ML</v>
          </cell>
          <cell r="F124">
            <v>2231329</v>
          </cell>
        </row>
        <row r="125">
          <cell r="C125">
            <v>6194</v>
          </cell>
          <cell r="D125" t="str">
            <v>TUBERIA CONCRETO REF. CL.II D=68" (170cm)</v>
          </cell>
          <cell r="E125" t="str">
            <v>ML</v>
          </cell>
          <cell r="F125">
            <v>2532168</v>
          </cell>
        </row>
        <row r="126">
          <cell r="C126">
            <v>6195</v>
          </cell>
          <cell r="D126" t="str">
            <v>TUBERIA CONCRETO REF. CL.II D=72" (180cm)</v>
          </cell>
          <cell r="E126" t="str">
            <v>ML</v>
          </cell>
          <cell r="F126">
            <v>2749516</v>
          </cell>
        </row>
        <row r="127">
          <cell r="C127">
            <v>6196</v>
          </cell>
          <cell r="D127" t="str">
            <v>TUBERIA CONCRETO REF. CL.II D=80" (200cm)</v>
          </cell>
          <cell r="E127" t="str">
            <v>ML</v>
          </cell>
          <cell r="F127">
            <v>3420368</v>
          </cell>
        </row>
        <row r="128">
          <cell r="C128">
            <v>6197</v>
          </cell>
          <cell r="D128" t="str">
            <v>TUBERIA CONCRETO REF. CL.II D=86" (215cm)</v>
          </cell>
          <cell r="E128" t="str">
            <v>ML</v>
          </cell>
          <cell r="F128">
            <v>4582047</v>
          </cell>
        </row>
        <row r="129">
          <cell r="C129">
            <v>6198</v>
          </cell>
          <cell r="D129" t="str">
            <v>TUBERIA CONCRETO REF. CL.II D=92" (230cm)</v>
          </cell>
          <cell r="E129" t="str">
            <v>ML</v>
          </cell>
          <cell r="F129">
            <v>5155604</v>
          </cell>
        </row>
        <row r="130">
          <cell r="C130">
            <v>6199</v>
          </cell>
          <cell r="D130" t="str">
            <v>TUBERIA CONCRETO REF. CL.III D=24" (60cm)</v>
          </cell>
          <cell r="E130" t="str">
            <v>ML</v>
          </cell>
          <cell r="F130">
            <v>506331</v>
          </cell>
        </row>
        <row r="131">
          <cell r="C131">
            <v>6200</v>
          </cell>
          <cell r="D131" t="str">
            <v>TUBERIA CONCRETO REF. CL.III D=27" (70cm)</v>
          </cell>
          <cell r="E131" t="str">
            <v>ML</v>
          </cell>
          <cell r="F131">
            <v>673697</v>
          </cell>
        </row>
        <row r="132">
          <cell r="C132">
            <v>6201</v>
          </cell>
          <cell r="D132" t="str">
            <v>TUBERIA CONCRETO REF. CL.III D=32" (80cm)</v>
          </cell>
          <cell r="E132" t="str">
            <v>ML</v>
          </cell>
          <cell r="F132">
            <v>839954</v>
          </cell>
        </row>
        <row r="133">
          <cell r="C133">
            <v>6202</v>
          </cell>
          <cell r="D133" t="str">
            <v>TUBERIA CONCRETO REF. CL.III D=36" (90cm)</v>
          </cell>
          <cell r="E133" t="str">
            <v>ML</v>
          </cell>
          <cell r="F133">
            <v>1052969</v>
          </cell>
        </row>
        <row r="134">
          <cell r="C134">
            <v>6203</v>
          </cell>
          <cell r="D134" t="str">
            <v>TUBERIA CONCRETO REF. CL.III D=40" (100cm)</v>
          </cell>
          <cell r="E134" t="str">
            <v>ML</v>
          </cell>
          <cell r="F134">
            <v>1319953</v>
          </cell>
        </row>
        <row r="135">
          <cell r="C135">
            <v>6204</v>
          </cell>
          <cell r="D135" t="str">
            <v>TUBERIA CONCRETO REF. CL.III D=44" (110cm)</v>
          </cell>
          <cell r="E135" t="str">
            <v>ML</v>
          </cell>
          <cell r="F135">
            <v>1288006</v>
          </cell>
        </row>
        <row r="136">
          <cell r="C136">
            <v>6205</v>
          </cell>
          <cell r="D136" t="str">
            <v>TUBERIA CONCRETO REF. CL.III D=48" (120cm)</v>
          </cell>
          <cell r="E136" t="str">
            <v>ML</v>
          </cell>
          <cell r="F136">
            <v>1732174</v>
          </cell>
        </row>
        <row r="137">
          <cell r="C137">
            <v>6206</v>
          </cell>
          <cell r="D137" t="str">
            <v>TUBERIA CONCRETO REF. CL.III D=52" (130cm)</v>
          </cell>
          <cell r="E137" t="str">
            <v>ML</v>
          </cell>
          <cell r="F137">
            <v>1921260</v>
          </cell>
        </row>
        <row r="138">
          <cell r="C138">
            <v>6207</v>
          </cell>
          <cell r="D138" t="str">
            <v>TUBERIA CONCRETO REF. CL.III D=56" (140cm)</v>
          </cell>
          <cell r="E138" t="str">
            <v>ML</v>
          </cell>
          <cell r="F138">
            <v>1829505</v>
          </cell>
        </row>
        <row r="139">
          <cell r="C139">
            <v>6208</v>
          </cell>
          <cell r="D139" t="str">
            <v>TUBERIA CONCRETO REF. CL.III D=60" (150cm)</v>
          </cell>
          <cell r="E139" t="str">
            <v>ML</v>
          </cell>
          <cell r="F139">
            <v>2534481</v>
          </cell>
        </row>
        <row r="140">
          <cell r="C140">
            <v>6209</v>
          </cell>
          <cell r="D140" t="str">
            <v>TUBERIA CONCRETO REF. CL.III D=64" (160cm)</v>
          </cell>
          <cell r="E140" t="str">
            <v>ML</v>
          </cell>
          <cell r="F140">
            <v>2331229</v>
          </cell>
        </row>
        <row r="141">
          <cell r="C141">
            <v>6210</v>
          </cell>
          <cell r="D141" t="str">
            <v>TUBERIA CONCRETO REF. CL.III D=68" (170cm)</v>
          </cell>
          <cell r="E141" t="str">
            <v>ML</v>
          </cell>
          <cell r="F141">
            <v>2646974</v>
          </cell>
        </row>
        <row r="142">
          <cell r="C142">
            <v>6211</v>
          </cell>
          <cell r="D142" t="str">
            <v>TUBERIA CONCRETO REF. CL.III D=72" (180cm)</v>
          </cell>
          <cell r="E142" t="str">
            <v>ML</v>
          </cell>
          <cell r="F142">
            <v>3035413</v>
          </cell>
        </row>
        <row r="143">
          <cell r="C143">
            <v>6212</v>
          </cell>
          <cell r="D143" t="str">
            <v>TUBERIA CONCRETO REF. CL.III D=80" (200cm)</v>
          </cell>
          <cell r="E143" t="str">
            <v>ML</v>
          </cell>
          <cell r="F143">
            <v>3569415</v>
          </cell>
        </row>
        <row r="144">
          <cell r="C144">
            <v>6213</v>
          </cell>
          <cell r="D144" t="str">
            <v>TUBERIA CONCRETO REF. CL.III D=86" (215cm)</v>
          </cell>
          <cell r="E144" t="str">
            <v>ML</v>
          </cell>
          <cell r="F144">
            <v>4702380</v>
          </cell>
        </row>
        <row r="145">
          <cell r="C145">
            <v>6214</v>
          </cell>
          <cell r="D145" t="str">
            <v>TUBERIA CONCRETO REF. CL.III D=92" (230cm)</v>
          </cell>
          <cell r="E145" t="str">
            <v>ML</v>
          </cell>
          <cell r="F145">
            <v>5245520</v>
          </cell>
        </row>
        <row r="146">
          <cell r="C146">
            <v>6215</v>
          </cell>
          <cell r="D146" t="str">
            <v>TUBERIA CONCRETO REF. CL.IV D=24" (60cm)</v>
          </cell>
          <cell r="E146" t="str">
            <v>ML</v>
          </cell>
          <cell r="F146">
            <v>574113</v>
          </cell>
        </row>
        <row r="147">
          <cell r="C147">
            <v>6216</v>
          </cell>
          <cell r="D147" t="str">
            <v>TUBERIA CONCRETO REF. CL.IV D=27" (70cm)</v>
          </cell>
          <cell r="E147" t="str">
            <v>ML</v>
          </cell>
          <cell r="F147">
            <v>766231</v>
          </cell>
        </row>
        <row r="148">
          <cell r="C148">
            <v>6217</v>
          </cell>
          <cell r="D148" t="str">
            <v>TUBERIA CONCRETO REF. CL.IV D=32" (80cm)</v>
          </cell>
          <cell r="E148" t="str">
            <v>ML</v>
          </cell>
          <cell r="F148">
            <v>960240</v>
          </cell>
        </row>
        <row r="149">
          <cell r="C149">
            <v>6218</v>
          </cell>
          <cell r="D149" t="str">
            <v>TUBERIA CONCRETO REF. CL.IV D=36" (90cm)</v>
          </cell>
          <cell r="E149" t="str">
            <v>ML</v>
          </cell>
          <cell r="F149">
            <v>1203623</v>
          </cell>
        </row>
        <row r="150">
          <cell r="C150">
            <v>6219</v>
          </cell>
          <cell r="D150" t="str">
            <v>TUBERIA CONCRETO REF. CL.IV D=40" (100cm)</v>
          </cell>
          <cell r="E150" t="str">
            <v>ML</v>
          </cell>
          <cell r="F150">
            <v>1506830</v>
          </cell>
        </row>
        <row r="151">
          <cell r="C151">
            <v>6220</v>
          </cell>
          <cell r="D151" t="str">
            <v>TUBERIA CONCRETO REF. CL.IV D=44" (110cm)</v>
          </cell>
          <cell r="E151" t="str">
            <v>ML</v>
          </cell>
          <cell r="F151">
            <v>1470790</v>
          </cell>
        </row>
        <row r="152">
          <cell r="C152">
            <v>6221</v>
          </cell>
          <cell r="D152" t="str">
            <v>TUBERIA CONCRETO REF. CL.IV D=48" (120cm)</v>
          </cell>
          <cell r="E152" t="str">
            <v>ML</v>
          </cell>
          <cell r="F152">
            <v>1978599</v>
          </cell>
        </row>
        <row r="153">
          <cell r="C153">
            <v>6222</v>
          </cell>
          <cell r="D153" t="str">
            <v>TUBERIA CONCRETO REF. CL.IV D=52" (130cm)</v>
          </cell>
          <cell r="E153" t="str">
            <v>ML</v>
          </cell>
          <cell r="F153">
            <v>2211810</v>
          </cell>
        </row>
        <row r="154">
          <cell r="C154">
            <v>6223</v>
          </cell>
          <cell r="D154" t="str">
            <v>TUBERIA CONCRETO REF. CL.IV D=56" (140cm)</v>
          </cell>
          <cell r="E154" t="str">
            <v>ML</v>
          </cell>
          <cell r="F154">
            <v>2016872</v>
          </cell>
        </row>
        <row r="155">
          <cell r="C155">
            <v>6224</v>
          </cell>
          <cell r="D155" t="str">
            <v>TUBERIA CONCRETO REF. CL.IV D=60" (150cm)</v>
          </cell>
          <cell r="E155" t="str">
            <v>ML</v>
          </cell>
          <cell r="F155">
            <v>2685230</v>
          </cell>
        </row>
        <row r="156">
          <cell r="C156">
            <v>6225</v>
          </cell>
          <cell r="D156" t="str">
            <v>TUBERIA CONCRETO REF. CL.IV D=64" (160cm)</v>
          </cell>
          <cell r="E156" t="str">
            <v>ML</v>
          </cell>
          <cell r="F156">
            <v>2664511</v>
          </cell>
        </row>
        <row r="157">
          <cell r="C157">
            <v>6226</v>
          </cell>
          <cell r="D157" t="str">
            <v>TUBERIA CONCRETO REF. CL.IV D=68" (170cm)</v>
          </cell>
          <cell r="E157" t="str">
            <v>ML</v>
          </cell>
          <cell r="F157">
            <v>3027579</v>
          </cell>
        </row>
        <row r="158">
          <cell r="C158">
            <v>6227</v>
          </cell>
          <cell r="D158" t="str">
            <v>TUBERIA CONCRETO REF. CL.IV D=72" (180cm)</v>
          </cell>
          <cell r="E158" t="str">
            <v>ML</v>
          </cell>
          <cell r="F158">
            <v>3863911</v>
          </cell>
        </row>
        <row r="159">
          <cell r="C159">
            <v>6228</v>
          </cell>
          <cell r="D159" t="str">
            <v>TUBERIA CONCRETO REF. CL.IV D=80" (200cm)</v>
          </cell>
          <cell r="E159" t="str">
            <v>ML</v>
          </cell>
          <cell r="F159">
            <v>4078783</v>
          </cell>
        </row>
        <row r="160">
          <cell r="C160">
            <v>6229</v>
          </cell>
          <cell r="D160" t="str">
            <v>TUBERIA CONCRETO REF. CL.IV D=86" (215cm)</v>
          </cell>
          <cell r="E160" t="str">
            <v>ML</v>
          </cell>
          <cell r="F160">
            <v>5742869</v>
          </cell>
        </row>
        <row r="161">
          <cell r="C161">
            <v>6230</v>
          </cell>
          <cell r="D161" t="str">
            <v>TUBERIA CONCRETO REF. CL.IV D=92" (230cm)</v>
          </cell>
          <cell r="E161" t="str">
            <v>ML</v>
          </cell>
          <cell r="F161">
            <v>6274918</v>
          </cell>
        </row>
        <row r="162">
          <cell r="C162">
            <v>6236</v>
          </cell>
          <cell r="D162" t="str">
            <v>YEE CONCRETO 8" x 6" x 0.60m</v>
          </cell>
          <cell r="E162" t="str">
            <v>UN</v>
          </cell>
          <cell r="F162">
            <v>92721</v>
          </cell>
        </row>
        <row r="163">
          <cell r="C163">
            <v>6237</v>
          </cell>
          <cell r="D163" t="str">
            <v>YEE CONCRETO 10" x 6" x 1.25m</v>
          </cell>
          <cell r="E163" t="str">
            <v>UN</v>
          </cell>
          <cell r="F163">
            <v>163244</v>
          </cell>
        </row>
        <row r="164">
          <cell r="C164">
            <v>6238</v>
          </cell>
          <cell r="D164" t="str">
            <v>YEE CONCRETO 12" x 6" x 1.25m</v>
          </cell>
          <cell r="E164" t="str">
            <v>UN</v>
          </cell>
          <cell r="F164">
            <v>209714</v>
          </cell>
        </row>
        <row r="165">
          <cell r="C165">
            <v>6239</v>
          </cell>
          <cell r="D165" t="str">
            <v>YEE CONCRETO 14" x 6" x 1.25m</v>
          </cell>
          <cell r="E165" t="str">
            <v>UN</v>
          </cell>
          <cell r="F165">
            <v>249974</v>
          </cell>
        </row>
        <row r="166">
          <cell r="C166">
            <v>6240</v>
          </cell>
          <cell r="D166" t="str">
            <v>YEE CONCRETO 16" x 6" x 1.25m</v>
          </cell>
          <cell r="E166" t="str">
            <v>UN</v>
          </cell>
          <cell r="F166">
            <v>319456</v>
          </cell>
        </row>
        <row r="167">
          <cell r="C167">
            <v>6241</v>
          </cell>
          <cell r="D167" t="str">
            <v>YEE CONCRETO 18" x 6" x 1.25m</v>
          </cell>
          <cell r="E167" t="str">
            <v>UN</v>
          </cell>
          <cell r="F167">
            <v>376278</v>
          </cell>
        </row>
        <row r="168">
          <cell r="C168">
            <v>6242</v>
          </cell>
          <cell r="D168" t="str">
            <v>YEE CONCRETO 20" x 6" x 1.25m</v>
          </cell>
          <cell r="E168" t="str">
            <v>UN</v>
          </cell>
          <cell r="F168">
            <v>453668</v>
          </cell>
        </row>
        <row r="169">
          <cell r="C169">
            <v>6243</v>
          </cell>
          <cell r="D169" t="str">
            <v>YEE CONCRETO 24" x 6" x 1.25m</v>
          </cell>
          <cell r="E169" t="str">
            <v>UN</v>
          </cell>
          <cell r="F169">
            <v>674575</v>
          </cell>
        </row>
        <row r="170">
          <cell r="C170">
            <v>6257</v>
          </cell>
          <cell r="D170" t="str">
            <v>TUBERIA PVC U.M. NORMA NTC 382 D=2" RDE 21</v>
          </cell>
          <cell r="E170" t="str">
            <v>ML</v>
          </cell>
          <cell r="F170">
            <v>11462</v>
          </cell>
        </row>
        <row r="171">
          <cell r="C171">
            <v>6258</v>
          </cell>
          <cell r="D171" t="str">
            <v>TUBERIA PVC U.M. NORMA NTC 382 D=2 1/2" RDE 21</v>
          </cell>
          <cell r="E171" t="str">
            <v>ML</v>
          </cell>
          <cell r="F171">
            <v>16814</v>
          </cell>
        </row>
        <row r="172">
          <cell r="C172">
            <v>6259</v>
          </cell>
          <cell r="D172" t="str">
            <v>TUBERIA PVC U.M. NORMA NTC 382 D=3" RDE 21</v>
          </cell>
          <cell r="E172" t="str">
            <v>ML</v>
          </cell>
          <cell r="F172">
            <v>40500</v>
          </cell>
        </row>
        <row r="173">
          <cell r="C173">
            <v>6260</v>
          </cell>
          <cell r="D173" t="str">
            <v>TUBERIA PVC U.M. NORMA NTC 382 D=4`` RDE 21</v>
          </cell>
          <cell r="E173" t="str">
            <v>ML</v>
          </cell>
          <cell r="F173">
            <v>41390</v>
          </cell>
        </row>
        <row r="174">
          <cell r="C174">
            <v>6261</v>
          </cell>
          <cell r="D174" t="str">
            <v>TUBERIA PVC U.M. NORMA NTC 382 D=6" RDE 21</v>
          </cell>
          <cell r="E174" t="str">
            <v>ML</v>
          </cell>
          <cell r="F174">
            <v>90377</v>
          </cell>
        </row>
        <row r="175">
          <cell r="C175">
            <v>6262</v>
          </cell>
          <cell r="D175" t="str">
            <v>TUBERIA PVC U.M. NORMA NTC 382 D=8" RDE 21</v>
          </cell>
          <cell r="E175" t="str">
            <v>ML</v>
          </cell>
          <cell r="F175">
            <v>153089</v>
          </cell>
        </row>
        <row r="176">
          <cell r="C176">
            <v>6263</v>
          </cell>
          <cell r="D176" t="str">
            <v>TUBERIA PVC U.M. NORMA NTC 382 D=10" RDE 21</v>
          </cell>
          <cell r="E176" t="str">
            <v>ML</v>
          </cell>
          <cell r="F176">
            <v>240993</v>
          </cell>
        </row>
        <row r="177">
          <cell r="C177">
            <v>6264</v>
          </cell>
          <cell r="D177" t="str">
            <v>TUBERIA PVC U.M. NORMA NTC 382 D=12" RDE 21</v>
          </cell>
          <cell r="E177" t="str">
            <v>ML</v>
          </cell>
          <cell r="F177">
            <v>337196</v>
          </cell>
        </row>
        <row r="178">
          <cell r="C178">
            <v>6265</v>
          </cell>
          <cell r="D178" t="str">
            <v>TUBERIA PVC U.M. NORMA NTC 382 D=2" RDE 26</v>
          </cell>
          <cell r="E178" t="str">
            <v>ML</v>
          </cell>
          <cell r="F178">
            <v>9510</v>
          </cell>
        </row>
        <row r="179">
          <cell r="C179">
            <v>6266</v>
          </cell>
          <cell r="D179" t="str">
            <v>TUBERIA PVC U.M. NORMA NTC 382 D=3" RDE 26</v>
          </cell>
          <cell r="E179" t="str">
            <v>ML</v>
          </cell>
          <cell r="F179">
            <v>33667</v>
          </cell>
        </row>
        <row r="180">
          <cell r="C180">
            <v>6267</v>
          </cell>
          <cell r="D180" t="str">
            <v>TUBERIA PVC U.M. NORMA NTC 382 D=2 1/2" RDE 26</v>
          </cell>
          <cell r="E180" t="str">
            <v>ML</v>
          </cell>
          <cell r="F180">
            <v>14042</v>
          </cell>
        </row>
        <row r="181">
          <cell r="C181">
            <v>6268</v>
          </cell>
          <cell r="D181" t="str">
            <v>TUBERIA PVC U.M. NORMA NTC 382 D=4" RDE 26</v>
          </cell>
          <cell r="E181" t="str">
            <v>ML</v>
          </cell>
          <cell r="F181">
            <v>34554</v>
          </cell>
        </row>
        <row r="182">
          <cell r="C182">
            <v>6269</v>
          </cell>
          <cell r="D182" t="str">
            <v>TUBERIA PVC U.M. NORMA NTC 382 D=6" RDE 26</v>
          </cell>
          <cell r="E182" t="str">
            <v>ML</v>
          </cell>
          <cell r="F182">
            <v>74023</v>
          </cell>
        </row>
        <row r="183">
          <cell r="C183">
            <v>6270</v>
          </cell>
          <cell r="D183" t="str">
            <v>TUBERIA PVC U.M. NORMA NTC 382 D=8" RDE 26</v>
          </cell>
          <cell r="E183" t="str">
            <v>ML</v>
          </cell>
          <cell r="F183">
            <v>125929</v>
          </cell>
        </row>
        <row r="184">
          <cell r="C184">
            <v>6271</v>
          </cell>
          <cell r="D184" t="str">
            <v>TUBERIA PVC U.M. NORMA NTC 382 D=10" RDE 26</v>
          </cell>
          <cell r="E184" t="str">
            <v>ML</v>
          </cell>
          <cell r="F184">
            <v>196011</v>
          </cell>
        </row>
        <row r="185">
          <cell r="C185">
            <v>6272</v>
          </cell>
          <cell r="D185" t="str">
            <v>TUBERIA PVC U.M. NORMA NTC 382 D=12" RDE 26</v>
          </cell>
          <cell r="E185" t="str">
            <v>ML</v>
          </cell>
          <cell r="F185">
            <v>276309</v>
          </cell>
        </row>
        <row r="186">
          <cell r="C186">
            <v>6273</v>
          </cell>
          <cell r="D186" t="str">
            <v>TUBERIA PVC U.M. NORMA NTC 382 D=3" RDE 32.5</v>
          </cell>
          <cell r="E186" t="str">
            <v>ML</v>
          </cell>
          <cell r="F186">
            <v>23812</v>
          </cell>
        </row>
        <row r="187">
          <cell r="C187">
            <v>6274</v>
          </cell>
          <cell r="D187" t="str">
            <v>TUBERIA PVC U.M. NORMA NTC 382 D=4" RDE 32.5</v>
          </cell>
          <cell r="E187" t="str">
            <v>ML</v>
          </cell>
          <cell r="F187">
            <v>36083</v>
          </cell>
        </row>
        <row r="188">
          <cell r="C188">
            <v>6275</v>
          </cell>
          <cell r="D188" t="str">
            <v>TUBERIA PVC U.M. NORMA NTC 382 D=6" RDE 32.5</v>
          </cell>
          <cell r="E188" t="str">
            <v>ML</v>
          </cell>
          <cell r="F188">
            <v>73717</v>
          </cell>
        </row>
        <row r="189">
          <cell r="C189">
            <v>6276</v>
          </cell>
          <cell r="D189" t="str">
            <v>TUBERIA PVC U.M. NORMA NTC 382 D=8" RDE 32.5</v>
          </cell>
          <cell r="E189" t="str">
            <v>ML</v>
          </cell>
          <cell r="F189">
            <v>125417</v>
          </cell>
        </row>
        <row r="190">
          <cell r="C190">
            <v>6277</v>
          </cell>
          <cell r="D190" t="str">
            <v>TUBERIA PVC U.M. NORMA NTC 382 D=10" RDE 32.5</v>
          </cell>
          <cell r="E190" t="str">
            <v>ML</v>
          </cell>
          <cell r="F190">
            <v>196000</v>
          </cell>
        </row>
        <row r="191">
          <cell r="C191">
            <v>6278</v>
          </cell>
          <cell r="D191" t="str">
            <v>TUBERIA PVC U.M. NORMA NTC 382 D=12" RDE 32.5</v>
          </cell>
          <cell r="E191" t="str">
            <v>ML</v>
          </cell>
          <cell r="F191">
            <v>276000</v>
          </cell>
        </row>
        <row r="192">
          <cell r="C192">
            <v>6279</v>
          </cell>
          <cell r="D192" t="str">
            <v>TUBERIA PVC U.M. NORMA NTC 382 D=4" RDE 41</v>
          </cell>
          <cell r="E192" t="str">
            <v>ML</v>
          </cell>
          <cell r="F192">
            <v>22963</v>
          </cell>
        </row>
        <row r="193">
          <cell r="C193">
            <v>6280</v>
          </cell>
          <cell r="D193" t="str">
            <v>TUBERIA PVC U.M. NORMA NTC 382 D=6" RDE 41</v>
          </cell>
          <cell r="E193" t="str">
            <v>ML</v>
          </cell>
          <cell r="F193">
            <v>48641</v>
          </cell>
        </row>
        <row r="194">
          <cell r="C194">
            <v>6281</v>
          </cell>
          <cell r="D194" t="str">
            <v>TUBERIA PVC U.M. NORMA NTC 382 D=8" RDE 41</v>
          </cell>
          <cell r="E194" t="str">
            <v>ML</v>
          </cell>
          <cell r="F194">
            <v>82225</v>
          </cell>
        </row>
        <row r="195">
          <cell r="C195">
            <v>6282</v>
          </cell>
          <cell r="D195" t="str">
            <v>TUBERIA PVC U.M. NORMA NTC 382 D=10" RDE 41</v>
          </cell>
          <cell r="E195" t="str">
            <v>ML</v>
          </cell>
          <cell r="F195">
            <v>128579</v>
          </cell>
        </row>
        <row r="196">
          <cell r="C196">
            <v>6283</v>
          </cell>
          <cell r="D196" t="str">
            <v>TUBERIA PVC U.M. NORMA NTC 382 D=12" RDE 41</v>
          </cell>
          <cell r="E196" t="str">
            <v>ML</v>
          </cell>
          <cell r="F196">
            <v>178849</v>
          </cell>
        </row>
        <row r="197">
          <cell r="C197">
            <v>6285</v>
          </cell>
          <cell r="D197" t="str">
            <v>CONCRETO GRAVA COMÚN 1500 PSI 10.5 MPa (105 Kg/cm2)</v>
          </cell>
          <cell r="E197" t="str">
            <v>M3</v>
          </cell>
          <cell r="F197">
            <v>346290</v>
          </cell>
        </row>
        <row r="198">
          <cell r="C198">
            <v>6295</v>
          </cell>
          <cell r="D198" t="str">
            <v>POSTE EN CONCRETO LA, H=8m, CR=510 KG</v>
          </cell>
          <cell r="E198" t="str">
            <v>UN</v>
          </cell>
          <cell r="F198">
            <v>399999</v>
          </cell>
        </row>
        <row r="199">
          <cell r="C199">
            <v>6296</v>
          </cell>
          <cell r="D199" t="str">
            <v>POSTE EN CONCRETO LA, H=8m, CR=750 KG</v>
          </cell>
          <cell r="E199" t="str">
            <v>UN</v>
          </cell>
          <cell r="F199">
            <v>500000</v>
          </cell>
        </row>
        <row r="200">
          <cell r="C200">
            <v>6297</v>
          </cell>
          <cell r="D200" t="str">
            <v>POSTE EN CONCRETO LA, H=8m, CR=1050 KG</v>
          </cell>
          <cell r="E200" t="str">
            <v>UN</v>
          </cell>
          <cell r="F200">
            <v>600000</v>
          </cell>
        </row>
        <row r="201">
          <cell r="C201">
            <v>6298</v>
          </cell>
          <cell r="D201" t="str">
            <v>POSTE EN CONCRETO AP, H=8m, CR=510 KG</v>
          </cell>
          <cell r="E201" t="str">
            <v>UN</v>
          </cell>
          <cell r="F201">
            <v>399999</v>
          </cell>
        </row>
        <row r="202">
          <cell r="C202">
            <v>6303</v>
          </cell>
          <cell r="D202" t="str">
            <v>POSTE EN CONCRETO LA, H=10m, CR=510 KG</v>
          </cell>
          <cell r="E202" t="str">
            <v>UN</v>
          </cell>
          <cell r="F202">
            <v>600000</v>
          </cell>
        </row>
        <row r="203">
          <cell r="C203">
            <v>6304</v>
          </cell>
          <cell r="D203" t="str">
            <v>POSTE EN CONCRETO LA, H=10m, CR=750 KG</v>
          </cell>
          <cell r="E203" t="str">
            <v>UN</v>
          </cell>
          <cell r="F203">
            <v>700000</v>
          </cell>
        </row>
        <row r="204">
          <cell r="C204">
            <v>6305</v>
          </cell>
          <cell r="D204" t="str">
            <v>POSTE EN CONCRETO LA, H=10m, CR=1050 KG</v>
          </cell>
          <cell r="E204" t="str">
            <v>UN</v>
          </cell>
          <cell r="F204">
            <v>800000</v>
          </cell>
        </row>
        <row r="205">
          <cell r="C205">
            <v>6306</v>
          </cell>
          <cell r="D205" t="str">
            <v>POSTE EN CONCRETO AP, H=10m, CR=510 KG</v>
          </cell>
          <cell r="E205" t="str">
            <v>UN</v>
          </cell>
          <cell r="F205">
            <v>600000</v>
          </cell>
        </row>
        <row r="206">
          <cell r="C206">
            <v>6307</v>
          </cell>
          <cell r="D206" t="str">
            <v>POSTE EN CONCRETO AP, H=10m, CR=750 KG</v>
          </cell>
          <cell r="E206" t="str">
            <v>UN</v>
          </cell>
          <cell r="F206">
            <v>700000</v>
          </cell>
        </row>
        <row r="207">
          <cell r="C207">
            <v>6308</v>
          </cell>
          <cell r="D207" t="str">
            <v>POSTE EN CONCRETO AP, H=10m, CR=1050 KG</v>
          </cell>
          <cell r="E207" t="str">
            <v>UN</v>
          </cell>
          <cell r="F207">
            <v>800000</v>
          </cell>
        </row>
        <row r="208">
          <cell r="C208">
            <v>6309</v>
          </cell>
          <cell r="D208" t="str">
            <v>POSTE EN CONCRETO LA, H=12m, CR=510 KG</v>
          </cell>
          <cell r="E208" t="str">
            <v>UN</v>
          </cell>
          <cell r="F208">
            <v>802060</v>
          </cell>
        </row>
        <row r="209">
          <cell r="C209">
            <v>6310</v>
          </cell>
          <cell r="D209" t="str">
            <v>POSTE EN CONCRETO LA, H=12m, CR=750 KG</v>
          </cell>
          <cell r="E209" t="str">
            <v>UN</v>
          </cell>
          <cell r="F209">
            <v>927550</v>
          </cell>
        </row>
        <row r="210">
          <cell r="C210">
            <v>6311</v>
          </cell>
          <cell r="D210" t="str">
            <v>POSTE EN CONCRETO LA, H=12m, CR=1050 KG</v>
          </cell>
          <cell r="E210" t="str">
            <v>UN</v>
          </cell>
          <cell r="F210">
            <v>1300000</v>
          </cell>
        </row>
        <row r="211">
          <cell r="C211">
            <v>6312</v>
          </cell>
          <cell r="D211" t="str">
            <v>POSTE EN CONCRETO AP, H=12m, CR=510 KG</v>
          </cell>
          <cell r="E211" t="str">
            <v>UN</v>
          </cell>
          <cell r="F211">
            <v>759700</v>
          </cell>
        </row>
        <row r="212">
          <cell r="C212">
            <v>6314</v>
          </cell>
          <cell r="D212" t="str">
            <v>POSTE EN CONCRETO AP, H=12m, CR=1050 KG</v>
          </cell>
          <cell r="E212" t="str">
            <v>UN</v>
          </cell>
          <cell r="F212">
            <v>1300000</v>
          </cell>
        </row>
        <row r="213">
          <cell r="C213">
            <v>6315</v>
          </cell>
          <cell r="D213" t="str">
            <v>POSTE EN CONCRETO LA, H=14m, CR=750 KG</v>
          </cell>
          <cell r="E213" t="str">
            <v>UN</v>
          </cell>
          <cell r="F213">
            <v>1400000</v>
          </cell>
        </row>
        <row r="214">
          <cell r="C214">
            <v>6316</v>
          </cell>
          <cell r="D214" t="str">
            <v>POSTE EN CONCRETO LA, H=14m, CR=1050 KG</v>
          </cell>
          <cell r="E214" t="str">
            <v>UN</v>
          </cell>
          <cell r="F214">
            <v>1500000</v>
          </cell>
        </row>
        <row r="215">
          <cell r="C215">
            <v>6317</v>
          </cell>
          <cell r="D215" t="str">
            <v>POSTE EN CONCRETO LA, H=14m, CR=1350 KG</v>
          </cell>
          <cell r="E215" t="str">
            <v>UN</v>
          </cell>
          <cell r="F215">
            <v>1600000</v>
          </cell>
        </row>
        <row r="216">
          <cell r="C216">
            <v>6318</v>
          </cell>
          <cell r="D216" t="str">
            <v>POSTE EN CONCRETO AP, H=14m, CR=750 KG</v>
          </cell>
          <cell r="E216" t="str">
            <v>UN</v>
          </cell>
          <cell r="F216">
            <v>1400000</v>
          </cell>
        </row>
        <row r="217">
          <cell r="C217">
            <v>6319</v>
          </cell>
          <cell r="D217" t="str">
            <v>POSTE EN CONCRETO AP, H=14m, CR=1050 KG</v>
          </cell>
          <cell r="E217" t="str">
            <v>UN</v>
          </cell>
          <cell r="F217">
            <v>1500000</v>
          </cell>
        </row>
        <row r="218">
          <cell r="C218">
            <v>6320</v>
          </cell>
          <cell r="D218" t="str">
            <v>POSTE EN CONCRETO AP, H=14m, CR=1350 KG</v>
          </cell>
          <cell r="E218" t="str">
            <v>UN</v>
          </cell>
          <cell r="F218">
            <v>1600000</v>
          </cell>
        </row>
        <row r="219">
          <cell r="C219">
            <v>6324</v>
          </cell>
          <cell r="D219" t="str">
            <v>POSTE METALICO H=12m BRAZO DOBLE (PINTADO)</v>
          </cell>
          <cell r="E219" t="str">
            <v>UN</v>
          </cell>
          <cell r="F219">
            <v>3496808</v>
          </cell>
        </row>
        <row r="220">
          <cell r="C220">
            <v>6326</v>
          </cell>
          <cell r="D220" t="str">
            <v>POSTE METALICO H=10m BRAZO DOBLE (PINTADO)</v>
          </cell>
          <cell r="E220" t="str">
            <v>UN</v>
          </cell>
          <cell r="F220">
            <v>2998862</v>
          </cell>
        </row>
        <row r="221">
          <cell r="C221">
            <v>6327</v>
          </cell>
          <cell r="D221" t="str">
            <v>POSTE PEATONAL M130 H=6m BRAZO SENCILLO</v>
          </cell>
          <cell r="E221" t="str">
            <v>UN</v>
          </cell>
          <cell r="F221">
            <v>1131588</v>
          </cell>
        </row>
        <row r="222">
          <cell r="C222">
            <v>6328</v>
          </cell>
          <cell r="D222" t="str">
            <v>POSTE PEATONAL M130 H=6m BRAZO DOBLE</v>
          </cell>
          <cell r="E222" t="str">
            <v>UN</v>
          </cell>
          <cell r="F222">
            <v>1235118</v>
          </cell>
        </row>
        <row r="223">
          <cell r="C223">
            <v>6329</v>
          </cell>
          <cell r="D223" t="str">
            <v>LUMINARIA DE SODIO 70W, 208/220V PARA AP</v>
          </cell>
          <cell r="E223" t="str">
            <v>UN</v>
          </cell>
          <cell r="F223">
            <v>202300</v>
          </cell>
        </row>
        <row r="224">
          <cell r="C224">
            <v>6330</v>
          </cell>
          <cell r="D224" t="str">
            <v>LUMINARIA DE SODIO 250W, 208/220V PARA AP</v>
          </cell>
          <cell r="E224" t="str">
            <v>UN</v>
          </cell>
          <cell r="F224">
            <v>333200</v>
          </cell>
        </row>
        <row r="225">
          <cell r="C225">
            <v>6331</v>
          </cell>
          <cell r="D225" t="str">
            <v>LUMINARIA DE SODIO 150W, 208/220V PARA AP</v>
          </cell>
          <cell r="E225" t="str">
            <v>UN</v>
          </cell>
          <cell r="F225">
            <v>297500</v>
          </cell>
        </row>
        <row r="226">
          <cell r="C226">
            <v>6332</v>
          </cell>
          <cell r="D226" t="str">
            <v>CANECA EN MALLA METALICA M120</v>
          </cell>
          <cell r="E226" t="str">
            <v>UN</v>
          </cell>
          <cell r="F226">
            <v>333200</v>
          </cell>
        </row>
        <row r="227">
          <cell r="C227">
            <v>6333</v>
          </cell>
          <cell r="D227" t="str">
            <v>BANCA EN CONCRETO CON ESPALDAR M30</v>
          </cell>
          <cell r="E227" t="str">
            <v>UN</v>
          </cell>
          <cell r="F227">
            <v>606900</v>
          </cell>
        </row>
        <row r="228">
          <cell r="C228">
            <v>6334</v>
          </cell>
          <cell r="D228" t="str">
            <v>BOLARDO EN CONCRETO M60</v>
          </cell>
          <cell r="E228" t="str">
            <v>UN</v>
          </cell>
          <cell r="F228">
            <v>91333</v>
          </cell>
        </row>
        <row r="229">
          <cell r="C229">
            <v>6335</v>
          </cell>
          <cell r="D229" t="str">
            <v>BOLARDO ALTO EN HIERRO M63</v>
          </cell>
          <cell r="E229" t="str">
            <v>UN</v>
          </cell>
          <cell r="F229">
            <v>136850</v>
          </cell>
        </row>
        <row r="230">
          <cell r="C230">
            <v>6337</v>
          </cell>
          <cell r="D230" t="str">
            <v>CICLO-PARQUEADERO M100</v>
          </cell>
          <cell r="E230" t="str">
            <v>UN</v>
          </cell>
          <cell r="F230">
            <v>487900</v>
          </cell>
        </row>
        <row r="231">
          <cell r="C231">
            <v>6356</v>
          </cell>
          <cell r="D231" t="str">
            <v>REGLA VIBRATORIA A GASOLINA. INCLUYE COMBUSTIBLE</v>
          </cell>
          <cell r="E231" t="str">
            <v>DIA</v>
          </cell>
          <cell r="F231">
            <v>53978</v>
          </cell>
        </row>
        <row r="232">
          <cell r="C232">
            <v>6370</v>
          </cell>
          <cell r="D232" t="str">
            <v>TEE HD EXTREMO LISO 6"x2" (150x50mm)</v>
          </cell>
          <cell r="E232" t="str">
            <v>UN</v>
          </cell>
          <cell r="F232">
            <v>396666</v>
          </cell>
        </row>
        <row r="233">
          <cell r="C233">
            <v>6371</v>
          </cell>
          <cell r="D233" t="str">
            <v>TEE HD EXTREMO LISO 6"x3" (150x75mm)</v>
          </cell>
          <cell r="E233" t="str">
            <v>UN</v>
          </cell>
          <cell r="F233">
            <v>429722</v>
          </cell>
        </row>
        <row r="234">
          <cell r="C234">
            <v>6372</v>
          </cell>
          <cell r="D234" t="str">
            <v>TEE HD EXTREMO LISO 6"x4" (150x100mm)</v>
          </cell>
          <cell r="E234" t="str">
            <v>UN</v>
          </cell>
          <cell r="F234">
            <v>456166</v>
          </cell>
        </row>
        <row r="235">
          <cell r="C235">
            <v>6373</v>
          </cell>
          <cell r="D235" t="str">
            <v>TEE HD EXTREMO LISO 6"x6" (150x150mm)</v>
          </cell>
          <cell r="E235" t="str">
            <v>UN</v>
          </cell>
          <cell r="F235">
            <v>528587</v>
          </cell>
        </row>
        <row r="236">
          <cell r="C236">
            <v>6375</v>
          </cell>
          <cell r="D236" t="str">
            <v>TEE HD EXTREMO LISO 8"x2" (200X50mm)</v>
          </cell>
          <cell r="E236" t="str">
            <v>UN</v>
          </cell>
          <cell r="F236">
            <v>647888</v>
          </cell>
        </row>
        <row r="237">
          <cell r="C237">
            <v>6376</v>
          </cell>
          <cell r="D237" t="str">
            <v>TEE HD EXTREMO LISO 8"x3" (200x75mm)</v>
          </cell>
          <cell r="E237" t="str">
            <v>UN</v>
          </cell>
          <cell r="F237">
            <v>720612</v>
          </cell>
        </row>
        <row r="238">
          <cell r="C238">
            <v>6377</v>
          </cell>
          <cell r="D238" t="str">
            <v>TEE HD EXTREMO LISO 8"x4" (200x100mm)</v>
          </cell>
          <cell r="E238" t="str">
            <v>UN</v>
          </cell>
          <cell r="F238">
            <v>846717</v>
          </cell>
        </row>
        <row r="239">
          <cell r="C239">
            <v>6378</v>
          </cell>
          <cell r="D239" t="str">
            <v>TEE HD EXTREMO LISO 8"x6" (200x150mm)</v>
          </cell>
          <cell r="E239" t="str">
            <v>UN</v>
          </cell>
          <cell r="F239">
            <v>885872</v>
          </cell>
        </row>
        <row r="240">
          <cell r="C240">
            <v>6379</v>
          </cell>
          <cell r="D240" t="str">
            <v>TEE HD EXTREMO LISO 8"x8" (200x200mm)</v>
          </cell>
          <cell r="E240" t="str">
            <v>UN</v>
          </cell>
          <cell r="F240">
            <v>925027</v>
          </cell>
        </row>
        <row r="241">
          <cell r="C241">
            <v>6380</v>
          </cell>
          <cell r="D241" t="str">
            <v>TEE HD EXTREMO LISO 10"x2" (250x50mm)</v>
          </cell>
          <cell r="E241" t="str">
            <v>UN</v>
          </cell>
          <cell r="F241">
            <v>1104056</v>
          </cell>
        </row>
        <row r="242">
          <cell r="C242">
            <v>6381</v>
          </cell>
          <cell r="D242" t="str">
            <v>TEE HD EXTREMO LISO 10"x3" (250x75mm)</v>
          </cell>
          <cell r="E242" t="str">
            <v>UN</v>
          </cell>
          <cell r="F242">
            <v>1348666</v>
          </cell>
        </row>
        <row r="243">
          <cell r="C243">
            <v>6382</v>
          </cell>
          <cell r="D243" t="str">
            <v>TEE HD EXTREMO LISO 10"x4" (250x100mm)</v>
          </cell>
          <cell r="E243" t="str">
            <v>UN</v>
          </cell>
          <cell r="F243">
            <v>1388334</v>
          </cell>
        </row>
        <row r="244">
          <cell r="C244">
            <v>6383</v>
          </cell>
          <cell r="D244" t="str">
            <v>TEE HD EXTREMO LISO 10"x6" (250x150mm)</v>
          </cell>
          <cell r="E244" t="str">
            <v>UN</v>
          </cell>
          <cell r="F244">
            <v>1557710</v>
          </cell>
        </row>
        <row r="245">
          <cell r="C245">
            <v>6384</v>
          </cell>
          <cell r="D245" t="str">
            <v>TEE HD EXTREMO LISO 10"x8" (250x200mm)</v>
          </cell>
          <cell r="E245" t="str">
            <v>UN</v>
          </cell>
          <cell r="F245">
            <v>1804040</v>
          </cell>
        </row>
        <row r="246">
          <cell r="C246">
            <v>6385</v>
          </cell>
          <cell r="D246" t="str">
            <v>TEE HD EXTREMO LISO 10"x10" (250x250mm)</v>
          </cell>
          <cell r="E246" t="str">
            <v>UN</v>
          </cell>
          <cell r="F246">
            <v>1944460</v>
          </cell>
        </row>
        <row r="247">
          <cell r="C247">
            <v>6387</v>
          </cell>
          <cell r="D247" t="str">
            <v>TEE HD EXTREMO LISO 12"x3" (300x75mm)</v>
          </cell>
          <cell r="E247" t="str">
            <v>UN</v>
          </cell>
          <cell r="F247">
            <v>1718888</v>
          </cell>
        </row>
        <row r="248">
          <cell r="C248">
            <v>6388</v>
          </cell>
          <cell r="D248" t="str">
            <v>TEE HD EXTREMO LISO 12"x4" (300x100mm)</v>
          </cell>
          <cell r="E248" t="str">
            <v>UN</v>
          </cell>
          <cell r="F248">
            <v>1745334</v>
          </cell>
        </row>
        <row r="249">
          <cell r="C249">
            <v>6389</v>
          </cell>
          <cell r="D249" t="str">
            <v>TEE HD EXTREMO LISO 12"x6" (300x150mm)</v>
          </cell>
          <cell r="E249" t="str">
            <v>UN</v>
          </cell>
          <cell r="F249">
            <v>1851112</v>
          </cell>
        </row>
        <row r="250">
          <cell r="C250">
            <v>6390</v>
          </cell>
          <cell r="D250" t="str">
            <v>TEE HD EXTREMO LISO 12"x8" (300x200mm)</v>
          </cell>
          <cell r="E250" t="str">
            <v>UN</v>
          </cell>
          <cell r="F250">
            <v>2227944</v>
          </cell>
        </row>
        <row r="251">
          <cell r="C251">
            <v>6391</v>
          </cell>
          <cell r="D251" t="str">
            <v>TEE HD EXTREMO LISO 12"X10" (300x250mm)</v>
          </cell>
          <cell r="E251" t="str">
            <v>UN</v>
          </cell>
          <cell r="F251">
            <v>3041112</v>
          </cell>
        </row>
        <row r="252">
          <cell r="C252">
            <v>6392</v>
          </cell>
          <cell r="D252" t="str">
            <v>TEE HD EXTREMO LISO 12"x12" (300x300mm)</v>
          </cell>
          <cell r="E252" t="str">
            <v>UN</v>
          </cell>
          <cell r="F252">
            <v>2644444</v>
          </cell>
        </row>
        <row r="253">
          <cell r="C253">
            <v>6393</v>
          </cell>
          <cell r="D253" t="str">
            <v>TEE HD EXTREMO LISO 24"x8" (600x200mm)</v>
          </cell>
          <cell r="E253" t="str">
            <v>UN</v>
          </cell>
          <cell r="F253">
            <v>7126190</v>
          </cell>
        </row>
        <row r="254">
          <cell r="C254">
            <v>6394</v>
          </cell>
          <cell r="D254" t="str">
            <v>TEE HD EXTREMO LISO 24"x10" (600x250mm)</v>
          </cell>
          <cell r="E254" t="str">
            <v>UN</v>
          </cell>
          <cell r="F254">
            <v>8116997</v>
          </cell>
        </row>
        <row r="255">
          <cell r="C255">
            <v>6395</v>
          </cell>
          <cell r="D255" t="str">
            <v>TEE HD EXTREMO LISO 24"x12" (600x300mm)</v>
          </cell>
          <cell r="E255" t="str">
            <v>UN</v>
          </cell>
          <cell r="F255">
            <v>8879157</v>
          </cell>
        </row>
        <row r="256">
          <cell r="C256">
            <v>6396</v>
          </cell>
          <cell r="D256" t="str">
            <v>TEE HD EXTREMO LISO 24"x14" (600x350mm)</v>
          </cell>
          <cell r="E256" t="str">
            <v>UN</v>
          </cell>
          <cell r="F256">
            <v>9450776</v>
          </cell>
        </row>
        <row r="257">
          <cell r="C257">
            <v>6397</v>
          </cell>
          <cell r="D257" t="str">
            <v>TEE HD EXTREMO LISO 24"x16" (600x400mm)</v>
          </cell>
          <cell r="E257" t="str">
            <v>UN</v>
          </cell>
          <cell r="F257">
            <v>9908072</v>
          </cell>
        </row>
        <row r="258">
          <cell r="C258">
            <v>6398</v>
          </cell>
          <cell r="D258" t="str">
            <v>TEE HD EXTREMO LISO 24"x18" (600x450mm)</v>
          </cell>
          <cell r="E258" t="str">
            <v>UN</v>
          </cell>
          <cell r="F258">
            <v>10708339</v>
          </cell>
        </row>
        <row r="259">
          <cell r="C259">
            <v>6399</v>
          </cell>
          <cell r="D259" t="str">
            <v>TEE HD EXTREMO LISO 24"x20" (600x500mm)</v>
          </cell>
          <cell r="E259" t="str">
            <v>UN</v>
          </cell>
          <cell r="F259">
            <v>11279959</v>
          </cell>
        </row>
        <row r="260">
          <cell r="C260">
            <v>6400</v>
          </cell>
          <cell r="D260" t="str">
            <v>TEE HD EXTREMO LISO 24"x24" (600x600mm)</v>
          </cell>
          <cell r="E260" t="str">
            <v>UN</v>
          </cell>
          <cell r="F260">
            <v>12880494</v>
          </cell>
        </row>
        <row r="261">
          <cell r="C261">
            <v>6401</v>
          </cell>
          <cell r="D261" t="str">
            <v>TEE HD EXTREMO LISO 4"x3" (100x75mm)</v>
          </cell>
          <cell r="E261" t="str">
            <v>UN</v>
          </cell>
          <cell r="F261">
            <v>224778</v>
          </cell>
        </row>
        <row r="262">
          <cell r="C262">
            <v>6402</v>
          </cell>
          <cell r="D262" t="str">
            <v>TEE HD EXTREMO LISO 4"x4" (100x100mm)</v>
          </cell>
          <cell r="E262" t="str">
            <v>UN</v>
          </cell>
          <cell r="F262">
            <v>264444</v>
          </cell>
        </row>
        <row r="263">
          <cell r="C263">
            <v>6404</v>
          </cell>
          <cell r="D263" t="str">
            <v>CODO HD EXTREMO LISO 90ºX2``</v>
          </cell>
          <cell r="E263" t="str">
            <v>UN</v>
          </cell>
          <cell r="F263">
            <v>107100</v>
          </cell>
        </row>
        <row r="264">
          <cell r="C264">
            <v>6405</v>
          </cell>
          <cell r="D264" t="str">
            <v>CODO HD EXTREMO LISO 90ºX3``</v>
          </cell>
          <cell r="E264" t="str">
            <v>UN</v>
          </cell>
          <cell r="F264">
            <v>128256</v>
          </cell>
        </row>
        <row r="265">
          <cell r="C265">
            <v>6406</v>
          </cell>
          <cell r="D265" t="str">
            <v>CODO HD EXTREMO LISO 90ºX4``</v>
          </cell>
          <cell r="E265" t="str">
            <v>UN</v>
          </cell>
          <cell r="F265">
            <v>198334</v>
          </cell>
        </row>
        <row r="266">
          <cell r="C266">
            <v>6407</v>
          </cell>
          <cell r="D266" t="str">
            <v>CODO HD EXTREMO LISO 90ºX6``</v>
          </cell>
          <cell r="E266" t="str">
            <v>UN</v>
          </cell>
          <cell r="F266">
            <v>425756</v>
          </cell>
        </row>
        <row r="267">
          <cell r="C267">
            <v>6408</v>
          </cell>
          <cell r="D267" t="str">
            <v>CODO HD EXTREMO LISO 90ºX8``</v>
          </cell>
          <cell r="E267" t="str">
            <v>UN</v>
          </cell>
          <cell r="F267">
            <v>789366</v>
          </cell>
        </row>
        <row r="268">
          <cell r="C268">
            <v>6409</v>
          </cell>
          <cell r="D268" t="str">
            <v>CODO HD EXTREMO LISO 90ºX10``</v>
          </cell>
          <cell r="E268" t="str">
            <v>UN</v>
          </cell>
          <cell r="F268">
            <v>1441222</v>
          </cell>
        </row>
        <row r="269">
          <cell r="C269">
            <v>6410</v>
          </cell>
          <cell r="D269" t="str">
            <v>CODO HD EXTREMO LISO 90ºX12``</v>
          </cell>
          <cell r="E269" t="str">
            <v>UN</v>
          </cell>
          <cell r="F269">
            <v>1747978</v>
          </cell>
        </row>
        <row r="270">
          <cell r="C270">
            <v>6411</v>
          </cell>
          <cell r="D270" t="str">
            <v>CODO HD EXTREMO LISO 90ºX14``</v>
          </cell>
          <cell r="E270" t="str">
            <v>UN</v>
          </cell>
          <cell r="F270">
            <v>4153769</v>
          </cell>
        </row>
        <row r="271">
          <cell r="C271">
            <v>6412</v>
          </cell>
          <cell r="D271" t="str">
            <v>CODO HD EXTREMO LISO 90ºX16``</v>
          </cell>
          <cell r="E271" t="str">
            <v>UN</v>
          </cell>
          <cell r="F271">
            <v>4059222</v>
          </cell>
        </row>
        <row r="272">
          <cell r="C272">
            <v>6413</v>
          </cell>
          <cell r="D272" t="str">
            <v>CODO HD EXTREMO LISO 90ºX18``</v>
          </cell>
          <cell r="E272" t="str">
            <v>UN</v>
          </cell>
          <cell r="F272">
            <v>6554571</v>
          </cell>
        </row>
        <row r="273">
          <cell r="C273">
            <v>6414</v>
          </cell>
          <cell r="D273" t="str">
            <v>CODO HD EXTREMO LISO 90ºX20"</v>
          </cell>
          <cell r="E273" t="str">
            <v>UN</v>
          </cell>
          <cell r="F273">
            <v>6994556</v>
          </cell>
        </row>
        <row r="274">
          <cell r="C274">
            <v>6416</v>
          </cell>
          <cell r="D274" t="str">
            <v>CODO HD EXTREMO LISO 45ºX2``</v>
          </cell>
          <cell r="E274" t="str">
            <v>UN</v>
          </cell>
          <cell r="F274">
            <v>124950</v>
          </cell>
        </row>
        <row r="275">
          <cell r="C275">
            <v>6417</v>
          </cell>
          <cell r="D275" t="str">
            <v>CODO HD EXTREMO LISO 45ºX3``</v>
          </cell>
          <cell r="E275" t="str">
            <v>UN</v>
          </cell>
          <cell r="F275">
            <v>125612</v>
          </cell>
        </row>
        <row r="276">
          <cell r="C276">
            <v>6418</v>
          </cell>
          <cell r="D276" t="str">
            <v>CODO HD EXTREMO LISO 45ºX4``</v>
          </cell>
          <cell r="E276" t="str">
            <v>UN</v>
          </cell>
          <cell r="F276">
            <v>161312</v>
          </cell>
        </row>
        <row r="277">
          <cell r="C277">
            <v>6419</v>
          </cell>
          <cell r="D277" t="str">
            <v>CODO HD EXTREMO LISO 45ºX6``</v>
          </cell>
          <cell r="E277" t="str">
            <v>UN</v>
          </cell>
          <cell r="F277">
            <v>359644</v>
          </cell>
        </row>
        <row r="278">
          <cell r="C278">
            <v>6420</v>
          </cell>
          <cell r="D278" t="str">
            <v>CODO HD EXTREMO LISO 45ºX8``</v>
          </cell>
          <cell r="E278" t="str">
            <v>UN</v>
          </cell>
          <cell r="F278">
            <v>745734</v>
          </cell>
        </row>
        <row r="279">
          <cell r="C279">
            <v>6421</v>
          </cell>
          <cell r="D279" t="str">
            <v>CODO HD EXTREMO LISO 45ºX10"</v>
          </cell>
          <cell r="E279" t="str">
            <v>UN</v>
          </cell>
          <cell r="F279">
            <v>1223056</v>
          </cell>
        </row>
        <row r="280">
          <cell r="C280">
            <v>6422</v>
          </cell>
          <cell r="D280" t="str">
            <v>CODO HD EXTREMO LISO 45ºX12``</v>
          </cell>
          <cell r="E280" t="str">
            <v>UN</v>
          </cell>
          <cell r="F280">
            <v>1675256</v>
          </cell>
        </row>
        <row r="281">
          <cell r="C281">
            <v>6423</v>
          </cell>
          <cell r="D281" t="str">
            <v>CODO HD EXTREMO LISO 45ºX14``</v>
          </cell>
          <cell r="E281" t="str">
            <v>UN</v>
          </cell>
          <cell r="F281">
            <v>1732378</v>
          </cell>
        </row>
        <row r="282">
          <cell r="C282">
            <v>6424</v>
          </cell>
          <cell r="D282" t="str">
            <v>CODO HD EXTREMO LISO 45ºX16``</v>
          </cell>
          <cell r="E282" t="str">
            <v>UN</v>
          </cell>
          <cell r="F282">
            <v>2584201</v>
          </cell>
        </row>
        <row r="283">
          <cell r="C283">
            <v>6425</v>
          </cell>
          <cell r="D283" t="str">
            <v>CODO HD EXTREMO LISO 45ºX18``</v>
          </cell>
          <cell r="E283" t="str">
            <v>UN</v>
          </cell>
          <cell r="F283">
            <v>3493459</v>
          </cell>
        </row>
        <row r="284">
          <cell r="C284">
            <v>6426</v>
          </cell>
          <cell r="D284" t="str">
            <v>CODO HD EXTREMO LISO 45ºX20``</v>
          </cell>
          <cell r="E284" t="str">
            <v>UN</v>
          </cell>
          <cell r="F284">
            <v>5055702</v>
          </cell>
        </row>
        <row r="285">
          <cell r="C285">
            <v>6430</v>
          </cell>
          <cell r="D285" t="str">
            <v>CODO HD EXTREMO LISO 22.5ºX4``</v>
          </cell>
          <cell r="E285" t="str">
            <v>UN</v>
          </cell>
          <cell r="F285">
            <v>161312</v>
          </cell>
        </row>
        <row r="286">
          <cell r="C286">
            <v>6431</v>
          </cell>
          <cell r="D286" t="str">
            <v>CODO HD EXTREMO LISO 22.5ºX6``</v>
          </cell>
          <cell r="E286" t="str">
            <v>UN</v>
          </cell>
          <cell r="F286">
            <v>293534</v>
          </cell>
        </row>
        <row r="287">
          <cell r="C287">
            <v>6434</v>
          </cell>
          <cell r="D287" t="str">
            <v>CODO HD EXTREMO LISO 22.5ºX12``</v>
          </cell>
          <cell r="E287" t="str">
            <v>UN</v>
          </cell>
          <cell r="F287">
            <v>1454444</v>
          </cell>
        </row>
        <row r="288">
          <cell r="C288">
            <v>6440</v>
          </cell>
          <cell r="D288" t="str">
            <v>CODO HD EXTREMO LISO 11.25ºX2``</v>
          </cell>
          <cell r="E288" t="str">
            <v>UN</v>
          </cell>
          <cell r="F288">
            <v>96390</v>
          </cell>
        </row>
        <row r="289">
          <cell r="C289">
            <v>6441</v>
          </cell>
          <cell r="D289" t="str">
            <v>CODO HD EXTREMO LISO 11.25ºX3``</v>
          </cell>
          <cell r="E289" t="str">
            <v>UN</v>
          </cell>
          <cell r="F289">
            <v>119000</v>
          </cell>
        </row>
        <row r="290">
          <cell r="C290">
            <v>6442</v>
          </cell>
          <cell r="D290" t="str">
            <v>CODO HD EXTREMO LISO 11.25ºX4``</v>
          </cell>
          <cell r="E290" t="str">
            <v>UN</v>
          </cell>
          <cell r="F290">
            <v>154700</v>
          </cell>
        </row>
        <row r="291">
          <cell r="C291">
            <v>6443</v>
          </cell>
          <cell r="D291" t="str">
            <v>CODO HD EXTREMO LISO 11.25ºX6``</v>
          </cell>
          <cell r="E291" t="str">
            <v>UN</v>
          </cell>
          <cell r="F291">
            <v>286922</v>
          </cell>
        </row>
        <row r="292">
          <cell r="C292">
            <v>6446</v>
          </cell>
          <cell r="D292" t="str">
            <v>CODO HD EXTREMO LISO 11.25ºX12``</v>
          </cell>
          <cell r="E292" t="str">
            <v>UN</v>
          </cell>
          <cell r="F292">
            <v>1252144</v>
          </cell>
        </row>
        <row r="293">
          <cell r="C293">
            <v>6454</v>
          </cell>
          <cell r="D293" t="str">
            <v>UNION REPARACION HD EXTREMO LISO D=6"</v>
          </cell>
          <cell r="E293" t="str">
            <v>UN</v>
          </cell>
          <cell r="F293">
            <v>255188</v>
          </cell>
        </row>
        <row r="294">
          <cell r="C294">
            <v>6455</v>
          </cell>
          <cell r="D294" t="str">
            <v>UNION REPARACION HD EXTREMO LISO D=8"</v>
          </cell>
          <cell r="E294" t="str">
            <v>UN</v>
          </cell>
          <cell r="F294">
            <v>374188</v>
          </cell>
        </row>
        <row r="295">
          <cell r="C295">
            <v>6456</v>
          </cell>
          <cell r="D295" t="str">
            <v>UNION REPARACION HD EXTREMO LISO D=10"</v>
          </cell>
          <cell r="E295" t="str">
            <v>UN</v>
          </cell>
          <cell r="F295">
            <v>632022</v>
          </cell>
        </row>
        <row r="296">
          <cell r="C296">
            <v>6457</v>
          </cell>
          <cell r="D296" t="str">
            <v>UNION REPARACION HD EXTREMO LISO D=12"</v>
          </cell>
          <cell r="E296" t="str">
            <v>UN</v>
          </cell>
          <cell r="F296">
            <v>864734</v>
          </cell>
        </row>
        <row r="297">
          <cell r="C297">
            <v>6458</v>
          </cell>
          <cell r="D297" t="str">
            <v>UNION REPARACION HD EXTREMO LISO D=14"</v>
          </cell>
          <cell r="E297" t="str">
            <v>UN</v>
          </cell>
          <cell r="F297">
            <v>921599</v>
          </cell>
        </row>
        <row r="298">
          <cell r="C298">
            <v>6459</v>
          </cell>
          <cell r="D298" t="str">
            <v>UNION REPARACION HD EXTREMO LISO D=16"</v>
          </cell>
          <cell r="E298" t="str">
            <v>UN</v>
          </cell>
          <cell r="F298">
            <v>1284759</v>
          </cell>
        </row>
        <row r="299">
          <cell r="C299">
            <v>6462</v>
          </cell>
          <cell r="D299" t="str">
            <v>TAPON HD EXTREMO LISO D=4"</v>
          </cell>
          <cell r="E299" t="str">
            <v>UN</v>
          </cell>
          <cell r="F299">
            <v>101812</v>
          </cell>
        </row>
        <row r="300">
          <cell r="C300">
            <v>6463</v>
          </cell>
          <cell r="D300" t="str">
            <v>TAPON HD EXTREMO LISO D=6"</v>
          </cell>
          <cell r="E300" t="str">
            <v>UN</v>
          </cell>
          <cell r="F300">
            <v>261800</v>
          </cell>
        </row>
        <row r="301">
          <cell r="C301">
            <v>6464</v>
          </cell>
          <cell r="D301" t="str">
            <v>TAPON HD EXTREMO LISO D=8"</v>
          </cell>
          <cell r="E301" t="str">
            <v>UN</v>
          </cell>
          <cell r="F301">
            <v>465422</v>
          </cell>
        </row>
        <row r="302">
          <cell r="C302">
            <v>6472</v>
          </cell>
          <cell r="D302" t="str">
            <v>TUBERIA CONDUIT PVC D=1"</v>
          </cell>
          <cell r="E302" t="str">
            <v>ML</v>
          </cell>
          <cell r="F302">
            <v>3737</v>
          </cell>
        </row>
        <row r="303">
          <cell r="C303">
            <v>6473</v>
          </cell>
          <cell r="D303" t="str">
            <v>TUBERIA CONDUIT PVC D=1 1/4"</v>
          </cell>
          <cell r="E303" t="str">
            <v>ML</v>
          </cell>
          <cell r="F303">
            <v>5774</v>
          </cell>
        </row>
        <row r="304">
          <cell r="C304">
            <v>6474</v>
          </cell>
          <cell r="D304" t="str">
            <v>TUBERIA CONDUIT PVC D=1 1/2"</v>
          </cell>
          <cell r="E304" t="str">
            <v>ML</v>
          </cell>
          <cell r="F304">
            <v>7362</v>
          </cell>
        </row>
        <row r="305">
          <cell r="C305">
            <v>6475</v>
          </cell>
          <cell r="D305" t="str">
            <v>TUBERIA CONDUIT PVC D=2"</v>
          </cell>
          <cell r="E305" t="str">
            <v>ML</v>
          </cell>
          <cell r="F305">
            <v>11323</v>
          </cell>
        </row>
        <row r="306">
          <cell r="C306">
            <v>6476</v>
          </cell>
          <cell r="D306" t="str">
            <v>VALVULA COMPUERTA ELASTICA VNA E. L. D=2"</v>
          </cell>
          <cell r="E306" t="str">
            <v>UN</v>
          </cell>
          <cell r="F306">
            <v>497420</v>
          </cell>
        </row>
        <row r="307">
          <cell r="C307">
            <v>6477</v>
          </cell>
          <cell r="D307" t="str">
            <v>VALVULA COMPUERTA ELASTICA VNA E. L. D=3"</v>
          </cell>
          <cell r="E307" t="str">
            <v>UN</v>
          </cell>
          <cell r="F307">
            <v>708050</v>
          </cell>
        </row>
        <row r="308">
          <cell r="C308">
            <v>6479</v>
          </cell>
          <cell r="D308" t="str">
            <v>VALVULA COMPUERTA ELASTICA VNA E. L. D=6"</v>
          </cell>
          <cell r="E308" t="str">
            <v>UN</v>
          </cell>
          <cell r="F308">
            <v>1812370</v>
          </cell>
        </row>
        <row r="309">
          <cell r="C309">
            <v>6480</v>
          </cell>
          <cell r="D309" t="str">
            <v>VALVULA COMPUERTA ELASTICA VNA E. L. D=8"</v>
          </cell>
          <cell r="E309" t="str">
            <v>UN</v>
          </cell>
          <cell r="F309">
            <v>2651320</v>
          </cell>
        </row>
        <row r="310">
          <cell r="C310">
            <v>6481</v>
          </cell>
          <cell r="D310" t="str">
            <v>HIDRANTE EXTREMO BRIDA D=3" TIPO MILAN</v>
          </cell>
          <cell r="E310" t="str">
            <v>UN</v>
          </cell>
          <cell r="F310">
            <v>2378640</v>
          </cell>
        </row>
        <row r="311">
          <cell r="C311">
            <v>6482</v>
          </cell>
          <cell r="D311" t="str">
            <v>HIDRANTE EXTREMO BRIDA D=4" TIPO TRAFICO</v>
          </cell>
          <cell r="E311" t="str">
            <v>UN</v>
          </cell>
          <cell r="F311">
            <v>3435813</v>
          </cell>
        </row>
        <row r="312">
          <cell r="C312">
            <v>6483</v>
          </cell>
          <cell r="D312" t="str">
            <v>HIDRANTE EXTREMO BRIDA D=6" TIPO TRAFICO</v>
          </cell>
          <cell r="E312" t="str">
            <v>UN</v>
          </cell>
          <cell r="F312">
            <v>6627110</v>
          </cell>
        </row>
        <row r="313">
          <cell r="C313">
            <v>6484</v>
          </cell>
          <cell r="D313" t="str">
            <v>HIDRANTE EXTREMO BRIDA D=4" TIPO POSTE</v>
          </cell>
          <cell r="E313" t="str">
            <v>UN</v>
          </cell>
          <cell r="F313">
            <v>2527560</v>
          </cell>
        </row>
        <row r="314">
          <cell r="C314">
            <v>6485</v>
          </cell>
          <cell r="D314" t="str">
            <v>HIDRANTE EXTREMO BRIDA D=6" TIPO POSTE</v>
          </cell>
          <cell r="E314" t="str">
            <v>UN</v>
          </cell>
          <cell r="F314">
            <v>2766750</v>
          </cell>
        </row>
        <row r="315">
          <cell r="C315">
            <v>6507</v>
          </cell>
          <cell r="D315" t="str">
            <v>TERMINADORA DE ASFALTO - ANCHO DE PAVIMENTACIÓN ESTÁNDAR DE 2 A 6m - VOLUMEN DE LA TOLVA DE 5 A 8 M3 - INCLUYE OPERARIO Y COMBUSTIBLE</v>
          </cell>
          <cell r="E315" t="str">
            <v>HR</v>
          </cell>
          <cell r="F315">
            <v>171955</v>
          </cell>
        </row>
        <row r="316">
          <cell r="C316">
            <v>6527</v>
          </cell>
          <cell r="D316" t="str">
            <v>UNION REPARACION PVC U.M. NORMA NTC 382 D=6"</v>
          </cell>
          <cell r="E316" t="str">
            <v>UN</v>
          </cell>
          <cell r="F316">
            <v>220990</v>
          </cell>
        </row>
        <row r="317">
          <cell r="C317">
            <v>6528</v>
          </cell>
          <cell r="D317" t="str">
            <v>UNION REPARACION PVC U.M. NORMA NTC 382 D=8"</v>
          </cell>
          <cell r="E317" t="str">
            <v>UN</v>
          </cell>
          <cell r="F317">
            <v>406334</v>
          </cell>
        </row>
        <row r="318">
          <cell r="C318">
            <v>6530</v>
          </cell>
          <cell r="D318" t="str">
            <v>UNION REPARACION PVC U.M. NORMA NTC 382 D=12"</v>
          </cell>
          <cell r="E318" t="str">
            <v>UN</v>
          </cell>
          <cell r="F318">
            <v>1270461</v>
          </cell>
        </row>
        <row r="319">
          <cell r="C319">
            <v>6534</v>
          </cell>
          <cell r="D319" t="str">
            <v>BANCA EN CONCRETO SIN ESPALDAR M31</v>
          </cell>
          <cell r="E319" t="str">
            <v>UN</v>
          </cell>
          <cell r="F319">
            <v>309400</v>
          </cell>
        </row>
        <row r="320">
          <cell r="C320">
            <v>6535</v>
          </cell>
          <cell r="D320" t="str">
            <v>BANCA MODULAR EN CONCRETO M40</v>
          </cell>
          <cell r="E320" t="str">
            <v>UN</v>
          </cell>
          <cell r="F320">
            <v>116620</v>
          </cell>
        </row>
        <row r="321">
          <cell r="C321">
            <v>6539</v>
          </cell>
          <cell r="D321" t="str">
            <v>ADAPTADOR TERMINAL CAMPANA PVC D=3"</v>
          </cell>
          <cell r="E321" t="str">
            <v>UN</v>
          </cell>
          <cell r="F321">
            <v>8197</v>
          </cell>
        </row>
        <row r="322">
          <cell r="C322">
            <v>6540</v>
          </cell>
          <cell r="D322" t="str">
            <v>ADAPTADOR TERMINAL CAMPANA PVC D=4"</v>
          </cell>
          <cell r="E322" t="str">
            <v>UN</v>
          </cell>
          <cell r="F322">
            <v>15913</v>
          </cell>
        </row>
        <row r="323">
          <cell r="C323">
            <v>6543</v>
          </cell>
          <cell r="D323" t="str">
            <v>MARCO Y TAPA CAJA PASO SENCILLA ANDEN ETB</v>
          </cell>
          <cell r="E323" t="str">
            <v>UN</v>
          </cell>
          <cell r="F323">
            <v>344196</v>
          </cell>
        </row>
        <row r="324">
          <cell r="C324">
            <v>6545</v>
          </cell>
          <cell r="D324" t="str">
            <v>MARCO Y TAPAS CAJA PASO DOBLE ANDEN ETB</v>
          </cell>
          <cell r="E324" t="str">
            <v>UN</v>
          </cell>
          <cell r="F324">
            <v>555573</v>
          </cell>
        </row>
        <row r="325">
          <cell r="C325">
            <v>6551</v>
          </cell>
          <cell r="D325" t="str">
            <v>SEÑAL DOBLE CARA PARA CICLORUTA PARAL 3m</v>
          </cell>
          <cell r="E325" t="str">
            <v>UN</v>
          </cell>
          <cell r="F325">
            <v>386750</v>
          </cell>
        </row>
        <row r="326">
          <cell r="C326">
            <v>6552</v>
          </cell>
          <cell r="D326" t="str">
            <v>SEÑAL DE TRANSITO GRUPO I (60x60cm) POSTE 3.5m</v>
          </cell>
          <cell r="E326" t="str">
            <v>UN</v>
          </cell>
          <cell r="F326">
            <v>257683</v>
          </cell>
        </row>
        <row r="327">
          <cell r="C327">
            <v>6553</v>
          </cell>
          <cell r="D327" t="str">
            <v>SEÑAL DE TRANSITO GRUPO I (75x75cm) POSTE 3.5m</v>
          </cell>
          <cell r="E327" t="str">
            <v>UN</v>
          </cell>
          <cell r="F327">
            <v>297500</v>
          </cell>
        </row>
        <row r="328">
          <cell r="C328">
            <v>6554</v>
          </cell>
          <cell r="D328" t="str">
            <v>SEÑAL DE TRANSITO GRUPO I (90x90cm) POSTE 3.5m</v>
          </cell>
          <cell r="E328" t="str">
            <v>UN</v>
          </cell>
          <cell r="F328">
            <v>362908</v>
          </cell>
        </row>
        <row r="329">
          <cell r="C329">
            <v>6555</v>
          </cell>
          <cell r="D329" t="str">
            <v>TACHON EN CONCRETO 0.4x0.15x0.08m</v>
          </cell>
          <cell r="E329" t="str">
            <v>UN</v>
          </cell>
          <cell r="F329">
            <v>53550</v>
          </cell>
        </row>
        <row r="330">
          <cell r="C330">
            <v>6556</v>
          </cell>
          <cell r="D330" t="str">
            <v>TACHA REFLECTIVA UNIDIRECCIONAL, NO INCLUYE ELEMENTOS DE ANCLAJE</v>
          </cell>
          <cell r="E330" t="str">
            <v>UN</v>
          </cell>
          <cell r="F330">
            <v>4522</v>
          </cell>
        </row>
        <row r="331">
          <cell r="C331">
            <v>6559</v>
          </cell>
          <cell r="D331" t="str">
            <v>ADAPTADOR MACHO PVC U.S. D=2``</v>
          </cell>
          <cell r="E331" t="str">
            <v>UN</v>
          </cell>
          <cell r="F331">
            <v>7203</v>
          </cell>
        </row>
        <row r="332">
          <cell r="C332">
            <v>6560</v>
          </cell>
          <cell r="D332" t="str">
            <v>ADAPTADOR MACHO PVC U.S. D=3``</v>
          </cell>
          <cell r="E332" t="str">
            <v>UN</v>
          </cell>
          <cell r="F332">
            <v>28314</v>
          </cell>
        </row>
        <row r="333">
          <cell r="C333">
            <v>6561</v>
          </cell>
          <cell r="D333" t="str">
            <v>ADAPTADOR MACHO PVC U.S. D=4``</v>
          </cell>
          <cell r="E333" t="str">
            <v>UN</v>
          </cell>
          <cell r="F333">
            <v>52084</v>
          </cell>
        </row>
        <row r="334">
          <cell r="C334">
            <v>6567</v>
          </cell>
          <cell r="D334" t="str">
            <v>CARROTANQUE IRRIGADOR DE AGUA - HORA</v>
          </cell>
          <cell r="E334" t="str">
            <v>HR</v>
          </cell>
          <cell r="F334">
            <v>35000</v>
          </cell>
        </row>
        <row r="335">
          <cell r="C335">
            <v>6578</v>
          </cell>
          <cell r="D335" t="str">
            <v>TRITURADO 3/4"</v>
          </cell>
          <cell r="E335" t="str">
            <v>M3</v>
          </cell>
          <cell r="F335">
            <v>59500</v>
          </cell>
        </row>
        <row r="336">
          <cell r="C336">
            <v>6624</v>
          </cell>
          <cell r="D336" t="str">
            <v>RAJÓN SUELTO &gt; = 12" (30 - 50 cm)</v>
          </cell>
          <cell r="E336" t="str">
            <v>M3</v>
          </cell>
          <cell r="F336">
            <v>41650</v>
          </cell>
        </row>
        <row r="337">
          <cell r="C337">
            <v>6625</v>
          </cell>
          <cell r="D337" t="str">
            <v>MEZCLADORA DE CONCRETO (1,5 BULTOS) - INCLUYE COMBUSTIBLE</v>
          </cell>
          <cell r="E337" t="str">
            <v>DIA</v>
          </cell>
          <cell r="F337">
            <v>52063</v>
          </cell>
        </row>
        <row r="338">
          <cell r="C338">
            <v>6628</v>
          </cell>
          <cell r="D338" t="str">
            <v>LUMINARIA DE SODIO 400W, 208/220V PARA AP</v>
          </cell>
          <cell r="E338" t="str">
            <v>UN</v>
          </cell>
          <cell r="F338">
            <v>416500</v>
          </cell>
        </row>
        <row r="339">
          <cell r="C339">
            <v>6629</v>
          </cell>
          <cell r="D339" t="str">
            <v>FOTOCELDA CON BASE</v>
          </cell>
          <cell r="E339" t="str">
            <v>UN</v>
          </cell>
          <cell r="F339">
            <v>41990</v>
          </cell>
        </row>
        <row r="340">
          <cell r="C340">
            <v>6630</v>
          </cell>
          <cell r="D340" t="str">
            <v>BOMBILLO SODIO 70 W, 208/220V</v>
          </cell>
          <cell r="E340" t="str">
            <v>UN</v>
          </cell>
          <cell r="F340">
            <v>19040</v>
          </cell>
        </row>
        <row r="341">
          <cell r="C341">
            <v>6631</v>
          </cell>
          <cell r="D341" t="str">
            <v>BOMBILLO SODIO 150 W, 208/220V</v>
          </cell>
          <cell r="E341" t="str">
            <v>UN</v>
          </cell>
          <cell r="F341">
            <v>27370</v>
          </cell>
        </row>
        <row r="342">
          <cell r="C342">
            <v>6632</v>
          </cell>
          <cell r="D342" t="str">
            <v>BOMBILLO SODIO 250 W, 208/220V</v>
          </cell>
          <cell r="E342" t="str">
            <v>UN</v>
          </cell>
          <cell r="F342">
            <v>32130</v>
          </cell>
        </row>
        <row r="343">
          <cell r="C343">
            <v>6633</v>
          </cell>
          <cell r="D343" t="str">
            <v>BOMBILLO SODIO 400 W, 208/220V</v>
          </cell>
          <cell r="E343" t="str">
            <v>UN</v>
          </cell>
          <cell r="F343">
            <v>47600</v>
          </cell>
        </row>
        <row r="344">
          <cell r="C344">
            <v>6636</v>
          </cell>
          <cell r="D344" t="str">
            <v>POSTE METALICO H=10m BRAZO SENCILLO (PINTADO)</v>
          </cell>
          <cell r="E344" t="str">
            <v>UN</v>
          </cell>
          <cell r="F344">
            <v>2946621</v>
          </cell>
        </row>
        <row r="345">
          <cell r="C345">
            <v>6645</v>
          </cell>
          <cell r="D345" t="str">
            <v>CODO G.RAD. PVC U.M. NORMA NTC 382 90° D=2 1/2" RDE 21</v>
          </cell>
          <cell r="E345" t="str">
            <v>UN</v>
          </cell>
          <cell r="F345">
            <v>75868</v>
          </cell>
        </row>
        <row r="346">
          <cell r="C346">
            <v>6646</v>
          </cell>
          <cell r="D346" t="str">
            <v>CODO G.RAD. PVC U.M. NORMA NTC 382 90° D=3" RDE 21</v>
          </cell>
          <cell r="E346" t="str">
            <v>UN</v>
          </cell>
          <cell r="F346">
            <v>110257</v>
          </cell>
        </row>
        <row r="347">
          <cell r="C347">
            <v>6647</v>
          </cell>
          <cell r="D347" t="str">
            <v>CODO G.RAD. PVC U.M. NORMA NTC 382 90° D=6" RDE 21</v>
          </cell>
          <cell r="E347" t="str">
            <v>UN</v>
          </cell>
          <cell r="F347">
            <v>298665</v>
          </cell>
        </row>
        <row r="348">
          <cell r="C348">
            <v>6648</v>
          </cell>
          <cell r="D348" t="str">
            <v>CODO G.RAD. PVC U.M. NORMA NTC 382 90° D=10" RDE 21</v>
          </cell>
          <cell r="E348" t="str">
            <v>UN</v>
          </cell>
          <cell r="F348">
            <v>2379564</v>
          </cell>
        </row>
        <row r="349">
          <cell r="C349">
            <v>6649</v>
          </cell>
          <cell r="D349" t="str">
            <v>CODO G.RAD. PVC U.M. NORMA NTC 382 45° D=2 1/2" RDE 21</v>
          </cell>
          <cell r="E349" t="str">
            <v>UN</v>
          </cell>
          <cell r="F349">
            <v>70509</v>
          </cell>
        </row>
        <row r="350">
          <cell r="C350">
            <v>6650</v>
          </cell>
          <cell r="D350" t="str">
            <v>CODO G.RAD. PVC U.M. NORMA NTC 382 45° D=2" RDE 21</v>
          </cell>
          <cell r="E350" t="str">
            <v>UN</v>
          </cell>
          <cell r="F350">
            <v>70265</v>
          </cell>
        </row>
        <row r="351">
          <cell r="C351">
            <v>6651</v>
          </cell>
          <cell r="D351" t="str">
            <v>CODO G.RAD. PVC U.M. NORMA NTC 382 45° D=3" RDE 21</v>
          </cell>
          <cell r="E351" t="str">
            <v>UN</v>
          </cell>
          <cell r="F351">
            <v>104639</v>
          </cell>
        </row>
        <row r="352">
          <cell r="C352">
            <v>6652</v>
          </cell>
          <cell r="D352" t="str">
            <v>CODO G.RAD. PVC U.M. NORMA NTC 382 45° D=4" RDE 21</v>
          </cell>
          <cell r="E352" t="str">
            <v>UN</v>
          </cell>
          <cell r="F352">
            <v>138096</v>
          </cell>
        </row>
        <row r="353">
          <cell r="C353">
            <v>6653</v>
          </cell>
          <cell r="D353" t="str">
            <v>CODO G.RAD. PVC U.M. NORMA NTC 382 45° D=6" RDE 21</v>
          </cell>
          <cell r="E353" t="str">
            <v>UN</v>
          </cell>
          <cell r="F353">
            <v>259237</v>
          </cell>
        </row>
        <row r="354">
          <cell r="C354">
            <v>6654</v>
          </cell>
          <cell r="D354" t="str">
            <v>CODO G.RAD. PVC U.M. NORMA NTC 382 45° D=8" RDE 21</v>
          </cell>
          <cell r="E354" t="str">
            <v>UN</v>
          </cell>
          <cell r="F354">
            <v>726883</v>
          </cell>
        </row>
        <row r="355">
          <cell r="C355">
            <v>6655</v>
          </cell>
          <cell r="D355" t="str">
            <v>CODO G.RAD. PVC U.M. NORMA NTC 382 45° D=10" RDE 21</v>
          </cell>
          <cell r="E355" t="str">
            <v>UN</v>
          </cell>
          <cell r="F355">
            <v>1556693</v>
          </cell>
        </row>
        <row r="356">
          <cell r="C356">
            <v>6656</v>
          </cell>
          <cell r="D356" t="str">
            <v>CODO G.RAD. PVC U.M. NORMA NTC 382 45° D=12" RDE 21</v>
          </cell>
          <cell r="E356" t="str">
            <v>UN</v>
          </cell>
          <cell r="F356">
            <v>2185141</v>
          </cell>
        </row>
        <row r="357">
          <cell r="C357">
            <v>6657</v>
          </cell>
          <cell r="D357" t="str">
            <v>CODO G.RAD. PVC U.M. NORMA NTC 382 22.5° D=2" RDE 21</v>
          </cell>
          <cell r="E357" t="str">
            <v>UN</v>
          </cell>
          <cell r="F357">
            <v>34021</v>
          </cell>
        </row>
        <row r="358">
          <cell r="C358">
            <v>6658</v>
          </cell>
          <cell r="D358" t="str">
            <v>CODO G.RAD. PVC U.M. NORMA NTC 382 22.5° D=2 1/2" RDE 21</v>
          </cell>
          <cell r="E358" t="str">
            <v>UN</v>
          </cell>
          <cell r="F358">
            <v>45984</v>
          </cell>
        </row>
        <row r="359">
          <cell r="C359">
            <v>6659</v>
          </cell>
          <cell r="D359" t="str">
            <v>CODO G.RAD. PVC U.M. NORMA NTC 382 22.5° D=3" RDE 21</v>
          </cell>
          <cell r="E359" t="str">
            <v>UN</v>
          </cell>
          <cell r="F359">
            <v>66234</v>
          </cell>
        </row>
        <row r="360">
          <cell r="C360">
            <v>6660</v>
          </cell>
          <cell r="D360" t="str">
            <v>CODO G.RAD. PVC U.M. NORMA NTC 382 22.5° D=4" RDE 21</v>
          </cell>
          <cell r="E360" t="str">
            <v>UN</v>
          </cell>
          <cell r="F360">
            <v>108806</v>
          </cell>
        </row>
        <row r="361">
          <cell r="C361">
            <v>6661</v>
          </cell>
          <cell r="D361" t="str">
            <v>CODO G.RAD. PVC U.M. NORMA NTC 382 22.5° D=6" RDE 21</v>
          </cell>
          <cell r="E361" t="str">
            <v>UN</v>
          </cell>
          <cell r="F361">
            <v>267348</v>
          </cell>
        </row>
        <row r="362">
          <cell r="C362">
            <v>6662</v>
          </cell>
          <cell r="D362" t="str">
            <v>CODO G.RAD. PVC U.M. NORMA NTC 382 22.5° D=8" RDE 21</v>
          </cell>
          <cell r="E362" t="str">
            <v>UN</v>
          </cell>
          <cell r="F362">
            <v>481950</v>
          </cell>
        </row>
        <row r="363">
          <cell r="C363">
            <v>6663</v>
          </cell>
          <cell r="D363" t="str">
            <v>CODO G.RAD. PVC U.M. NORMA NTC 382 22.5° D=10" RDE 21</v>
          </cell>
          <cell r="E363" t="str">
            <v>UN</v>
          </cell>
          <cell r="F363">
            <v>1090040</v>
          </cell>
        </row>
        <row r="364">
          <cell r="C364">
            <v>6664</v>
          </cell>
          <cell r="D364" t="str">
            <v>CODO G.RAD. PVC U.M. NORMA NTC 382 22.5° D=12" RDE 21</v>
          </cell>
          <cell r="E364" t="str">
            <v>UN</v>
          </cell>
          <cell r="F364">
            <v>1413720</v>
          </cell>
        </row>
        <row r="365">
          <cell r="C365">
            <v>6665</v>
          </cell>
          <cell r="D365" t="str">
            <v>CODO G.RAD. PVC U.M. NORMA NTC 382 11.25° D=2" RDE 21</v>
          </cell>
          <cell r="E365" t="str">
            <v>UN</v>
          </cell>
          <cell r="F365">
            <v>39333</v>
          </cell>
        </row>
        <row r="366">
          <cell r="C366">
            <v>6666</v>
          </cell>
          <cell r="D366" t="str">
            <v>CODO G.RAD. PVC U.M. NORMA NTC 382 TI11.25° D=2 1/2" RDE 21</v>
          </cell>
          <cell r="E366" t="str">
            <v>UN</v>
          </cell>
          <cell r="F366">
            <v>43479</v>
          </cell>
        </row>
        <row r="367">
          <cell r="C367">
            <v>6667</v>
          </cell>
          <cell r="D367" t="str">
            <v>CODO G.RAD. PVC U.M. NORMA NTC 382 11.25° D=3" RDE 21</v>
          </cell>
          <cell r="E367" t="str">
            <v>UN</v>
          </cell>
          <cell r="F367">
            <v>60370</v>
          </cell>
        </row>
        <row r="368">
          <cell r="C368">
            <v>6668</v>
          </cell>
          <cell r="D368" t="str">
            <v>CODO G.RAD. PVC U.M. NORMA NTC 382 11.25° D=4" RDE 21</v>
          </cell>
          <cell r="E368" t="str">
            <v>UN</v>
          </cell>
          <cell r="F368">
            <v>103375</v>
          </cell>
        </row>
        <row r="369">
          <cell r="C369">
            <v>6669</v>
          </cell>
          <cell r="D369" t="str">
            <v>CODO G.RAD. PVC U.M. NORMA NTC 382 11.25° D=6" RDE 21</v>
          </cell>
          <cell r="E369" t="str">
            <v>UN</v>
          </cell>
          <cell r="F369">
            <v>239053</v>
          </cell>
        </row>
        <row r="370">
          <cell r="C370">
            <v>6670</v>
          </cell>
          <cell r="D370" t="str">
            <v>CODO G.RAD. PVC U.M. NORMA NTC 382 11.25° D=8" RDE 21</v>
          </cell>
          <cell r="E370" t="str">
            <v>UN</v>
          </cell>
          <cell r="F370">
            <v>467670</v>
          </cell>
        </row>
        <row r="371">
          <cell r="C371">
            <v>6671</v>
          </cell>
          <cell r="D371" t="str">
            <v>CODO G.RAD. PVC U.M. NORMA NTC 382 11.25° D=10" RDE 21</v>
          </cell>
          <cell r="E371" t="str">
            <v>UN</v>
          </cell>
          <cell r="F371">
            <v>990080</v>
          </cell>
        </row>
        <row r="372">
          <cell r="C372">
            <v>6672</v>
          </cell>
          <cell r="D372" t="str">
            <v>CODO G.RAD. PVC U.M. NORMA NTC 382 11.25° D=12" RDE 21</v>
          </cell>
          <cell r="E372" t="str">
            <v>UN</v>
          </cell>
          <cell r="F372">
            <v>1216180</v>
          </cell>
        </row>
        <row r="373">
          <cell r="C373">
            <v>6673</v>
          </cell>
          <cell r="D373" t="str">
            <v>CABINA TELEFONICA PEDESTAL M20</v>
          </cell>
          <cell r="E373" t="str">
            <v>UN</v>
          </cell>
          <cell r="F373">
            <v>3689000</v>
          </cell>
        </row>
        <row r="374">
          <cell r="C374">
            <v>6674</v>
          </cell>
          <cell r="D374" t="str">
            <v>PARADERO EN ACERO INOXIDABLE M10 (INSTALADO)</v>
          </cell>
          <cell r="E374" t="str">
            <v>UN</v>
          </cell>
          <cell r="F374">
            <v>8449000</v>
          </cell>
        </row>
        <row r="375">
          <cell r="C375">
            <v>6675</v>
          </cell>
          <cell r="D375" t="str">
            <v>CICLO-PARQUEADERO M101</v>
          </cell>
          <cell r="E375" t="str">
            <v>UN</v>
          </cell>
          <cell r="F375">
            <v>642600</v>
          </cell>
        </row>
        <row r="376">
          <cell r="C376">
            <v>6677</v>
          </cell>
          <cell r="D376" t="str">
            <v>BANCA EN MADERA M50</v>
          </cell>
          <cell r="E376" t="str">
            <v>UN</v>
          </cell>
          <cell r="F376">
            <v>511700</v>
          </cell>
        </row>
        <row r="377">
          <cell r="C377">
            <v>6679</v>
          </cell>
          <cell r="D377" t="str">
            <v>PROTECTOR DE ARBOL M90</v>
          </cell>
          <cell r="E377" t="str">
            <v>UN</v>
          </cell>
          <cell r="F377">
            <v>666400</v>
          </cell>
        </row>
        <row r="378">
          <cell r="C378">
            <v>6680</v>
          </cell>
          <cell r="D378" t="str">
            <v>PROTECTOR DE ARBOL DE DOS TUBOS M91</v>
          </cell>
          <cell r="E378" t="str">
            <v>UN</v>
          </cell>
          <cell r="F378">
            <v>190400</v>
          </cell>
        </row>
        <row r="379">
          <cell r="C379">
            <v>6681</v>
          </cell>
          <cell r="D379" t="str">
            <v>POSTE HISTORICO M131 H=5m</v>
          </cell>
          <cell r="E379" t="str">
            <v>UN</v>
          </cell>
          <cell r="F379">
            <v>3751713</v>
          </cell>
        </row>
        <row r="380">
          <cell r="C380">
            <v>6682</v>
          </cell>
          <cell r="D380" t="str">
            <v>BOLARDO BAJO EN HIERRO M62</v>
          </cell>
          <cell r="E380" t="str">
            <v>UN</v>
          </cell>
          <cell r="F380">
            <v>145180</v>
          </cell>
        </row>
        <row r="381">
          <cell r="C381">
            <v>6683</v>
          </cell>
          <cell r="D381" t="str">
            <v>BOLARDO BAJO EN CONCRETO M61</v>
          </cell>
          <cell r="E381" t="str">
            <v>UN</v>
          </cell>
          <cell r="F381">
            <v>99603</v>
          </cell>
        </row>
        <row r="382">
          <cell r="C382">
            <v>6684</v>
          </cell>
          <cell r="D382" t="str">
            <v>BLOQUE ESTRUCTURAL TIPO PIEDRA GRIS</v>
          </cell>
          <cell r="E382" t="str">
            <v>UN</v>
          </cell>
          <cell r="F382">
            <v>4430</v>
          </cell>
        </row>
        <row r="383">
          <cell r="C383">
            <v>6698</v>
          </cell>
          <cell r="D383" t="str">
            <v>GEOTEXTIL REPAV 400</v>
          </cell>
          <cell r="E383" t="str">
            <v>M2</v>
          </cell>
          <cell r="F383">
            <v>4403</v>
          </cell>
        </row>
        <row r="384">
          <cell r="C384">
            <v>6700</v>
          </cell>
          <cell r="D384" t="str">
            <v>GEOTEXTIL NT 3000 o 601 NT</v>
          </cell>
          <cell r="E384" t="str">
            <v>M2</v>
          </cell>
          <cell r="F384">
            <v>5831</v>
          </cell>
        </row>
        <row r="385">
          <cell r="C385">
            <v>6701</v>
          </cell>
          <cell r="D385" t="str">
            <v>GEOTEXTIL NT 4000 o 801 NT</v>
          </cell>
          <cell r="E385" t="str">
            <v>M2</v>
          </cell>
          <cell r="F385">
            <v>7735</v>
          </cell>
        </row>
        <row r="386">
          <cell r="C386">
            <v>6702</v>
          </cell>
          <cell r="D386" t="str">
            <v>GEOTEXTIL NT 5000 o 861 NT</v>
          </cell>
          <cell r="E386" t="str">
            <v>M2</v>
          </cell>
          <cell r="F386">
            <v>9330</v>
          </cell>
        </row>
        <row r="387">
          <cell r="C387">
            <v>6703</v>
          </cell>
          <cell r="D387" t="str">
            <v>GEOTEXTIL NT 6000 o 1201 NT</v>
          </cell>
          <cell r="E387" t="str">
            <v>M2</v>
          </cell>
          <cell r="F387">
            <v>9330</v>
          </cell>
        </row>
        <row r="388">
          <cell r="C388">
            <v>6704</v>
          </cell>
          <cell r="D388" t="str">
            <v>GEOTEXTIL NT 7000 o 1601 NT</v>
          </cell>
          <cell r="E388" t="str">
            <v>M2</v>
          </cell>
          <cell r="F388">
            <v>16779</v>
          </cell>
        </row>
        <row r="389">
          <cell r="C389">
            <v>6710</v>
          </cell>
          <cell r="D389" t="str">
            <v>GEOTEXTIL TEJIDO FORTEX BX-30</v>
          </cell>
          <cell r="E389" t="str">
            <v>M2</v>
          </cell>
          <cell r="F389">
            <v>5423</v>
          </cell>
        </row>
        <row r="390">
          <cell r="C390">
            <v>6715</v>
          </cell>
          <cell r="D390" t="str">
            <v>UNION PVC U.M. NORMA NTC 382 D=2 1/2"</v>
          </cell>
          <cell r="E390" t="str">
            <v>UN</v>
          </cell>
          <cell r="F390">
            <v>20988</v>
          </cell>
        </row>
        <row r="391">
          <cell r="C391">
            <v>6722</v>
          </cell>
          <cell r="D391" t="str">
            <v>SUBBASE GRANULAR B-400</v>
          </cell>
          <cell r="E391" t="str">
            <v>M3</v>
          </cell>
          <cell r="F391">
            <v>17850</v>
          </cell>
        </row>
        <row r="392">
          <cell r="C392">
            <v>6733</v>
          </cell>
          <cell r="D392" t="str">
            <v>ADOQUIN DE ARCILLA CUARTERON 26x6x6</v>
          </cell>
          <cell r="E392" t="str">
            <v>UN</v>
          </cell>
          <cell r="F392">
            <v>754</v>
          </cell>
        </row>
        <row r="393">
          <cell r="C393">
            <v>6739</v>
          </cell>
          <cell r="D393" t="str">
            <v>BOMBEO DE CONCRETO CON AUTOBOMBA (No incluye suministro ni instalación de concreto)</v>
          </cell>
          <cell r="E393" t="str">
            <v>M3</v>
          </cell>
          <cell r="F393">
            <v>45220</v>
          </cell>
        </row>
        <row r="394">
          <cell r="C394">
            <v>6780</v>
          </cell>
          <cell r="D394" t="str">
            <v>MOTOSIERRA - POTENCIA 2 A 3 KW</v>
          </cell>
          <cell r="E394" t="str">
            <v>DIA</v>
          </cell>
          <cell r="F394">
            <v>40047</v>
          </cell>
        </row>
        <row r="395">
          <cell r="C395">
            <v>6789</v>
          </cell>
          <cell r="D395" t="str">
            <v>ACERO FIGURADO No. 7 (Ø 7/8") F'y=60000 PSI</v>
          </cell>
          <cell r="E395" t="str">
            <v>KG</v>
          </cell>
          <cell r="F395">
            <v>2832</v>
          </cell>
        </row>
        <row r="396">
          <cell r="C396">
            <v>6792</v>
          </cell>
          <cell r="D396" t="str">
            <v>MARCO Y TAPA CIRCULAR CAMARA INSPECCIÓN ETB PL0025</v>
          </cell>
          <cell r="E396" t="str">
            <v>UN</v>
          </cell>
          <cell r="F396">
            <v>375183</v>
          </cell>
        </row>
        <row r="397">
          <cell r="C397">
            <v>6793</v>
          </cell>
          <cell r="D397" t="str">
            <v>MARCO Y TAPA CAJA INSPECCION SENCILLA CODENSA CS 275</v>
          </cell>
          <cell r="E397" t="str">
            <v>UN</v>
          </cell>
          <cell r="F397">
            <v>478447</v>
          </cell>
        </row>
        <row r="398">
          <cell r="C398">
            <v>6807</v>
          </cell>
          <cell r="D398" t="str">
            <v>FORMALETA MADERA SUMIDEROS</v>
          </cell>
          <cell r="E398" t="str">
            <v>M2</v>
          </cell>
          <cell r="F398">
            <v>41319</v>
          </cell>
        </row>
        <row r="399">
          <cell r="C399">
            <v>6824</v>
          </cell>
          <cell r="D399" t="str">
            <v>TRANSPORTE TUBERIA Y PREFABRICADOS</v>
          </cell>
          <cell r="E399" t="str">
            <v>KG</v>
          </cell>
          <cell r="F399">
            <v>32</v>
          </cell>
        </row>
        <row r="400">
          <cell r="C400">
            <v>6825</v>
          </cell>
          <cell r="D400" t="str">
            <v>BARRERA MONODIRECCIONAL NEW JERSEY (900x290x1000)</v>
          </cell>
          <cell r="E400" t="str">
            <v>UN</v>
          </cell>
          <cell r="F400">
            <v>258081</v>
          </cell>
        </row>
        <row r="401">
          <cell r="C401">
            <v>6826</v>
          </cell>
          <cell r="D401" t="str">
            <v>BARRERA BIDIRECCIONAL NEW JERSEY (800x600x1500)</v>
          </cell>
          <cell r="E401" t="str">
            <v>UN</v>
          </cell>
          <cell r="F401">
            <v>398620</v>
          </cell>
        </row>
        <row r="402">
          <cell r="C402">
            <v>6830</v>
          </cell>
          <cell r="D402" t="str">
            <v>GROUTING 10,5 MPa 1500 PSI (105 Kg/cm2)</v>
          </cell>
          <cell r="E402" t="str">
            <v>M3</v>
          </cell>
          <cell r="F402">
            <v>362950</v>
          </cell>
        </row>
        <row r="403">
          <cell r="C403">
            <v>6831</v>
          </cell>
          <cell r="D403" t="str">
            <v>GROUTING 2000 PSI 14 MPa (140 Kg/cm2)</v>
          </cell>
          <cell r="E403" t="str">
            <v>M3</v>
          </cell>
          <cell r="F403">
            <v>386750</v>
          </cell>
        </row>
        <row r="404">
          <cell r="C404">
            <v>6832</v>
          </cell>
          <cell r="D404" t="str">
            <v>GROUTING 17 MPa 2500 PSI (175 Kg/cm2)</v>
          </cell>
          <cell r="E404" t="str">
            <v>M3</v>
          </cell>
          <cell r="F404">
            <v>401328</v>
          </cell>
        </row>
        <row r="405">
          <cell r="C405">
            <v>6834</v>
          </cell>
          <cell r="D405" t="str">
            <v>TUBERIA PF D=1/2" RDE 9</v>
          </cell>
          <cell r="E405" t="str">
            <v>ML</v>
          </cell>
          <cell r="F405">
            <v>3290</v>
          </cell>
        </row>
        <row r="406">
          <cell r="C406">
            <v>6835</v>
          </cell>
          <cell r="D406" t="str">
            <v>UNION PVC PRESION U.S. D=1/2"</v>
          </cell>
          <cell r="E406" t="str">
            <v>UN</v>
          </cell>
          <cell r="F406">
            <v>501</v>
          </cell>
        </row>
        <row r="407">
          <cell r="C407">
            <v>6846</v>
          </cell>
          <cell r="D407" t="str">
            <v>ADOQUIN DE CONCRETO (200x100x80mm)</v>
          </cell>
          <cell r="E407" t="str">
            <v>UN</v>
          </cell>
          <cell r="F407">
            <v>1247</v>
          </cell>
        </row>
        <row r="408">
          <cell r="C408">
            <v>6847</v>
          </cell>
          <cell r="D408" t="str">
            <v>ADOQUIN DE CONCRETO (200x100x80mm) COLOR</v>
          </cell>
          <cell r="E408" t="str">
            <v>UN</v>
          </cell>
          <cell r="F408">
            <v>1432</v>
          </cell>
        </row>
        <row r="409">
          <cell r="C409">
            <v>6853</v>
          </cell>
          <cell r="D409" t="str">
            <v>ADOQUIN DE CONCRETO A25 (20x10x6cm)</v>
          </cell>
          <cell r="E409" t="str">
            <v>UN</v>
          </cell>
          <cell r="F409">
            <v>1068</v>
          </cell>
        </row>
        <row r="410">
          <cell r="C410">
            <v>6858</v>
          </cell>
          <cell r="D410" t="str">
            <v>CONCRETO MR50</v>
          </cell>
          <cell r="E410" t="str">
            <v>M3</v>
          </cell>
          <cell r="F410">
            <v>451605</v>
          </cell>
        </row>
        <row r="411">
          <cell r="C411">
            <v>6859</v>
          </cell>
          <cell r="D411" t="str">
            <v>CONCRETO MR45</v>
          </cell>
          <cell r="E411" t="str">
            <v>M3</v>
          </cell>
          <cell r="F411">
            <v>447440</v>
          </cell>
        </row>
        <row r="412">
          <cell r="C412">
            <v>6861</v>
          </cell>
          <cell r="D412" t="str">
            <v>LOSETA PREFABRICADA A50 - A55 - A56 (400x400x60mm)</v>
          </cell>
          <cell r="E412" t="str">
            <v>M2</v>
          </cell>
          <cell r="F412">
            <v>46268</v>
          </cell>
        </row>
        <row r="413">
          <cell r="C413">
            <v>6863</v>
          </cell>
          <cell r="D413" t="str">
            <v>CAÑUELA PREFABRICADA A120 (800x300x225mm)</v>
          </cell>
          <cell r="E413" t="str">
            <v>UN</v>
          </cell>
          <cell r="F413">
            <v>31966</v>
          </cell>
        </row>
        <row r="414">
          <cell r="C414">
            <v>6865</v>
          </cell>
          <cell r="D414" t="str">
            <v>CONCRETO TREMIE 3000 PSI (210 Kg/cm2)</v>
          </cell>
          <cell r="E414" t="str">
            <v>M3</v>
          </cell>
          <cell r="F414">
            <v>413525</v>
          </cell>
        </row>
        <row r="415">
          <cell r="C415">
            <v>6867</v>
          </cell>
          <cell r="D415" t="str">
            <v>PILOTEADORA - INCLUYE OPERARIO Y COMBUSTIBLE</v>
          </cell>
          <cell r="E415" t="str">
            <v>HR</v>
          </cell>
          <cell r="F415">
            <v>547918</v>
          </cell>
        </row>
        <row r="416">
          <cell r="C416">
            <v>6875</v>
          </cell>
          <cell r="D416" t="str">
            <v>CEMENTO ASFÁLTICO MODIFICADO CON POLÍMEROS TIPO I</v>
          </cell>
          <cell r="E416" t="str">
            <v>KG</v>
          </cell>
          <cell r="F416">
            <v>4213</v>
          </cell>
        </row>
        <row r="417">
          <cell r="C417">
            <v>6878</v>
          </cell>
          <cell r="D417" t="str">
            <v>TRANSPORTE DE BASES ASFALTICAS</v>
          </cell>
          <cell r="E417" t="str">
            <v>M3-KM</v>
          </cell>
          <cell r="F417">
            <v>1428</v>
          </cell>
        </row>
        <row r="418">
          <cell r="C418">
            <v>6884</v>
          </cell>
          <cell r="D418" t="str">
            <v>POSTE METALICO H=9m BRAZO SENCILLO (PINTADO)</v>
          </cell>
          <cell r="E418" t="str">
            <v>UN</v>
          </cell>
          <cell r="F418">
            <v>2756637</v>
          </cell>
        </row>
        <row r="419">
          <cell r="C419">
            <v>6889</v>
          </cell>
          <cell r="D419" t="str">
            <v>FONDO DE JUNTA EN ESPUMA DE POLIETILENO DE BAJA DENSIDAD D=10 mm</v>
          </cell>
          <cell r="E419" t="str">
            <v>ML</v>
          </cell>
          <cell r="F419">
            <v>915</v>
          </cell>
        </row>
        <row r="420">
          <cell r="C420">
            <v>6914</v>
          </cell>
          <cell r="D420" t="str">
            <v>CURADOR PARA CONCRETOS Y MORTEROS</v>
          </cell>
          <cell r="E420" t="str">
            <v>KG</v>
          </cell>
          <cell r="F420">
            <v>7053</v>
          </cell>
        </row>
        <row r="421">
          <cell r="C421">
            <v>6919</v>
          </cell>
          <cell r="D421" t="str">
            <v>ESMALTE URETANO GRIS (COMPONENTE A)</v>
          </cell>
          <cell r="E421" t="str">
            <v>GLN</v>
          </cell>
          <cell r="F421">
            <v>180000</v>
          </cell>
        </row>
        <row r="422">
          <cell r="C422">
            <v>6944</v>
          </cell>
          <cell r="D422" t="str">
            <v>MARCO Y TAPA CIRCULAR CAJA VEHICULAR CODENSA CS280</v>
          </cell>
          <cell r="E422" t="str">
            <v>UN</v>
          </cell>
          <cell r="F422">
            <v>432732</v>
          </cell>
        </row>
        <row r="423">
          <cell r="C423">
            <v>6958</v>
          </cell>
          <cell r="D423" t="str">
            <v>GEOTEXTIL TEJIDO FORTEX BX-60 o 5x5</v>
          </cell>
          <cell r="E423" t="str">
            <v>M2</v>
          </cell>
          <cell r="F423">
            <v>10472</v>
          </cell>
        </row>
        <row r="424">
          <cell r="C424">
            <v>6962</v>
          </cell>
          <cell r="D424" t="str">
            <v>EMULSION ASFALTICA CRL-1</v>
          </cell>
          <cell r="E424" t="str">
            <v>LT</v>
          </cell>
          <cell r="F424">
            <v>1949</v>
          </cell>
        </row>
        <row r="425">
          <cell r="C425">
            <v>6963</v>
          </cell>
          <cell r="D425" t="str">
            <v>EMULSION ASFALTICA CRR-1</v>
          </cell>
          <cell r="E425" t="str">
            <v>LT</v>
          </cell>
          <cell r="F425">
            <v>2067</v>
          </cell>
        </row>
        <row r="426">
          <cell r="C426">
            <v>6964</v>
          </cell>
          <cell r="D426" t="str">
            <v>EMULSION ASFALTICA CRR-2</v>
          </cell>
          <cell r="E426" t="str">
            <v>LT</v>
          </cell>
          <cell r="F426">
            <v>3511</v>
          </cell>
        </row>
        <row r="427">
          <cell r="C427">
            <v>7004</v>
          </cell>
          <cell r="D427" t="str">
            <v>BASE GRANULAR B-600</v>
          </cell>
          <cell r="E427" t="str">
            <v>M3</v>
          </cell>
          <cell r="F427">
            <v>38080</v>
          </cell>
        </row>
        <row r="428">
          <cell r="C428">
            <v>7005</v>
          </cell>
          <cell r="D428" t="str">
            <v>SUBBASE GRANULAR B-200</v>
          </cell>
          <cell r="E428" t="str">
            <v>M3</v>
          </cell>
          <cell r="F428">
            <v>12495</v>
          </cell>
        </row>
        <row r="429">
          <cell r="C429">
            <v>7009</v>
          </cell>
          <cell r="D429" t="str">
            <v>CORTADORA DE PAVIMENTOS (SIN DISCO) - PROFUNDIDAD DE CORTE MÁXIMO DE 16 A 20 cm - INCLUYE COMBUSTIBLE</v>
          </cell>
          <cell r="E429" t="str">
            <v>DIA</v>
          </cell>
          <cell r="F429">
            <v>62315</v>
          </cell>
        </row>
        <row r="430">
          <cell r="C430">
            <v>7012</v>
          </cell>
          <cell r="D430" t="str">
            <v>ADOQUIN DE ARCILLA 20x10x8</v>
          </cell>
          <cell r="E430" t="str">
            <v>UN</v>
          </cell>
          <cell r="F430">
            <v>997</v>
          </cell>
        </row>
        <row r="431">
          <cell r="C431">
            <v>7018</v>
          </cell>
          <cell r="D431" t="str">
            <v>SELLANTE ELASTOMERICO CON BASE EN POLIURETANO</v>
          </cell>
          <cell r="E431" t="str">
            <v>GLN</v>
          </cell>
          <cell r="F431">
            <v>256148</v>
          </cell>
        </row>
        <row r="432">
          <cell r="C432">
            <v>7019</v>
          </cell>
          <cell r="D432" t="str">
            <v>GASOLINA CORRIENTE</v>
          </cell>
          <cell r="E432" t="str">
            <v>GLN</v>
          </cell>
          <cell r="F432">
            <v>9152</v>
          </cell>
        </row>
        <row r="433">
          <cell r="C433">
            <v>7020</v>
          </cell>
          <cell r="D433" t="str">
            <v>UNION REPARACION HD EXTREMO LISO D=3"</v>
          </cell>
          <cell r="E433" t="str">
            <v>UN</v>
          </cell>
          <cell r="F433">
            <v>140420</v>
          </cell>
        </row>
        <row r="434">
          <cell r="C434">
            <v>7021</v>
          </cell>
          <cell r="D434" t="str">
            <v>UNION GIBAULT HD PARA AC CL 25 D=3"</v>
          </cell>
          <cell r="E434" t="str">
            <v>UN</v>
          </cell>
          <cell r="F434">
            <v>154700</v>
          </cell>
        </row>
        <row r="435">
          <cell r="C435">
            <v>7022</v>
          </cell>
          <cell r="D435" t="str">
            <v>UNION GIBAULT HD PARA AC CL 25 D=4"</v>
          </cell>
          <cell r="E435" t="str">
            <v>UN</v>
          </cell>
          <cell r="F435">
            <v>186434</v>
          </cell>
        </row>
        <row r="436">
          <cell r="C436">
            <v>7023</v>
          </cell>
          <cell r="D436" t="str">
            <v>UNION GIBAULT HD PARA AC CL 25 D=8"</v>
          </cell>
          <cell r="E436" t="str">
            <v>UN</v>
          </cell>
          <cell r="F436">
            <v>275306</v>
          </cell>
        </row>
        <row r="437">
          <cell r="C437">
            <v>7024</v>
          </cell>
          <cell r="D437" t="str">
            <v>UNION GIBAULT HD PARA AC CL 25 D=6"</v>
          </cell>
          <cell r="E437" t="str">
            <v>UN</v>
          </cell>
          <cell r="F437">
            <v>268412</v>
          </cell>
        </row>
        <row r="438">
          <cell r="C438">
            <v>7025</v>
          </cell>
          <cell r="D438" t="str">
            <v>UNION GIBAULT HD PARA AC CL 25 D=10"</v>
          </cell>
          <cell r="E438" t="str">
            <v>UN</v>
          </cell>
          <cell r="F438">
            <v>543333</v>
          </cell>
        </row>
        <row r="439">
          <cell r="C439">
            <v>7026</v>
          </cell>
          <cell r="D439" t="str">
            <v>UNION GIBAULT HD PARA AC CL 25 D=12"</v>
          </cell>
          <cell r="E439" t="str">
            <v>UN</v>
          </cell>
          <cell r="F439">
            <v>798889</v>
          </cell>
        </row>
        <row r="440">
          <cell r="C440">
            <v>7041</v>
          </cell>
          <cell r="D440" t="str">
            <v>TAPA Y ANILLO EN POLIPROPILENO RECICLADO PARA POZO</v>
          </cell>
          <cell r="E440" t="str">
            <v>UN</v>
          </cell>
          <cell r="F440">
            <v>1393335</v>
          </cell>
        </row>
        <row r="441">
          <cell r="C441">
            <v>7050</v>
          </cell>
          <cell r="D441" t="str">
            <v>TARIFA HORA - PERSONAL DE OBRA - OFICIAL (INCLUYE FACTOR DE PRESTACIONES)</v>
          </cell>
          <cell r="E441" t="str">
            <v>HR</v>
          </cell>
          <cell r="F441">
            <v>11464</v>
          </cell>
        </row>
        <row r="442">
          <cell r="C442">
            <v>7055</v>
          </cell>
          <cell r="D442" t="str">
            <v>CAL HIDRATADA</v>
          </cell>
          <cell r="E442" t="str">
            <v>KG</v>
          </cell>
          <cell r="F442">
            <v>547</v>
          </cell>
        </row>
        <row r="443">
          <cell r="C443">
            <v>7057</v>
          </cell>
          <cell r="D443" t="str">
            <v>TARIFA HORA - PERSONAL DE OBRA - AYUDANTE (INCLUYE FACTOR DE PRESTACIONES)</v>
          </cell>
          <cell r="E443" t="str">
            <v>HR</v>
          </cell>
          <cell r="F443">
            <v>7965</v>
          </cell>
        </row>
        <row r="444">
          <cell r="C444">
            <v>7071</v>
          </cell>
          <cell r="D444" t="str">
            <v>EMULSION ASFALTICA CRL-0</v>
          </cell>
          <cell r="E444" t="str">
            <v>LT</v>
          </cell>
          <cell r="F444">
            <v>3094</v>
          </cell>
        </row>
        <row r="445">
          <cell r="C445">
            <v>7080</v>
          </cell>
          <cell r="D445" t="str">
            <v>TUBERIA PVC SANITARIA U.S. D=4"</v>
          </cell>
          <cell r="E445" t="str">
            <v>ML</v>
          </cell>
          <cell r="F445">
            <v>31765</v>
          </cell>
        </row>
        <row r="446">
          <cell r="C446">
            <v>7081</v>
          </cell>
          <cell r="D446" t="str">
            <v>TUBERIA PVC SANITARIA U.S. D=6"</v>
          </cell>
          <cell r="E446" t="str">
            <v>ML</v>
          </cell>
          <cell r="F446">
            <v>66655</v>
          </cell>
        </row>
        <row r="447">
          <cell r="C447">
            <v>7082</v>
          </cell>
          <cell r="D447" t="str">
            <v>PLACA CUBIERTA POZO D=1.70m, e=0.25m - EAAB</v>
          </cell>
          <cell r="E447" t="str">
            <v>UN</v>
          </cell>
          <cell r="F447">
            <v>1059005</v>
          </cell>
        </row>
        <row r="448">
          <cell r="C448">
            <v>7084</v>
          </cell>
          <cell r="D448" t="str">
            <v>PLACA FONDO POZO D=1.70m, e=0.20m - EAAB</v>
          </cell>
          <cell r="E448" t="str">
            <v>UN</v>
          </cell>
          <cell r="F448">
            <v>927453</v>
          </cell>
        </row>
        <row r="449">
          <cell r="C449">
            <v>7085</v>
          </cell>
          <cell r="D449" t="str">
            <v>SECCIÓN CILINDRO POZO D=1.20m, H=1.00m</v>
          </cell>
          <cell r="E449" t="str">
            <v>UN</v>
          </cell>
          <cell r="F449">
            <v>853587</v>
          </cell>
        </row>
        <row r="450">
          <cell r="C450">
            <v>7086</v>
          </cell>
          <cell r="D450" t="str">
            <v>SECCIÓN CILINDRO POZO D=1.20m, H=0.50m</v>
          </cell>
          <cell r="E450" t="str">
            <v>UN</v>
          </cell>
          <cell r="F450">
            <v>432269</v>
          </cell>
        </row>
        <row r="451">
          <cell r="C451">
            <v>7087</v>
          </cell>
          <cell r="D451" t="str">
            <v>SECCIÓN CILINDRO POZO D=1.20m, H=0.25m</v>
          </cell>
          <cell r="E451" t="str">
            <v>UN</v>
          </cell>
          <cell r="F451">
            <v>234866</v>
          </cell>
        </row>
        <row r="452">
          <cell r="C452">
            <v>7088</v>
          </cell>
          <cell r="D452" t="str">
            <v>ACERO FIGURADO No. 4 (Ø 1/2") F'y=60000 PSI</v>
          </cell>
          <cell r="E452" t="str">
            <v>KG</v>
          </cell>
          <cell r="F452">
            <v>2832</v>
          </cell>
        </row>
        <row r="453">
          <cell r="C453">
            <v>7089</v>
          </cell>
          <cell r="D453" t="str">
            <v>MARCO Y TAPA PARA SUMIDERO 0.52 X 0.90 EAAB NP-023</v>
          </cell>
          <cell r="E453" t="str">
            <v>UN</v>
          </cell>
          <cell r="F453">
            <v>441019</v>
          </cell>
        </row>
        <row r="454">
          <cell r="C454">
            <v>7091</v>
          </cell>
          <cell r="D454" t="str">
            <v>SUMIDERO LATERAL SL-100</v>
          </cell>
          <cell r="E454" t="str">
            <v>UN</v>
          </cell>
          <cell r="F454">
            <v>1370154</v>
          </cell>
        </row>
        <row r="455">
          <cell r="C455">
            <v>7092</v>
          </cell>
          <cell r="D455" t="str">
            <v>SUMIDERO LATERAL SL-150</v>
          </cell>
          <cell r="E455" t="str">
            <v>UN</v>
          </cell>
          <cell r="F455">
            <v>1839216</v>
          </cell>
        </row>
        <row r="456">
          <cell r="C456">
            <v>7093</v>
          </cell>
          <cell r="D456" t="str">
            <v>SUMIDERO LATERAL SL-200</v>
          </cell>
          <cell r="E456" t="str">
            <v>UN</v>
          </cell>
          <cell r="F456">
            <v>2129162</v>
          </cell>
        </row>
        <row r="457">
          <cell r="C457">
            <v>7094</v>
          </cell>
          <cell r="D457" t="str">
            <v>SUMIDERO LATERAL SL-250</v>
          </cell>
          <cell r="E457" t="str">
            <v>UN</v>
          </cell>
          <cell r="F457">
            <v>2947511</v>
          </cell>
        </row>
        <row r="458">
          <cell r="C458">
            <v>7096</v>
          </cell>
          <cell r="D458" t="str">
            <v>TAPA SUMIDERO LATERAL SL-100</v>
          </cell>
          <cell r="E458" t="str">
            <v>UN</v>
          </cell>
          <cell r="F458">
            <v>1391241</v>
          </cell>
        </row>
        <row r="459">
          <cell r="C459">
            <v>7097</v>
          </cell>
          <cell r="D459" t="str">
            <v>TAPA SUMIDERO LATERAL SL-150</v>
          </cell>
          <cell r="E459" t="str">
            <v>UN</v>
          </cell>
          <cell r="F459">
            <v>2149750</v>
          </cell>
        </row>
        <row r="460">
          <cell r="C460">
            <v>7098</v>
          </cell>
          <cell r="D460" t="str">
            <v>TAPA SUMIDERO LATERAL SL-200</v>
          </cell>
          <cell r="E460" t="str">
            <v>UN</v>
          </cell>
          <cell r="F460">
            <v>2731426</v>
          </cell>
        </row>
        <row r="461">
          <cell r="C461">
            <v>7099</v>
          </cell>
          <cell r="D461" t="str">
            <v>TAPA SUMIDERO LATERAL SL-250</v>
          </cell>
          <cell r="E461" t="str">
            <v>UN</v>
          </cell>
          <cell r="F461">
            <v>2826286</v>
          </cell>
        </row>
        <row r="462">
          <cell r="C462">
            <v>7101</v>
          </cell>
          <cell r="D462" t="str">
            <v>SOBRETAPA SUMIDERO LATERAL SL-150</v>
          </cell>
          <cell r="E462" t="str">
            <v>UN</v>
          </cell>
          <cell r="F462">
            <v>761507</v>
          </cell>
        </row>
        <row r="463">
          <cell r="C463">
            <v>7104</v>
          </cell>
          <cell r="D463" t="str">
            <v>REJILLA SUMIDERO LATERAL 83.50 X 45</v>
          </cell>
          <cell r="E463" t="str">
            <v>UN</v>
          </cell>
          <cell r="F463">
            <v>272284</v>
          </cell>
        </row>
        <row r="464">
          <cell r="C464">
            <v>7105</v>
          </cell>
          <cell r="D464" t="str">
            <v>TUBERIA PVC DRENAJE D=65MM (TUBO SIN FILTRO)</v>
          </cell>
          <cell r="E464" t="str">
            <v>ML</v>
          </cell>
          <cell r="F464">
            <v>12894</v>
          </cell>
        </row>
        <row r="465">
          <cell r="C465">
            <v>7106</v>
          </cell>
          <cell r="D465" t="str">
            <v>TUBERIA PVC DRENAJE D=100MM (TUBO SIN FILTRO)</v>
          </cell>
          <cell r="E465" t="str">
            <v>ML</v>
          </cell>
          <cell r="F465">
            <v>22050</v>
          </cell>
        </row>
        <row r="466">
          <cell r="C466">
            <v>7107</v>
          </cell>
          <cell r="D466" t="str">
            <v>TUBERIA PVC DRENAJE D=160MM (TUBO SIN FILTRO)</v>
          </cell>
          <cell r="E466" t="str">
            <v>ML</v>
          </cell>
          <cell r="F466">
            <v>42668</v>
          </cell>
        </row>
        <row r="467">
          <cell r="C467">
            <v>7109</v>
          </cell>
          <cell r="D467" t="str">
            <v>TUBERIA PVC DRENAJE D=65MM (EN ROLLO CON FILTRO)</v>
          </cell>
          <cell r="E467" t="str">
            <v>ML</v>
          </cell>
          <cell r="F467">
            <v>16699</v>
          </cell>
        </row>
        <row r="468">
          <cell r="C468">
            <v>7110</v>
          </cell>
          <cell r="D468" t="str">
            <v>TUBERIA PVC DRENAJE D=100 mm (EN ROLLO CON FILTRO)</v>
          </cell>
          <cell r="E468" t="str">
            <v>ML</v>
          </cell>
          <cell r="F468">
            <v>23779</v>
          </cell>
        </row>
        <row r="469">
          <cell r="C469">
            <v>7111</v>
          </cell>
          <cell r="D469" t="str">
            <v>TUBERIA PVC DRENAJE D=160MM (EN ROLLO CON FILTRO)</v>
          </cell>
          <cell r="E469" t="str">
            <v>ML</v>
          </cell>
          <cell r="F469">
            <v>66488</v>
          </cell>
        </row>
        <row r="470">
          <cell r="C470">
            <v>7114</v>
          </cell>
          <cell r="D470" t="str">
            <v>CONCRETO DE BAJA PERMEABILIDAD 4000 PSI 28 MPa (280 Kg/cm2)</v>
          </cell>
          <cell r="E470" t="str">
            <v>M3</v>
          </cell>
          <cell r="F470">
            <v>425425</v>
          </cell>
        </row>
        <row r="471">
          <cell r="C471">
            <v>7115</v>
          </cell>
          <cell r="D471" t="str">
            <v>ADITIVO IMPERMEABILIZANTE PARA CONCRETOS Y MORTEROS</v>
          </cell>
          <cell r="E471" t="str">
            <v>KG</v>
          </cell>
          <cell r="F471">
            <v>9127</v>
          </cell>
        </row>
        <row r="472">
          <cell r="C472">
            <v>7119</v>
          </cell>
          <cell r="D472" t="str">
            <v>TUBERIA PVC U.M. EXT/INT LISO NORMA NTC 5070 D=24"</v>
          </cell>
          <cell r="E472" t="str">
            <v>ML</v>
          </cell>
          <cell r="F472">
            <v>542118</v>
          </cell>
        </row>
        <row r="473">
          <cell r="C473">
            <v>7120</v>
          </cell>
          <cell r="D473" t="str">
            <v>TUBERIA PVC U.M. EXT/INT LISO NORMA NTC 5070 D=27"</v>
          </cell>
          <cell r="E473" t="str">
            <v>ML</v>
          </cell>
          <cell r="F473">
            <v>649119</v>
          </cell>
        </row>
        <row r="474">
          <cell r="C474">
            <v>7121</v>
          </cell>
          <cell r="D474" t="str">
            <v>TUBERIA PVC U.M. EXT/INT LISO NORMA NTC 5070 D=30"</v>
          </cell>
          <cell r="E474" t="str">
            <v>ML</v>
          </cell>
          <cell r="F474">
            <v>810038</v>
          </cell>
        </row>
        <row r="475">
          <cell r="C475">
            <v>7122</v>
          </cell>
          <cell r="D475" t="str">
            <v>TUBERIA PVC U.M. EXT/INT LISO NORMA NTC 5070 D=33"</v>
          </cell>
          <cell r="E475" t="str">
            <v>ML</v>
          </cell>
          <cell r="F475">
            <v>1077829</v>
          </cell>
        </row>
        <row r="476">
          <cell r="C476">
            <v>7123</v>
          </cell>
          <cell r="D476" t="str">
            <v>TUBERIA PVC U.M. EXT/INT LISO NORMA NTC 5070 D=36"</v>
          </cell>
          <cell r="E476" t="str">
            <v>ML</v>
          </cell>
          <cell r="F476">
            <v>1503529</v>
          </cell>
        </row>
        <row r="477">
          <cell r="C477">
            <v>7124</v>
          </cell>
          <cell r="D477" t="str">
            <v>TUBERIA PVC U.M. EXT/INT LISO NORMA NTC 5070 D=39"</v>
          </cell>
          <cell r="E477" t="str">
            <v>ML</v>
          </cell>
          <cell r="F477">
            <v>2011658</v>
          </cell>
        </row>
        <row r="478">
          <cell r="C478">
            <v>7125</v>
          </cell>
          <cell r="D478" t="str">
            <v>TUBERIA PVC U.M. EXT/INT LISO NORMA NTC 5070 D=42"</v>
          </cell>
          <cell r="E478" t="str">
            <v>ML</v>
          </cell>
          <cell r="F478">
            <v>2361667</v>
          </cell>
        </row>
        <row r="479">
          <cell r="C479">
            <v>7131</v>
          </cell>
          <cell r="D479" t="str">
            <v>GEOTEXTIL TEJIDO FORTEX BX-40</v>
          </cell>
          <cell r="E479" t="str">
            <v>M2</v>
          </cell>
          <cell r="F479">
            <v>5474</v>
          </cell>
        </row>
        <row r="480">
          <cell r="C480">
            <v>7133</v>
          </cell>
          <cell r="D480" t="str">
            <v>GEOTEXTIL TEJIDO FORTEX BX-90 o 6x6</v>
          </cell>
          <cell r="E480" t="str">
            <v>M2</v>
          </cell>
          <cell r="F480">
            <v>19397</v>
          </cell>
        </row>
        <row r="481">
          <cell r="C481">
            <v>7134</v>
          </cell>
          <cell r="D481" t="str">
            <v>GEOTEXTIL REPAV 450 o PETROMAT</v>
          </cell>
          <cell r="E481" t="str">
            <v>M2</v>
          </cell>
          <cell r="F481">
            <v>5236</v>
          </cell>
        </row>
        <row r="482">
          <cell r="C482">
            <v>7135</v>
          </cell>
          <cell r="D482" t="str">
            <v>ADOQUIN DE ARCILLA 20x10x6</v>
          </cell>
          <cell r="E482" t="str">
            <v>UN</v>
          </cell>
          <cell r="F482">
            <v>680</v>
          </cell>
        </row>
        <row r="483">
          <cell r="C483">
            <v>7138</v>
          </cell>
          <cell r="D483" t="str">
            <v>BORDE CONTENEDOR DE RAICES A70 (1070x120x135mm)</v>
          </cell>
          <cell r="E483" t="str">
            <v>UN</v>
          </cell>
          <cell r="F483">
            <v>19700</v>
          </cell>
        </row>
        <row r="484">
          <cell r="C484">
            <v>7141</v>
          </cell>
          <cell r="D484" t="str">
            <v>SARDINEL BAJO A85 - RAMPAS (800x200x350mm)</v>
          </cell>
          <cell r="E484" t="str">
            <v>UN</v>
          </cell>
          <cell r="F484">
            <v>36809</v>
          </cell>
        </row>
        <row r="485">
          <cell r="C485">
            <v>7142</v>
          </cell>
          <cell r="D485" t="str">
            <v>DUCTO PVC TIPO TDP D=6"</v>
          </cell>
          <cell r="E485" t="str">
            <v>ML</v>
          </cell>
          <cell r="F485">
            <v>52199</v>
          </cell>
        </row>
        <row r="486">
          <cell r="C486">
            <v>7145</v>
          </cell>
          <cell r="D486" t="str">
            <v>MARCO Y TAPA CAJA INSPECCION AP / BT CODENSA CS274</v>
          </cell>
          <cell r="E486" t="str">
            <v>UN</v>
          </cell>
          <cell r="F486">
            <v>282482</v>
          </cell>
        </row>
        <row r="487">
          <cell r="C487">
            <v>7146</v>
          </cell>
          <cell r="D487" t="str">
            <v>MANLIFT - PLATAFORMA ELEVADORA A COMBUSTIÓN DE BRAZO ARTICULADO - ALTURA MÁXIMA DE TRABAJO DE 16 A 18 M - INCLUYE OPERARIO Y COMBUSTIBLE</v>
          </cell>
          <cell r="E487" t="str">
            <v>HR</v>
          </cell>
          <cell r="F487">
            <v>72500</v>
          </cell>
        </row>
        <row r="488">
          <cell r="C488">
            <v>7147</v>
          </cell>
          <cell r="D488" t="str">
            <v>POSTE EN CONCRETO AP, H=8m, CR=750 KG</v>
          </cell>
          <cell r="E488" t="str">
            <v>UN</v>
          </cell>
          <cell r="F488">
            <v>500000</v>
          </cell>
        </row>
        <row r="489">
          <cell r="C489">
            <v>7151</v>
          </cell>
          <cell r="D489" t="str">
            <v>MARCO Y TAPA CAJA PASO SENCILLA EN CALZADA ETB</v>
          </cell>
          <cell r="E489" t="str">
            <v>UN</v>
          </cell>
          <cell r="F489">
            <v>346371</v>
          </cell>
        </row>
        <row r="490">
          <cell r="C490">
            <v>7152</v>
          </cell>
          <cell r="D490" t="str">
            <v>MARCO Y TAPAS CAJA PASO DOBLE EN CALZADA ETB</v>
          </cell>
          <cell r="E490" t="str">
            <v>UN</v>
          </cell>
          <cell r="F490">
            <v>574665</v>
          </cell>
        </row>
        <row r="491">
          <cell r="C491">
            <v>7153</v>
          </cell>
          <cell r="D491" t="str">
            <v>EMULSION MODIFICADA CON POLIMEROS CRR-1m</v>
          </cell>
          <cell r="E491" t="str">
            <v>LT</v>
          </cell>
          <cell r="F491">
            <v>2532</v>
          </cell>
        </row>
        <row r="492">
          <cell r="C492">
            <v>7154</v>
          </cell>
          <cell r="D492" t="str">
            <v>EMULSION MODIFICADA CON POLIMEROS CRR-2m</v>
          </cell>
          <cell r="E492" t="str">
            <v>LT</v>
          </cell>
          <cell r="F492">
            <v>2697</v>
          </cell>
        </row>
        <row r="493">
          <cell r="C493">
            <v>7157</v>
          </cell>
          <cell r="D493" t="str">
            <v>BASE GRANULAR CLASE C (BG_C)</v>
          </cell>
          <cell r="E493" t="str">
            <v>M3</v>
          </cell>
          <cell r="F493">
            <v>64260</v>
          </cell>
        </row>
        <row r="494">
          <cell r="C494">
            <v>7158</v>
          </cell>
          <cell r="D494" t="str">
            <v>BASE GRANULAR CLASE B (BG_B)</v>
          </cell>
          <cell r="E494" t="str">
            <v>M3</v>
          </cell>
          <cell r="F494">
            <v>69020</v>
          </cell>
        </row>
        <row r="495">
          <cell r="C495">
            <v>7159</v>
          </cell>
          <cell r="D495" t="str">
            <v>BASE GRANULAR CLASE A (BG_A)</v>
          </cell>
          <cell r="E495" t="str">
            <v>M3</v>
          </cell>
          <cell r="F495">
            <v>69020</v>
          </cell>
        </row>
        <row r="496">
          <cell r="C496">
            <v>7160</v>
          </cell>
          <cell r="D496" t="str">
            <v>SUBBASE GRANULAR CLASE C (SBG_C)</v>
          </cell>
          <cell r="E496" t="str">
            <v>M3</v>
          </cell>
          <cell r="F496">
            <v>55930</v>
          </cell>
        </row>
        <row r="497">
          <cell r="C497">
            <v>7161</v>
          </cell>
          <cell r="D497" t="str">
            <v>SUBBASE GRANULAR CLASE B (SBG_B)</v>
          </cell>
          <cell r="E497" t="str">
            <v>M3</v>
          </cell>
          <cell r="F497">
            <v>57120</v>
          </cell>
        </row>
        <row r="498">
          <cell r="C498">
            <v>7162</v>
          </cell>
          <cell r="D498" t="str">
            <v>SUBBASE GRANULAR CLASE A (SBG_A)</v>
          </cell>
          <cell r="E498" t="str">
            <v>M3</v>
          </cell>
          <cell r="F498">
            <v>57120</v>
          </cell>
        </row>
        <row r="499">
          <cell r="C499">
            <v>7166</v>
          </cell>
          <cell r="D499" t="str">
            <v>ESTABILIZADORA / RECICLADORA EN FRÍO - ANCHO DE CORTE/MEZCLA DE 2.4 A 2.7 M - PROFUNDIDAD DE CORTE/MEZCLA DE  476 A 518 MM - INCLUYE OPERARIO Y COMBUSTIBLE</v>
          </cell>
          <cell r="E499" t="str">
            <v>HR</v>
          </cell>
          <cell r="F499">
            <v>550000</v>
          </cell>
        </row>
        <row r="500">
          <cell r="C500">
            <v>7172</v>
          </cell>
          <cell r="D500" t="str">
            <v>MEZCLA ASFÁLTICA EN CALIENTE TIPO DENSO MD20 CON CEMENTO ASFÁLTICO 80-100</v>
          </cell>
          <cell r="E500" t="str">
            <v>M3</v>
          </cell>
          <cell r="F500">
            <v>575960</v>
          </cell>
        </row>
        <row r="501">
          <cell r="C501">
            <v>7174</v>
          </cell>
          <cell r="D501" t="str">
            <v>MEZCLA ASFÁLTICA DENSA EN CALIENTE MD12 CON CEMENTO ASFÁLTICO 80-100</v>
          </cell>
          <cell r="E501" t="str">
            <v>M3</v>
          </cell>
          <cell r="F501">
            <v>581851</v>
          </cell>
        </row>
        <row r="502">
          <cell r="C502">
            <v>7181</v>
          </cell>
          <cell r="D502" t="str">
            <v>MEZCLA ASFÁLTICA EN CALIENTE TIPO DENSO MD10 CON CEMENTO ASFÁLTICO 80-100</v>
          </cell>
          <cell r="E502" t="str">
            <v>M3</v>
          </cell>
          <cell r="F502">
            <v>620335</v>
          </cell>
        </row>
        <row r="503">
          <cell r="C503">
            <v>7199</v>
          </cell>
          <cell r="D503" t="str">
            <v>CONCRETO MR39 (245 Kg/cm2)</v>
          </cell>
          <cell r="E503" t="str">
            <v>M3</v>
          </cell>
          <cell r="F503">
            <v>431970</v>
          </cell>
        </row>
        <row r="504">
          <cell r="C504">
            <v>7200</v>
          </cell>
          <cell r="D504" t="str">
            <v>CONCRETO MR36 (210 Kg/cm2)</v>
          </cell>
          <cell r="E504" t="str">
            <v>M3</v>
          </cell>
          <cell r="F504">
            <v>418630</v>
          </cell>
        </row>
        <row r="505">
          <cell r="C505">
            <v>7202</v>
          </cell>
          <cell r="D505" t="str">
            <v>MALLA ELECTROSOLDADA S=250x250mm, Ø=4x4mm</v>
          </cell>
          <cell r="E505" t="str">
            <v>KG</v>
          </cell>
          <cell r="F505">
            <v>3749</v>
          </cell>
        </row>
        <row r="506">
          <cell r="C506">
            <v>7203</v>
          </cell>
          <cell r="D506" t="str">
            <v>MALLA ELECTROSOLDADA S=150x150mm, Ø=5x5mm</v>
          </cell>
          <cell r="E506" t="str">
            <v>KG</v>
          </cell>
          <cell r="F506">
            <v>3749</v>
          </cell>
        </row>
        <row r="507">
          <cell r="C507">
            <v>7204</v>
          </cell>
          <cell r="D507" t="str">
            <v>MALLA ELECTROSOLDADA S=150x150mm, Ø=6x6mm</v>
          </cell>
          <cell r="E507" t="str">
            <v>KG</v>
          </cell>
          <cell r="F507">
            <v>3630</v>
          </cell>
        </row>
        <row r="508">
          <cell r="C508">
            <v>7205</v>
          </cell>
          <cell r="D508" t="str">
            <v>MALLA ELECTROSOLDADA S=150x150mm, Ø=7x7mm</v>
          </cell>
          <cell r="E508" t="str">
            <v>KG</v>
          </cell>
          <cell r="F508">
            <v>3630</v>
          </cell>
        </row>
        <row r="509">
          <cell r="C509">
            <v>7206</v>
          </cell>
          <cell r="D509" t="str">
            <v>MALLA ELECTROSOLDADA S=150x150mm, Ø=8x8mm</v>
          </cell>
          <cell r="E509" t="str">
            <v>KG</v>
          </cell>
          <cell r="F509">
            <v>3630</v>
          </cell>
        </row>
        <row r="510">
          <cell r="C510">
            <v>7207</v>
          </cell>
          <cell r="D510" t="str">
            <v>MALLA ELECTROSOLDADA S=150x150mm, Ø=4x4mm</v>
          </cell>
          <cell r="E510" t="str">
            <v>KG</v>
          </cell>
          <cell r="F510">
            <v>3344</v>
          </cell>
        </row>
        <row r="511">
          <cell r="C511">
            <v>7208</v>
          </cell>
          <cell r="D511" t="str">
            <v>MALLA ELECTROSOLDADA S=200x200mm, Ø=4x4mm</v>
          </cell>
          <cell r="E511" t="str">
            <v>KG</v>
          </cell>
          <cell r="F511">
            <v>3749</v>
          </cell>
        </row>
        <row r="512">
          <cell r="C512">
            <v>7216</v>
          </cell>
          <cell r="D512" t="str">
            <v>PINTURA TERMOPLASTICA (Sum y Aplic. con Microesf.)</v>
          </cell>
          <cell r="E512" t="str">
            <v>M2</v>
          </cell>
          <cell r="F512">
            <v>121085</v>
          </cell>
        </row>
        <row r="513">
          <cell r="C513">
            <v>7219</v>
          </cell>
          <cell r="D513" t="str">
            <v>MARCO Y TAPAS CAJA INSPECCION DOBLE CODENSA CS276</v>
          </cell>
          <cell r="E513" t="str">
            <v>UN</v>
          </cell>
          <cell r="F513">
            <v>861460</v>
          </cell>
        </row>
        <row r="514">
          <cell r="C514">
            <v>7224</v>
          </cell>
          <cell r="D514" t="str">
            <v>AROBASE AROTAPA HF TIPO 1 EAAB NP-024</v>
          </cell>
          <cell r="E514" t="str">
            <v>UN</v>
          </cell>
          <cell r="F514">
            <v>318991</v>
          </cell>
        </row>
        <row r="515">
          <cell r="C515">
            <v>7227</v>
          </cell>
          <cell r="D515" t="str">
            <v>TOPELLANTAS (500x200x150mm)</v>
          </cell>
          <cell r="E515" t="str">
            <v>UN</v>
          </cell>
          <cell r="F515">
            <v>20411</v>
          </cell>
        </row>
        <row r="516">
          <cell r="C516">
            <v>7228</v>
          </cell>
          <cell r="D516" t="str">
            <v>MARCO REJILLA SUMIDERO LATERAL 100 X 65</v>
          </cell>
          <cell r="E516" t="str">
            <v>UN</v>
          </cell>
          <cell r="F516">
            <v>150440</v>
          </cell>
        </row>
        <row r="517">
          <cell r="C517">
            <v>7229</v>
          </cell>
          <cell r="D517" t="str">
            <v>TIERRA NEGRA</v>
          </cell>
          <cell r="E517" t="str">
            <v>M3</v>
          </cell>
          <cell r="F517">
            <v>50000</v>
          </cell>
        </row>
        <row r="518">
          <cell r="C518">
            <v>7231</v>
          </cell>
          <cell r="D518" t="str">
            <v>DERECHOS DE BOTADERO</v>
          </cell>
          <cell r="E518" t="str">
            <v>M3</v>
          </cell>
          <cell r="F518">
            <v>4467</v>
          </cell>
        </row>
        <row r="519">
          <cell r="C519">
            <v>7236</v>
          </cell>
          <cell r="D519" t="str">
            <v>LUBRICANTE U.M. (EMPAQUE 500 gr)</v>
          </cell>
          <cell r="E519" t="str">
            <v>UN</v>
          </cell>
          <cell r="F519">
            <v>27769</v>
          </cell>
        </row>
        <row r="520">
          <cell r="C520">
            <v>7244</v>
          </cell>
          <cell r="D520" t="str">
            <v>UNION PVC U.M. EXT CORRUGADO/INT LISO U.M. NORMA NTC 3722-1 D=110MM (4")</v>
          </cell>
          <cell r="E520" t="str">
            <v>UN</v>
          </cell>
          <cell r="F520">
            <v>12621</v>
          </cell>
        </row>
        <row r="521">
          <cell r="C521">
            <v>7245</v>
          </cell>
          <cell r="D521" t="str">
            <v>UNION PVC U.M. EXT CORRUGADO/INT LISO U.M. NORMA NTC 3722-1 D=160MM (6")</v>
          </cell>
          <cell r="E521" t="str">
            <v>UN</v>
          </cell>
          <cell r="F521">
            <v>37991</v>
          </cell>
        </row>
        <row r="522">
          <cell r="C522">
            <v>7246</v>
          </cell>
          <cell r="D522" t="str">
            <v>TARIFA JORNAL - PERSONAL DE OBRA- TÉCNICO ELÉCTRICO (INCLUYE FACTOR DE PRESTACIONES)</v>
          </cell>
          <cell r="E522" t="str">
            <v>JR</v>
          </cell>
          <cell r="F522">
            <v>105713</v>
          </cell>
        </row>
        <row r="523">
          <cell r="C523">
            <v>7247</v>
          </cell>
          <cell r="D523" t="str">
            <v>TARIFA HORA - PERSONAL DE OBRA- TÉCNICO ELÉCTRICO (INCLUYE FACTOR DE PRESTACIONES)</v>
          </cell>
          <cell r="E523" t="str">
            <v>HR</v>
          </cell>
          <cell r="F523">
            <v>13215</v>
          </cell>
        </row>
        <row r="524">
          <cell r="C524">
            <v>7248</v>
          </cell>
          <cell r="D524" t="str">
            <v>TARIFA JORNAL - PERSONAL DE OBRA -  TECNICO PLOMERO (INCLUYE FACTOR DE PRESTACIONES)</v>
          </cell>
          <cell r="E524" t="str">
            <v>JR</v>
          </cell>
          <cell r="F524">
            <v>105713</v>
          </cell>
        </row>
        <row r="525">
          <cell r="C525">
            <v>7249</v>
          </cell>
          <cell r="D525" t="str">
            <v>TARIFA HORA - PERSONAL DE OBRA -  TECNICO PLOMERO (INCLUYE FACTOR DE PRESTACIONES)</v>
          </cell>
          <cell r="E525" t="str">
            <v>HR</v>
          </cell>
          <cell r="F525">
            <v>13215</v>
          </cell>
        </row>
        <row r="526">
          <cell r="C526">
            <v>7252</v>
          </cell>
          <cell r="D526" t="str">
            <v>PLANCHON EN ORDINARIO 2.90 X 0.18 X 0.04</v>
          </cell>
          <cell r="E526" t="str">
            <v>UN</v>
          </cell>
          <cell r="F526">
            <v>27846</v>
          </cell>
        </row>
        <row r="527">
          <cell r="C527">
            <v>7253</v>
          </cell>
          <cell r="D527" t="str">
            <v>PLANCHON EN ORDINARIO 3.90 X 0.18 X 0.04</v>
          </cell>
          <cell r="E527" t="str">
            <v>UN</v>
          </cell>
          <cell r="F527">
            <v>53550</v>
          </cell>
        </row>
        <row r="528">
          <cell r="C528">
            <v>7254</v>
          </cell>
          <cell r="D528" t="str">
            <v>PLANCHON EN ORDINARIO 4.90 X 0.18 X 0.04</v>
          </cell>
          <cell r="E528" t="str">
            <v>UN</v>
          </cell>
          <cell r="F528">
            <v>83300</v>
          </cell>
        </row>
        <row r="529">
          <cell r="C529">
            <v>7255</v>
          </cell>
          <cell r="D529" t="str">
            <v>PLANCHON EN ORDINARIO 5.90 X 0.18 X 0.04</v>
          </cell>
          <cell r="E529" t="str">
            <v>UN</v>
          </cell>
          <cell r="F529">
            <v>107100</v>
          </cell>
        </row>
        <row r="530">
          <cell r="C530">
            <v>7256</v>
          </cell>
          <cell r="D530" t="str">
            <v>REPISA EN ORDINARIO 2.90 X 0.08 X 0.04</v>
          </cell>
          <cell r="E530" t="str">
            <v>UN</v>
          </cell>
          <cell r="F530">
            <v>11424</v>
          </cell>
        </row>
        <row r="531">
          <cell r="C531">
            <v>7257</v>
          </cell>
          <cell r="D531" t="str">
            <v>REPISA EN ORDINARIO 3.90 X 0.08 X 0.04</v>
          </cell>
          <cell r="E531" t="str">
            <v>UN</v>
          </cell>
          <cell r="F531">
            <v>26775</v>
          </cell>
        </row>
        <row r="532">
          <cell r="C532">
            <v>7258</v>
          </cell>
          <cell r="D532" t="str">
            <v>REPISA EN ORDINARIO 4.90 X 0.08 X 0.04</v>
          </cell>
          <cell r="E532" t="str">
            <v>UN</v>
          </cell>
          <cell r="F532">
            <v>41650</v>
          </cell>
        </row>
        <row r="533">
          <cell r="C533">
            <v>7259</v>
          </cell>
          <cell r="D533" t="str">
            <v>REPISA EN ORDINARIO 5.90 X 0.08 X 0.04</v>
          </cell>
          <cell r="E533" t="str">
            <v>UN</v>
          </cell>
          <cell r="F533">
            <v>53550</v>
          </cell>
        </row>
        <row r="534">
          <cell r="C534">
            <v>7260</v>
          </cell>
          <cell r="D534" t="str">
            <v>DURMIENTE EN ORDINARIO 2.90 X 0.04 X 0.04</v>
          </cell>
          <cell r="E534" t="str">
            <v>UN</v>
          </cell>
          <cell r="F534">
            <v>5712</v>
          </cell>
        </row>
        <row r="535">
          <cell r="C535">
            <v>7261</v>
          </cell>
          <cell r="D535" t="str">
            <v>DURMIENTE EN ORDINARIO 3.90 X 0.04 X 0.04</v>
          </cell>
          <cell r="E535" t="str">
            <v>UN</v>
          </cell>
          <cell r="F535">
            <v>13388</v>
          </cell>
        </row>
        <row r="536">
          <cell r="C536">
            <v>7262</v>
          </cell>
          <cell r="D536" t="str">
            <v>CERCO EN ORDINARIO 2.90 X 0.08 X 0.08</v>
          </cell>
          <cell r="E536" t="str">
            <v>UN</v>
          </cell>
          <cell r="F536">
            <v>25109</v>
          </cell>
        </row>
        <row r="537">
          <cell r="C537">
            <v>7263</v>
          </cell>
          <cell r="D537" t="str">
            <v>CERCO EN ORDINARIO 3.90 X 0.08 X 0.08</v>
          </cell>
          <cell r="E537" t="str">
            <v>UN</v>
          </cell>
          <cell r="F537">
            <v>53550</v>
          </cell>
        </row>
        <row r="538">
          <cell r="C538">
            <v>7264</v>
          </cell>
          <cell r="D538" t="str">
            <v>CERCO EN ORDINARIO 4.90 X 0.08 X 0.08</v>
          </cell>
          <cell r="E538" t="str">
            <v>UN</v>
          </cell>
          <cell r="F538">
            <v>83300</v>
          </cell>
        </row>
        <row r="539">
          <cell r="C539">
            <v>7265</v>
          </cell>
          <cell r="D539" t="str">
            <v>CERCO EN ORDINARIO 5.90 X 0.08 X 0.08</v>
          </cell>
          <cell r="E539" t="str">
            <v>UN</v>
          </cell>
          <cell r="F539">
            <v>107100</v>
          </cell>
        </row>
        <row r="540">
          <cell r="C540">
            <v>7266</v>
          </cell>
          <cell r="D540" t="str">
            <v>TABLA BURRA EN ORDINARIO 2.90 X 0.28 X 0.025</v>
          </cell>
          <cell r="E540" t="str">
            <v>UN</v>
          </cell>
          <cell r="F540">
            <v>22015</v>
          </cell>
        </row>
        <row r="541">
          <cell r="C541">
            <v>7267</v>
          </cell>
          <cell r="D541" t="str">
            <v>TABLA BURRA EN ORDINARIO 2.90 X 0.23 X 0.025</v>
          </cell>
          <cell r="E541" t="str">
            <v>UN</v>
          </cell>
          <cell r="F541">
            <v>18445</v>
          </cell>
        </row>
        <row r="542">
          <cell r="C542">
            <v>7268</v>
          </cell>
          <cell r="D542" t="str">
            <v>TABLA BURRA EN ORDINARIO 2.90 X 0.18 X 0.025</v>
          </cell>
          <cell r="E542" t="str">
            <v>UN</v>
          </cell>
          <cell r="F542">
            <v>14994</v>
          </cell>
        </row>
        <row r="543">
          <cell r="C543">
            <v>7269</v>
          </cell>
          <cell r="D543" t="str">
            <v>TABLA BURRA EN ORDINARIO 2.90 X 0.13 X 0.025</v>
          </cell>
          <cell r="E543" t="str">
            <v>UN</v>
          </cell>
          <cell r="F543">
            <v>11543</v>
          </cell>
        </row>
        <row r="544">
          <cell r="C544">
            <v>7270</v>
          </cell>
          <cell r="D544" t="str">
            <v>TABLA CHAPA EN ORDINARIO 2.90 X 0.28 X 0.02</v>
          </cell>
          <cell r="E544" t="str">
            <v>UN</v>
          </cell>
          <cell r="F544">
            <v>17850</v>
          </cell>
        </row>
        <row r="545">
          <cell r="C545">
            <v>7271</v>
          </cell>
          <cell r="D545" t="str">
            <v>TABLA CHAPA EN ORDINARIO 2.90 X 0.23 X 0.02</v>
          </cell>
          <cell r="E545" t="str">
            <v>UN</v>
          </cell>
          <cell r="F545">
            <v>14994</v>
          </cell>
        </row>
        <row r="546">
          <cell r="C546">
            <v>7272</v>
          </cell>
          <cell r="D546" t="str">
            <v>TABLA CHAPA EN ORDINARIO 2.90 X 0.18 X 0.02</v>
          </cell>
          <cell r="E546" t="str">
            <v>UN</v>
          </cell>
          <cell r="F546">
            <v>12257</v>
          </cell>
        </row>
        <row r="547">
          <cell r="C547">
            <v>7273</v>
          </cell>
          <cell r="D547" t="str">
            <v>TABLA CHAPA EN ORDINARIO 2.90 X 0.13 X 0.02</v>
          </cell>
          <cell r="E547" t="str">
            <v>UN</v>
          </cell>
          <cell r="F547">
            <v>9401</v>
          </cell>
        </row>
        <row r="548">
          <cell r="C548">
            <v>7274</v>
          </cell>
          <cell r="D548" t="str">
            <v>CAMILLA EN ORDINARIO 1.40 X 0.70</v>
          </cell>
          <cell r="E548" t="str">
            <v>UN</v>
          </cell>
          <cell r="F548">
            <v>35700</v>
          </cell>
        </row>
        <row r="549">
          <cell r="C549">
            <v>7275</v>
          </cell>
          <cell r="D549" t="str">
            <v>LISTON EN ORDINARIO 3.00 X 0.10 X 0.018</v>
          </cell>
          <cell r="E549" t="str">
            <v>UN</v>
          </cell>
          <cell r="F549">
            <v>10115</v>
          </cell>
        </row>
        <row r="550">
          <cell r="C550">
            <v>7276</v>
          </cell>
          <cell r="D550" t="str">
            <v>LIMATON 3.00 M</v>
          </cell>
          <cell r="E550" t="str">
            <v>UN</v>
          </cell>
          <cell r="F550">
            <v>17010</v>
          </cell>
        </row>
        <row r="551">
          <cell r="C551">
            <v>7277</v>
          </cell>
          <cell r="D551" t="str">
            <v>LIMATON 4.00 M</v>
          </cell>
          <cell r="E551" t="str">
            <v>UN</v>
          </cell>
          <cell r="F551">
            <v>22680</v>
          </cell>
        </row>
        <row r="552">
          <cell r="C552">
            <v>7278</v>
          </cell>
          <cell r="D552" t="str">
            <v>LIMATON 5.00 M</v>
          </cell>
          <cell r="E552" t="str">
            <v>UN</v>
          </cell>
          <cell r="F552">
            <v>28350</v>
          </cell>
        </row>
        <row r="553">
          <cell r="C553">
            <v>7279</v>
          </cell>
          <cell r="D553" t="str">
            <v>LIMATON 6.00 M</v>
          </cell>
          <cell r="E553" t="str">
            <v>UN</v>
          </cell>
          <cell r="F553">
            <v>31500</v>
          </cell>
        </row>
        <row r="554">
          <cell r="C554">
            <v>7280</v>
          </cell>
          <cell r="D554" t="str">
            <v>LIMATON 7.00 M</v>
          </cell>
          <cell r="E554" t="str">
            <v>UN</v>
          </cell>
          <cell r="F554">
            <v>58800</v>
          </cell>
        </row>
        <row r="555">
          <cell r="C555">
            <v>7281</v>
          </cell>
          <cell r="D555" t="str">
            <v>LIMATON 8.00 M</v>
          </cell>
          <cell r="E555" t="str">
            <v>UN</v>
          </cell>
          <cell r="F555">
            <v>67200</v>
          </cell>
        </row>
        <row r="556">
          <cell r="C556">
            <v>7282</v>
          </cell>
          <cell r="D556" t="str">
            <v>VARA DE CORREDOR 3.0 M</v>
          </cell>
          <cell r="E556" t="str">
            <v>UN</v>
          </cell>
          <cell r="F556">
            <v>8400</v>
          </cell>
        </row>
        <row r="557">
          <cell r="C557">
            <v>7283</v>
          </cell>
          <cell r="D557" t="str">
            <v>VARA DE CORREDOR 4.0 M</v>
          </cell>
          <cell r="E557" t="str">
            <v>UN</v>
          </cell>
          <cell r="F557">
            <v>12075</v>
          </cell>
        </row>
        <row r="558">
          <cell r="C558">
            <v>7284</v>
          </cell>
          <cell r="D558" t="str">
            <v>VARA DE CORREDOR 5.0 M</v>
          </cell>
          <cell r="E558" t="str">
            <v>UN</v>
          </cell>
          <cell r="F558">
            <v>15225</v>
          </cell>
        </row>
        <row r="559">
          <cell r="C559">
            <v>7285</v>
          </cell>
          <cell r="D559" t="str">
            <v>VARA DE CORREDOR 6.0 M</v>
          </cell>
          <cell r="E559" t="str">
            <v>UN</v>
          </cell>
          <cell r="F559">
            <v>12390</v>
          </cell>
        </row>
        <row r="560">
          <cell r="C560">
            <v>7287</v>
          </cell>
          <cell r="D560" t="str">
            <v>VARA DE CLAVO 3.00 M</v>
          </cell>
          <cell r="E560" t="str">
            <v>UN</v>
          </cell>
          <cell r="F560">
            <v>5775</v>
          </cell>
        </row>
        <row r="561">
          <cell r="C561">
            <v>7288</v>
          </cell>
          <cell r="D561" t="str">
            <v>VARA DE CLAVO 6.00 M</v>
          </cell>
          <cell r="E561" t="str">
            <v>UN</v>
          </cell>
          <cell r="F561">
            <v>10710</v>
          </cell>
        </row>
        <row r="562">
          <cell r="C562">
            <v>7289</v>
          </cell>
          <cell r="D562" t="str">
            <v>BLOQUE PARA CAMARA TELEFONICA EPM -TELECOM</v>
          </cell>
          <cell r="E562" t="str">
            <v>UN</v>
          </cell>
          <cell r="F562">
            <v>4430</v>
          </cell>
        </row>
        <row r="563">
          <cell r="C563">
            <v>7291</v>
          </cell>
          <cell r="D563" t="str">
            <v>MARCO Y TAPA CIRCULAR TELECOM CT-014 (F)</v>
          </cell>
          <cell r="E563" t="str">
            <v>UN</v>
          </cell>
          <cell r="F563">
            <v>372351</v>
          </cell>
        </row>
        <row r="564">
          <cell r="C564">
            <v>7293</v>
          </cell>
          <cell r="D564" t="str">
            <v>MARCO Y TAPA CAMARA F1 TELECOM CT-043 (F)</v>
          </cell>
          <cell r="E564" t="str">
            <v>UN</v>
          </cell>
          <cell r="F564">
            <v>351050</v>
          </cell>
        </row>
        <row r="565">
          <cell r="C565">
            <v>7295</v>
          </cell>
          <cell r="D565" t="str">
            <v>MARCO Y TAPAS CAMARA DOBLE F1 TELECOM CT-044 (F)</v>
          </cell>
          <cell r="E565" t="str">
            <v>UN</v>
          </cell>
          <cell r="F565">
            <v>511700</v>
          </cell>
        </row>
        <row r="566">
          <cell r="C566">
            <v>7298</v>
          </cell>
          <cell r="D566" t="str">
            <v>MARCO Y TAPA CAMARA F2 TELECOM CT-053 (F)</v>
          </cell>
          <cell r="E566" t="str">
            <v>UN</v>
          </cell>
          <cell r="F566">
            <v>253113</v>
          </cell>
        </row>
        <row r="567">
          <cell r="C567">
            <v>7300</v>
          </cell>
          <cell r="D567" t="str">
            <v>DUCTO TELEFONICO LIVIANO PVC TIPO EB D=6"</v>
          </cell>
          <cell r="E567" t="str">
            <v>ML</v>
          </cell>
          <cell r="F567">
            <v>51268</v>
          </cell>
        </row>
        <row r="568">
          <cell r="C568">
            <v>7302</v>
          </cell>
          <cell r="D568" t="str">
            <v>DUCTO PESADO PVC TIPO DB D=2"</v>
          </cell>
          <cell r="E568" t="str">
            <v>ML</v>
          </cell>
          <cell r="F568">
            <v>9100</v>
          </cell>
        </row>
        <row r="569">
          <cell r="C569">
            <v>7303</v>
          </cell>
          <cell r="D569" t="str">
            <v>DUCTO PESADO PVC TIPO DB D=3"</v>
          </cell>
          <cell r="E569" t="str">
            <v>ML</v>
          </cell>
          <cell r="F569">
            <v>20147</v>
          </cell>
        </row>
        <row r="570">
          <cell r="C570">
            <v>7304</v>
          </cell>
          <cell r="D570" t="str">
            <v>DUCTO PESADO PVC TIPO DB D=4"</v>
          </cell>
          <cell r="E570" t="str">
            <v>ML</v>
          </cell>
          <cell r="F570">
            <v>34029</v>
          </cell>
        </row>
        <row r="571">
          <cell r="C571">
            <v>7305</v>
          </cell>
          <cell r="D571" t="str">
            <v>DUCTO PESADO PVC TIPO DB D=6"</v>
          </cell>
          <cell r="E571" t="str">
            <v>ML</v>
          </cell>
          <cell r="F571">
            <v>70974</v>
          </cell>
        </row>
        <row r="572">
          <cell r="C572">
            <v>7306</v>
          </cell>
          <cell r="D572" t="str">
            <v>CINTA DE DEMARCACION Cal. 3 (ROLLO 500mx0.10m)</v>
          </cell>
          <cell r="E572" t="str">
            <v>UN</v>
          </cell>
          <cell r="F572">
            <v>28649</v>
          </cell>
        </row>
        <row r="573">
          <cell r="C573">
            <v>7307</v>
          </cell>
          <cell r="D573" t="str">
            <v>SOLDADURA SOLVENTE PARA PVC (1/4 GLN)</v>
          </cell>
          <cell r="E573" t="str">
            <v>UN</v>
          </cell>
          <cell r="F573">
            <v>82900</v>
          </cell>
        </row>
        <row r="574">
          <cell r="C574">
            <v>7308</v>
          </cell>
          <cell r="D574" t="str">
            <v>TARIFA MES - SMMLV</v>
          </cell>
          <cell r="E574" t="str">
            <v>MES</v>
          </cell>
          <cell r="F574">
            <v>1160000</v>
          </cell>
        </row>
        <row r="575">
          <cell r="C575">
            <v>7309</v>
          </cell>
          <cell r="D575" t="str">
            <v>ACERO FIGURADO Ø 1/4" A Ø 1" F'y=60000 PSI - Puesto en obra</v>
          </cell>
          <cell r="E575" t="str">
            <v>KG</v>
          </cell>
          <cell r="F575">
            <v>3332</v>
          </cell>
        </row>
        <row r="576">
          <cell r="C576">
            <v>7313</v>
          </cell>
          <cell r="D576" t="str">
            <v>VIBRADOR DE EJE FLEXIBLE ELÉCTRICO - POTENCIA DE 2 A 3 HP</v>
          </cell>
          <cell r="E576" t="str">
            <v>DIA</v>
          </cell>
          <cell r="F576">
            <v>26180</v>
          </cell>
        </row>
        <row r="577">
          <cell r="C577">
            <v>7317</v>
          </cell>
          <cell r="D577" t="str">
            <v>GEOTEXTIL NT 2500 o 501 NT</v>
          </cell>
          <cell r="E577" t="str">
            <v>M2</v>
          </cell>
          <cell r="F577">
            <v>4998</v>
          </cell>
        </row>
        <row r="578">
          <cell r="C578">
            <v>7325</v>
          </cell>
          <cell r="D578" t="str">
            <v>MANTO BIOLOGICO BIOTEX</v>
          </cell>
          <cell r="E578" t="str">
            <v>M2</v>
          </cell>
          <cell r="F578">
            <v>6831</v>
          </cell>
        </row>
        <row r="579">
          <cell r="C579">
            <v>7336</v>
          </cell>
          <cell r="D579" t="str">
            <v>LIMPIADOR (1/4 GLN)</v>
          </cell>
          <cell r="E579" t="str">
            <v>UN</v>
          </cell>
          <cell r="F579">
            <v>36388</v>
          </cell>
        </row>
        <row r="580">
          <cell r="C580">
            <v>7337</v>
          </cell>
          <cell r="D580" t="str">
            <v>IMPRIMANTE Y PUENTE DE ADHERENCIA</v>
          </cell>
          <cell r="E580" t="str">
            <v>KG</v>
          </cell>
          <cell r="F580">
            <v>117778</v>
          </cell>
        </row>
        <row r="581">
          <cell r="C581">
            <v>7338</v>
          </cell>
          <cell r="D581" t="str">
            <v>CINTA FLEXIBLE PARA SELLO DE JUNTAS A=15cm</v>
          </cell>
          <cell r="E581" t="str">
            <v>ML</v>
          </cell>
          <cell r="F581">
            <v>32950</v>
          </cell>
        </row>
        <row r="582">
          <cell r="C582">
            <v>7343</v>
          </cell>
          <cell r="D582" t="str">
            <v>BARANDA METALICA M80 (instalado y pintado)</v>
          </cell>
          <cell r="E582" t="str">
            <v>ML</v>
          </cell>
          <cell r="F582">
            <v>248710</v>
          </cell>
        </row>
        <row r="583">
          <cell r="C583">
            <v>7344</v>
          </cell>
          <cell r="D583" t="str">
            <v>BARANDA METALICA M81 (instalado y pintado)</v>
          </cell>
          <cell r="E583" t="str">
            <v>ML</v>
          </cell>
          <cell r="F583">
            <v>273700</v>
          </cell>
        </row>
        <row r="584">
          <cell r="C584">
            <v>7345</v>
          </cell>
          <cell r="D584" t="str">
            <v>CANECA EN ACERO INOXIDABLE TIPO BARCELONA</v>
          </cell>
          <cell r="E584" t="str">
            <v>UN</v>
          </cell>
          <cell r="F584">
            <v>547400</v>
          </cell>
        </row>
        <row r="585">
          <cell r="C585">
            <v>7346</v>
          </cell>
          <cell r="D585" t="str">
            <v>CABINA TELEFONICA DE PARED M21</v>
          </cell>
          <cell r="E585" t="str">
            <v>UN</v>
          </cell>
          <cell r="F585">
            <v>4105500</v>
          </cell>
        </row>
        <row r="586">
          <cell r="C586">
            <v>7351</v>
          </cell>
          <cell r="D586" t="str">
            <v>UNION DRESSER HD D=3"</v>
          </cell>
          <cell r="E586" t="str">
            <v>UN</v>
          </cell>
          <cell r="F586">
            <v>110670</v>
          </cell>
        </row>
        <row r="587">
          <cell r="C587">
            <v>7352</v>
          </cell>
          <cell r="D587" t="str">
            <v>UNION DRESSER HD D=4"</v>
          </cell>
          <cell r="E587" t="str">
            <v>UN</v>
          </cell>
          <cell r="F587">
            <v>136850</v>
          </cell>
        </row>
        <row r="588">
          <cell r="C588">
            <v>7353</v>
          </cell>
          <cell r="D588" t="str">
            <v>UNION DRESSER HD D=6"</v>
          </cell>
          <cell r="E588" t="str">
            <v>UN</v>
          </cell>
          <cell r="F588">
            <v>220244</v>
          </cell>
        </row>
        <row r="589">
          <cell r="C589">
            <v>7354</v>
          </cell>
          <cell r="D589" t="str">
            <v>UNION DRESSER HD D=8"</v>
          </cell>
          <cell r="E589" t="str">
            <v>UN</v>
          </cell>
          <cell r="F589">
            <v>357000</v>
          </cell>
        </row>
        <row r="590">
          <cell r="C590">
            <v>7355</v>
          </cell>
          <cell r="D590" t="str">
            <v>UNION DRESSER HD D=10"</v>
          </cell>
          <cell r="E590" t="str">
            <v>UN</v>
          </cell>
          <cell r="F590">
            <v>548590</v>
          </cell>
        </row>
        <row r="591">
          <cell r="C591">
            <v>7356</v>
          </cell>
          <cell r="D591" t="str">
            <v>UNION DRESSER HD D=12"</v>
          </cell>
          <cell r="E591" t="str">
            <v>UN</v>
          </cell>
          <cell r="F591">
            <v>810390</v>
          </cell>
        </row>
        <row r="592">
          <cell r="C592">
            <v>7359</v>
          </cell>
          <cell r="D592" t="str">
            <v>BARRERA RELLENABLE (1.45x0.45x0.55m) CON CINTA RET</v>
          </cell>
          <cell r="E592" t="str">
            <v>UN</v>
          </cell>
          <cell r="F592">
            <v>148167</v>
          </cell>
        </row>
        <row r="593">
          <cell r="C593">
            <v>7360</v>
          </cell>
          <cell r="D593" t="str">
            <v>BARRERA RELLENABLE (2.00x0.55x1.00m) CON CINTA RET</v>
          </cell>
          <cell r="E593" t="str">
            <v>UN</v>
          </cell>
          <cell r="F593">
            <v>374850</v>
          </cell>
        </row>
        <row r="594">
          <cell r="C594">
            <v>7361</v>
          </cell>
          <cell r="D594" t="str">
            <v>BLOQUE No. 4</v>
          </cell>
          <cell r="E594" t="str">
            <v>UN</v>
          </cell>
          <cell r="F594">
            <v>1000</v>
          </cell>
        </row>
        <row r="595">
          <cell r="C595">
            <v>7362</v>
          </cell>
          <cell r="D595" t="str">
            <v>BLOQUE No. 5</v>
          </cell>
          <cell r="E595" t="str">
            <v>UN</v>
          </cell>
          <cell r="F595">
            <v>1000</v>
          </cell>
        </row>
        <row r="596">
          <cell r="C596">
            <v>7363</v>
          </cell>
          <cell r="D596" t="str">
            <v>TAPA PARA POZO D=0.70m</v>
          </cell>
          <cell r="E596" t="str">
            <v>UN</v>
          </cell>
          <cell r="F596">
            <v>184003</v>
          </cell>
        </row>
        <row r="597">
          <cell r="C597">
            <v>7364</v>
          </cell>
          <cell r="D597" t="str">
            <v>REJILLA SUMIDERO TRANSVERSAL 50 X 50</v>
          </cell>
          <cell r="E597" t="str">
            <v>UN</v>
          </cell>
          <cell r="F597">
            <v>303486</v>
          </cell>
        </row>
        <row r="598">
          <cell r="C598">
            <v>7366</v>
          </cell>
          <cell r="D598" t="str">
            <v>UNION PVC U.M. EXT CORRUGADO/INT LISO U.M. NORMA NTC 3722-1 D=200MM (8")</v>
          </cell>
          <cell r="E598" t="str">
            <v>ML</v>
          </cell>
          <cell r="F598">
            <v>63771</v>
          </cell>
        </row>
        <row r="599">
          <cell r="C599">
            <v>7367</v>
          </cell>
          <cell r="D599" t="str">
            <v>UNION PVC U.M. EXT CORRUGADO/INT LISO U.M. NORMA NTC 3722-1 D=250MM (10")</v>
          </cell>
          <cell r="E599" t="str">
            <v>ML</v>
          </cell>
          <cell r="F599">
            <v>181138</v>
          </cell>
        </row>
        <row r="600">
          <cell r="C600">
            <v>7368</v>
          </cell>
          <cell r="D600" t="str">
            <v>UNION PVC U.M. EXT CORRUGADO/INT LISO U.M. NORMA NTC 3722-1 D=315MM (12")</v>
          </cell>
          <cell r="E600" t="str">
            <v>ML</v>
          </cell>
          <cell r="F600">
            <v>309932</v>
          </cell>
        </row>
        <row r="601">
          <cell r="C601">
            <v>7369</v>
          </cell>
          <cell r="D601" t="str">
            <v>UNION PVC U.M. EXT CORRUGADO/INT LISO U.M. NORMA NTC 3722-1T D=400MM (16")</v>
          </cell>
          <cell r="E601" t="str">
            <v>ML</v>
          </cell>
          <cell r="F601">
            <v>472541</v>
          </cell>
        </row>
        <row r="602">
          <cell r="C602">
            <v>7370</v>
          </cell>
          <cell r="D602" t="str">
            <v>UNION PVC U.M. EXT CORRUGADO/INT LISO U.M. NORMA NTC 3722-1 D=450MM (18")</v>
          </cell>
          <cell r="E602" t="str">
            <v>ML</v>
          </cell>
          <cell r="F602">
            <v>497053</v>
          </cell>
        </row>
        <row r="603">
          <cell r="C603">
            <v>7371</v>
          </cell>
          <cell r="D603" t="str">
            <v>UNION PVC U.M. EXT CORRUGADO/INT LISO U.M. NORMA NTC 3722-1 D=500MM (20")</v>
          </cell>
          <cell r="E603" t="str">
            <v>ML</v>
          </cell>
          <cell r="F603">
            <v>558432</v>
          </cell>
        </row>
        <row r="604">
          <cell r="C604">
            <v>7372</v>
          </cell>
          <cell r="D604" t="str">
            <v>CODO HD EXTREMO LISO 11.25ºX8``</v>
          </cell>
          <cell r="E604" t="str">
            <v>UN</v>
          </cell>
          <cell r="F604">
            <v>482612</v>
          </cell>
        </row>
        <row r="605">
          <cell r="C605">
            <v>7373</v>
          </cell>
          <cell r="D605" t="str">
            <v>CODO HD EXTREMO LISO 22.5ºX3``</v>
          </cell>
          <cell r="E605" t="str">
            <v>UN</v>
          </cell>
          <cell r="F605">
            <v>125612</v>
          </cell>
        </row>
        <row r="606">
          <cell r="C606">
            <v>7374</v>
          </cell>
          <cell r="D606" t="str">
            <v>VALVULA COMPUERTA ELASTICA VNA E. L. D=4"</v>
          </cell>
          <cell r="E606" t="str">
            <v>UN</v>
          </cell>
          <cell r="F606">
            <v>938910</v>
          </cell>
        </row>
        <row r="607">
          <cell r="C607">
            <v>7375</v>
          </cell>
          <cell r="D607" t="str">
            <v>VALVULA COMPUERTA ELASTICA VNA E. L. D=10"</v>
          </cell>
          <cell r="E607" t="str">
            <v>UN</v>
          </cell>
          <cell r="F607">
            <v>3886090</v>
          </cell>
        </row>
        <row r="608">
          <cell r="C608">
            <v>7376</v>
          </cell>
          <cell r="D608" t="str">
            <v>VALVULA COMPUERTA ELASTICA VNA E. L. D=12"</v>
          </cell>
          <cell r="E608" t="str">
            <v>UN</v>
          </cell>
          <cell r="F608">
            <v>4600661</v>
          </cell>
        </row>
        <row r="609">
          <cell r="C609">
            <v>7377</v>
          </cell>
          <cell r="D609" t="str">
            <v>CODO HD JUNTA HIDRAULICA PARA PVC 11.25ºX2"</v>
          </cell>
          <cell r="E609" t="str">
            <v>UN</v>
          </cell>
          <cell r="F609">
            <v>96390</v>
          </cell>
        </row>
        <row r="610">
          <cell r="C610">
            <v>7378</v>
          </cell>
          <cell r="D610" t="str">
            <v>CODO HD JUNTA HIDRAULICA PARA PVC 11.25ºX3"</v>
          </cell>
          <cell r="E610" t="str">
            <v>UN</v>
          </cell>
          <cell r="F610">
            <v>142800</v>
          </cell>
        </row>
        <row r="611">
          <cell r="C611">
            <v>7379</v>
          </cell>
          <cell r="D611" t="str">
            <v>CODO HD JUNTA HIDRAULICA PARA PVC 11.25ºX4"</v>
          </cell>
          <cell r="E611" t="str">
            <v>UN</v>
          </cell>
          <cell r="F611">
            <v>188020</v>
          </cell>
        </row>
        <row r="612">
          <cell r="C612">
            <v>7380</v>
          </cell>
          <cell r="D612" t="str">
            <v>CODO HD JUNTA HIDRAULICA PARA PVC 11.25ºX6"</v>
          </cell>
          <cell r="E612" t="str">
            <v>UN</v>
          </cell>
          <cell r="F612">
            <v>346290</v>
          </cell>
        </row>
        <row r="613">
          <cell r="C613">
            <v>7381</v>
          </cell>
          <cell r="D613" t="str">
            <v>CODO HD JUNTA HIDRAULICA PARA PVC 11.25ºX8"</v>
          </cell>
          <cell r="E613" t="str">
            <v>UN</v>
          </cell>
          <cell r="F613">
            <v>584290</v>
          </cell>
        </row>
        <row r="614">
          <cell r="C614">
            <v>7382</v>
          </cell>
          <cell r="D614" t="str">
            <v>REDUCCION PVC U.M. NORMA NTC 382 4"x2"</v>
          </cell>
          <cell r="E614" t="str">
            <v>UN</v>
          </cell>
          <cell r="F614">
            <v>116620</v>
          </cell>
        </row>
        <row r="615">
          <cell r="C615">
            <v>7384</v>
          </cell>
          <cell r="D615" t="str">
            <v>REDUCCION PVC U.M. NORMA NTC 382 4"x3"</v>
          </cell>
          <cell r="E615" t="str">
            <v>UN</v>
          </cell>
          <cell r="F615">
            <v>135660</v>
          </cell>
        </row>
        <row r="616">
          <cell r="C616">
            <v>7385</v>
          </cell>
          <cell r="D616" t="str">
            <v>REDUCCION PVC U.M. NORMA NTC 382 6"x4"</v>
          </cell>
          <cell r="E616" t="str">
            <v>UN</v>
          </cell>
          <cell r="F616">
            <v>326060</v>
          </cell>
        </row>
        <row r="617">
          <cell r="C617">
            <v>7386</v>
          </cell>
          <cell r="D617" t="str">
            <v>REDUCCION PVC U.M. NORMA NTC 382 8"x6"</v>
          </cell>
          <cell r="E617" t="str">
            <v>UN</v>
          </cell>
          <cell r="F617">
            <v>439110</v>
          </cell>
        </row>
        <row r="618">
          <cell r="C618">
            <v>7387</v>
          </cell>
          <cell r="D618" t="str">
            <v>TAPON PVC U.M. NORMA NTC 382 D=3"</v>
          </cell>
          <cell r="E618" t="str">
            <v>UN</v>
          </cell>
          <cell r="F618">
            <v>35842</v>
          </cell>
        </row>
        <row r="619">
          <cell r="C619">
            <v>7388</v>
          </cell>
          <cell r="D619" t="str">
            <v>TAPON PVC U.M. NORMA NTC 382 D=4"</v>
          </cell>
          <cell r="E619" t="str">
            <v>UN</v>
          </cell>
          <cell r="F619">
            <v>66174</v>
          </cell>
        </row>
        <row r="620">
          <cell r="C620">
            <v>7389</v>
          </cell>
          <cell r="D620" t="str">
            <v>TAPON PVC U.M. NORMA NTC 382 D=6"</v>
          </cell>
          <cell r="E620" t="str">
            <v>UN</v>
          </cell>
          <cell r="F620">
            <v>170251</v>
          </cell>
        </row>
        <row r="621">
          <cell r="C621">
            <v>7390</v>
          </cell>
          <cell r="D621" t="str">
            <v>TAPON PVC U.M. NORMA NTC 382 D=8"</v>
          </cell>
          <cell r="E621" t="str">
            <v>UN</v>
          </cell>
          <cell r="F621">
            <v>460336</v>
          </cell>
        </row>
        <row r="622">
          <cell r="C622">
            <v>7391</v>
          </cell>
          <cell r="D622" t="str">
            <v>REDUCCION CONCENTRICA HD E.L. 6"x2" (150x50mm)</v>
          </cell>
          <cell r="E622" t="str">
            <v>UN</v>
          </cell>
          <cell r="F622">
            <v>231388</v>
          </cell>
        </row>
        <row r="623">
          <cell r="C623">
            <v>7392</v>
          </cell>
          <cell r="D623" t="str">
            <v>REDUCCION CONCENTRICA HD E.L. 6"x3" (150x75mm)</v>
          </cell>
          <cell r="E623" t="str">
            <v>UN</v>
          </cell>
          <cell r="F623">
            <v>310722</v>
          </cell>
        </row>
        <row r="624">
          <cell r="C624">
            <v>7393</v>
          </cell>
          <cell r="D624" t="str">
            <v>REDUCCION CONCENTRICA HD E.L. 6"x4" (150x100mm)</v>
          </cell>
          <cell r="E624" t="str">
            <v>UN</v>
          </cell>
          <cell r="F624">
            <v>317334</v>
          </cell>
        </row>
        <row r="625">
          <cell r="C625">
            <v>7396</v>
          </cell>
          <cell r="D625" t="str">
            <v>REDUCCION CONCENTRICA HD E.L. 8"x4" (200x100mm)</v>
          </cell>
          <cell r="E625" t="str">
            <v>UN</v>
          </cell>
          <cell r="F625">
            <v>383444</v>
          </cell>
        </row>
        <row r="626">
          <cell r="C626">
            <v>7397</v>
          </cell>
          <cell r="D626" t="str">
            <v>REDUCCION CONCENTRICA HD E.L. 8"x6" (200x150mm)</v>
          </cell>
          <cell r="E626" t="str">
            <v>UN</v>
          </cell>
          <cell r="F626">
            <v>429722</v>
          </cell>
        </row>
        <row r="627">
          <cell r="C627">
            <v>7398</v>
          </cell>
          <cell r="D627" t="str">
            <v>REDUCCION CONCENTRICA HD E.L. 10"x3" (250x75mm)</v>
          </cell>
          <cell r="E627" t="str">
            <v>UN</v>
          </cell>
          <cell r="F627">
            <v>601612</v>
          </cell>
        </row>
        <row r="628">
          <cell r="C628">
            <v>7399</v>
          </cell>
          <cell r="D628" t="str">
            <v>REDUCCION CONCENTRICA HD E.L. 10"x4" (250x100mm)</v>
          </cell>
          <cell r="E628" t="str">
            <v>UN</v>
          </cell>
          <cell r="F628">
            <v>647888</v>
          </cell>
        </row>
        <row r="629">
          <cell r="C629">
            <v>7400</v>
          </cell>
          <cell r="D629" t="str">
            <v>REDUCCION CONCENTRICA HD E.L. 10"x6" (250x150mm)</v>
          </cell>
          <cell r="E629" t="str">
            <v>UN</v>
          </cell>
          <cell r="F629">
            <v>674334</v>
          </cell>
        </row>
        <row r="630">
          <cell r="C630">
            <v>7401</v>
          </cell>
          <cell r="D630" t="str">
            <v>REDUCCION CONCENTRICA HD E.L. 10"x8" (250x200mm)</v>
          </cell>
          <cell r="E630" t="str">
            <v>UN</v>
          </cell>
          <cell r="F630">
            <v>766888</v>
          </cell>
        </row>
        <row r="631">
          <cell r="C631">
            <v>7403</v>
          </cell>
          <cell r="D631" t="str">
            <v>REDUCCION CONCENTRICA HD E.L. 12"x4" (300x100mm)</v>
          </cell>
          <cell r="E631" t="str">
            <v>UN</v>
          </cell>
          <cell r="F631">
            <v>1031334</v>
          </cell>
        </row>
        <row r="632">
          <cell r="C632">
            <v>7404</v>
          </cell>
          <cell r="D632" t="str">
            <v>REDUCCION CONCENTRICA HD E.L. 12"x6" (300x150mm)</v>
          </cell>
          <cell r="E632" t="str">
            <v>UN</v>
          </cell>
          <cell r="F632">
            <v>1150334</v>
          </cell>
        </row>
        <row r="633">
          <cell r="C633">
            <v>7405</v>
          </cell>
          <cell r="D633" t="str">
            <v>REDUCCION CONCENTRICA HD E.L. 12"x8" (300x200mm)</v>
          </cell>
          <cell r="E633" t="str">
            <v>UN</v>
          </cell>
          <cell r="F633">
            <v>1150334</v>
          </cell>
        </row>
        <row r="634">
          <cell r="C634">
            <v>7406</v>
          </cell>
          <cell r="D634" t="str">
            <v>REDUCCION CONCENTRICA HD E.L. 12"x10"  (300x250mm)</v>
          </cell>
          <cell r="E634" t="str">
            <v>UN</v>
          </cell>
          <cell r="F634">
            <v>1553612</v>
          </cell>
        </row>
        <row r="635">
          <cell r="C635">
            <v>7407</v>
          </cell>
          <cell r="D635" t="str">
            <v>UNION REPARACION PVC U.M. NORMA NTC 382 D=2"</v>
          </cell>
          <cell r="E635" t="str">
            <v>UN</v>
          </cell>
          <cell r="F635">
            <v>38995</v>
          </cell>
        </row>
        <row r="636">
          <cell r="C636">
            <v>7409</v>
          </cell>
          <cell r="D636" t="str">
            <v>UNION REPARACION PVC U.M. NORMA NTC 382 D=3"</v>
          </cell>
          <cell r="E636" t="str">
            <v>UN</v>
          </cell>
          <cell r="F636">
            <v>62113</v>
          </cell>
        </row>
        <row r="637">
          <cell r="C637">
            <v>7410</v>
          </cell>
          <cell r="D637" t="str">
            <v>UNION REPARACION PVC U.M. NORMA NTC 382 D=4"</v>
          </cell>
          <cell r="E637" t="str">
            <v>UN</v>
          </cell>
          <cell r="F637">
            <v>95432</v>
          </cell>
        </row>
        <row r="638">
          <cell r="C638">
            <v>7411</v>
          </cell>
          <cell r="D638" t="str">
            <v>UNION REPARACION PVC U.M. NORMA NTC 382 D=10"</v>
          </cell>
          <cell r="E638" t="str">
            <v>UN</v>
          </cell>
          <cell r="F638">
            <v>694016</v>
          </cell>
        </row>
        <row r="639">
          <cell r="C639">
            <v>7412</v>
          </cell>
          <cell r="D639" t="str">
            <v>ACOPLE UNIVERSAL D=3" (85 a 103mm)</v>
          </cell>
          <cell r="E639" t="str">
            <v>UN</v>
          </cell>
          <cell r="F639">
            <v>155890</v>
          </cell>
        </row>
        <row r="640">
          <cell r="C640">
            <v>7413</v>
          </cell>
          <cell r="D640" t="str">
            <v>ACOPLE UNIVERSAL D=4" (110 a 128mm)</v>
          </cell>
          <cell r="E640" t="str">
            <v>UN</v>
          </cell>
          <cell r="F640">
            <v>172550</v>
          </cell>
        </row>
        <row r="641">
          <cell r="C641">
            <v>7414</v>
          </cell>
          <cell r="D641" t="str">
            <v>ACOPLE UNIVERSAL D=6" (167 a 189mm) R2</v>
          </cell>
          <cell r="E641" t="str">
            <v>UN</v>
          </cell>
          <cell r="F641">
            <v>327250</v>
          </cell>
        </row>
        <row r="642">
          <cell r="C642">
            <v>7415</v>
          </cell>
          <cell r="D642" t="str">
            <v>ACOPLE UNIVERSAL D=8" (234 a 252mm) R2</v>
          </cell>
          <cell r="E642" t="str">
            <v>UN</v>
          </cell>
          <cell r="F642">
            <v>506940</v>
          </cell>
        </row>
        <row r="643">
          <cell r="C643">
            <v>7416</v>
          </cell>
          <cell r="D643" t="str">
            <v>ACOPLE UNIVERSAL D=10" (292 a 310mm) R2</v>
          </cell>
          <cell r="E643" t="str">
            <v>UN</v>
          </cell>
          <cell r="F643">
            <v>860370</v>
          </cell>
        </row>
        <row r="644">
          <cell r="C644">
            <v>7417</v>
          </cell>
          <cell r="D644" t="str">
            <v>ACOPLE UNIVERSAL D=12" (350 a 368mm) R3</v>
          </cell>
          <cell r="E644" t="str">
            <v>UN</v>
          </cell>
          <cell r="F644">
            <v>899640</v>
          </cell>
        </row>
        <row r="645">
          <cell r="C645">
            <v>7418</v>
          </cell>
          <cell r="D645" t="str">
            <v>TARIFA MES - AUXILIO DE TRANSPORTE</v>
          </cell>
          <cell r="E645" t="str">
            <v>MES</v>
          </cell>
          <cell r="F645">
            <v>140606</v>
          </cell>
        </row>
        <row r="646">
          <cell r="C646">
            <v>7419</v>
          </cell>
          <cell r="D646" t="str">
            <v>CONCRETO GRAVA COMÚN 4500 PSI 31.5 MPa (315 Kg/cm2)</v>
          </cell>
          <cell r="E646" t="str">
            <v>M3</v>
          </cell>
          <cell r="F646">
            <v>423045</v>
          </cell>
        </row>
        <row r="647">
          <cell r="C647">
            <v>7420</v>
          </cell>
          <cell r="D647" t="str">
            <v>MORTERO 2500 PSI 17 MPa (175 Kg/cm2)</v>
          </cell>
          <cell r="E647" t="str">
            <v>M3</v>
          </cell>
          <cell r="F647">
            <v>403589</v>
          </cell>
        </row>
        <row r="648">
          <cell r="C648">
            <v>7421</v>
          </cell>
          <cell r="D648" t="str">
            <v>MORTERO 3000 PSI 21 MPa (210 Kg/cm2)</v>
          </cell>
          <cell r="E648" t="str">
            <v>M3</v>
          </cell>
          <cell r="F648">
            <v>412335</v>
          </cell>
        </row>
        <row r="649">
          <cell r="C649">
            <v>7422</v>
          </cell>
          <cell r="D649" t="str">
            <v>MORTERO 3500 PSI 24 MPa (245 Kg/cm2)</v>
          </cell>
          <cell r="E649" t="str">
            <v>M3</v>
          </cell>
          <cell r="F649">
            <v>419832</v>
          </cell>
        </row>
        <row r="650">
          <cell r="C650">
            <v>7423</v>
          </cell>
          <cell r="D650" t="str">
            <v>ARMADO CANASTAS PARA PILOTES</v>
          </cell>
          <cell r="E650" t="str">
            <v>KG</v>
          </cell>
          <cell r="F650">
            <v>452</v>
          </cell>
        </row>
        <row r="651">
          <cell r="C651">
            <v>7426</v>
          </cell>
          <cell r="D651" t="str">
            <v>GEODREN PLANAR H=1.0 o DRENAFLEX PLANAR H=1.0</v>
          </cell>
          <cell r="E651" t="str">
            <v>ML</v>
          </cell>
          <cell r="F651">
            <v>38080</v>
          </cell>
        </row>
        <row r="652">
          <cell r="C652">
            <v>7427</v>
          </cell>
          <cell r="D652" t="str">
            <v>GEODREN PLANAR H=2.0</v>
          </cell>
          <cell r="E652" t="str">
            <v>ML</v>
          </cell>
          <cell r="F652">
            <v>81015</v>
          </cell>
        </row>
        <row r="653">
          <cell r="C653">
            <v>7428</v>
          </cell>
          <cell r="D653" t="str">
            <v>GEODREN CON TUBERIA CIRCULAR 100mm H=0.5 o DRENAFLEX CON TUBERIA CIRCULAR 100mm H=0.5</v>
          </cell>
          <cell r="E653" t="str">
            <v>ML</v>
          </cell>
          <cell r="F653">
            <v>33320</v>
          </cell>
        </row>
        <row r="654">
          <cell r="C654">
            <v>7429</v>
          </cell>
          <cell r="D654" t="str">
            <v>GEODREN CON TUBERIA CIRCULAR 100mm H=1.0 o DRENAFLEX CON TUBERÍA 100mm H=1.0</v>
          </cell>
          <cell r="E654" t="str">
            <v>ML</v>
          </cell>
          <cell r="F654">
            <v>49980</v>
          </cell>
        </row>
        <row r="655">
          <cell r="C655">
            <v>7430</v>
          </cell>
          <cell r="D655" t="str">
            <v>GEODREN CON TUBERIA CIRCULAR 100mm H=2.0 o DRENAFLEX CON TUBERÍA CIRCULAR 100mm H=2.0</v>
          </cell>
          <cell r="E655" t="str">
            <v>ML</v>
          </cell>
          <cell r="F655">
            <v>92820</v>
          </cell>
        </row>
        <row r="656">
          <cell r="C656">
            <v>7434</v>
          </cell>
          <cell r="D656" t="str">
            <v>DISCO DIAMANTADO ASFALTO-CONCRETO 14"/350mm, cortes aprox. 1.600 a 1.800 mts. de profundidad máxima hasta 100mm.</v>
          </cell>
          <cell r="E656" t="str">
            <v>UN</v>
          </cell>
          <cell r="F656">
            <v>535000</v>
          </cell>
        </row>
        <row r="657">
          <cell r="C657">
            <v>7436</v>
          </cell>
          <cell r="D657" t="str">
            <v>MOTOBOMBA SUMERGIBLE Ø 2" O 3" - INCLUYE COMBUSTIBLE</v>
          </cell>
          <cell r="E657" t="str">
            <v>DIA</v>
          </cell>
          <cell r="F657">
            <v>70732</v>
          </cell>
        </row>
        <row r="658">
          <cell r="C658">
            <v>7437</v>
          </cell>
          <cell r="D658" t="str">
            <v>CORTADORA DE LADRILLO (SIN DISCO) - PROFUNDIDAD DE CORTE DE 10 A 17cm</v>
          </cell>
          <cell r="E658" t="str">
            <v>DIA</v>
          </cell>
          <cell r="F658">
            <v>23800</v>
          </cell>
        </row>
        <row r="659">
          <cell r="C659">
            <v>7438</v>
          </cell>
          <cell r="D659" t="str">
            <v>RODILLO VIBROCOMPACTADOR TÁNDEM PEQUEÑO - MASA DE 2,5 A 3 TONELADAS - AMPLITUD DE COMPACTACIÓN DE 0.5 MM  - INCLUYE OPERARIO Y COMBUSTIBLE</v>
          </cell>
          <cell r="E659" t="str">
            <v>DIA</v>
          </cell>
          <cell r="F659">
            <v>161158</v>
          </cell>
        </row>
        <row r="660">
          <cell r="C660">
            <v>7439</v>
          </cell>
          <cell r="D660" t="str">
            <v xml:space="preserve">MARTILLO DEMOLEDOR NEUMÁTICO - GOLPES POR MINUTO DE 1100 A 1680 - CONSUMO DE AIRE DE 57 A 85 CFM </v>
          </cell>
          <cell r="E660" t="str">
            <v>HR</v>
          </cell>
          <cell r="F660">
            <v>4983</v>
          </cell>
        </row>
        <row r="661">
          <cell r="C661">
            <v>7442</v>
          </cell>
          <cell r="D661" t="str">
            <v>FONDO DE JUNTA EN ESPUMA DE POLIETILENO DE BAJA DENSIDAD D= 16 mm</v>
          </cell>
          <cell r="E661" t="str">
            <v>ML</v>
          </cell>
          <cell r="F661">
            <v>1571</v>
          </cell>
        </row>
        <row r="662">
          <cell r="C662">
            <v>7443</v>
          </cell>
          <cell r="D662" t="str">
            <v>FONDO DE JUNTA EN ESPUMA DE POLIETILENO DE BAJA DENSIDAD D= 22 mm</v>
          </cell>
          <cell r="E662" t="str">
            <v>ML</v>
          </cell>
          <cell r="F662">
            <v>3123</v>
          </cell>
        </row>
        <row r="663">
          <cell r="C663">
            <v>7444</v>
          </cell>
          <cell r="D663" t="str">
            <v>TUBERIA PVC SANITARIA U.S. D=1 1/2"</v>
          </cell>
          <cell r="E663" t="str">
            <v>ML</v>
          </cell>
          <cell r="F663">
            <v>10080</v>
          </cell>
        </row>
        <row r="664">
          <cell r="C664">
            <v>7445</v>
          </cell>
          <cell r="D664" t="str">
            <v>ACOPLE UNIVERSAL D=6" (159 a 181mm) R1</v>
          </cell>
          <cell r="E664" t="str">
            <v>UN</v>
          </cell>
          <cell r="F664">
            <v>254660</v>
          </cell>
        </row>
        <row r="665">
          <cell r="C665">
            <v>7446</v>
          </cell>
          <cell r="D665" t="str">
            <v>ACOPLE UNIVERSAL D=8" (218 a 235mm) R1</v>
          </cell>
          <cell r="E665" t="str">
            <v>UN</v>
          </cell>
          <cell r="F665">
            <v>402220</v>
          </cell>
        </row>
        <row r="666">
          <cell r="C666">
            <v>7448</v>
          </cell>
          <cell r="D666" t="str">
            <v>ACOPLE UNIVERSAL D=12" (315 a 333mm) R1</v>
          </cell>
          <cell r="E666" t="str">
            <v>UN</v>
          </cell>
          <cell r="F666">
            <v>736610</v>
          </cell>
        </row>
        <row r="667">
          <cell r="C667">
            <v>7451</v>
          </cell>
          <cell r="D667" t="str">
            <v>ACERO FIGURADO No. 8 (Ø 1") F'y=60000 PSI</v>
          </cell>
          <cell r="E667" t="str">
            <v>KG</v>
          </cell>
          <cell r="F667">
            <v>2832</v>
          </cell>
        </row>
        <row r="668">
          <cell r="C668">
            <v>7452</v>
          </cell>
          <cell r="D668" t="str">
            <v>ACERO FIGURADO No. 10 (Ø 1 1/4") F'y=60000 PSI</v>
          </cell>
          <cell r="E668" t="str">
            <v>KG</v>
          </cell>
          <cell r="F668">
            <v>3332</v>
          </cell>
        </row>
        <row r="669">
          <cell r="C669">
            <v>7453</v>
          </cell>
          <cell r="D669" t="str">
            <v>UNION REPARACION HD EXTREMO LISO D=4"</v>
          </cell>
          <cell r="E669" t="str">
            <v>UN</v>
          </cell>
          <cell r="F669">
            <v>155890</v>
          </cell>
        </row>
        <row r="670">
          <cell r="C670">
            <v>7455</v>
          </cell>
          <cell r="D670" t="str">
            <v>CODO HD EXTREMO LISO 22.5ºX8"</v>
          </cell>
          <cell r="E670" t="str">
            <v>UN</v>
          </cell>
          <cell r="F670">
            <v>495834</v>
          </cell>
        </row>
        <row r="671">
          <cell r="C671">
            <v>7457</v>
          </cell>
          <cell r="D671" t="str">
            <v>TUBERIA CONDUIT GALVANIZADA IMC D=1"</v>
          </cell>
          <cell r="E671" t="str">
            <v>ML</v>
          </cell>
          <cell r="F671">
            <v>17433</v>
          </cell>
        </row>
        <row r="672">
          <cell r="C672">
            <v>7458</v>
          </cell>
          <cell r="D672" t="str">
            <v>TUBERIA CONDUIT GALVANIZADA IMC D=1 1/2"</v>
          </cell>
          <cell r="E672" t="str">
            <v>ML</v>
          </cell>
          <cell r="F672">
            <v>32205</v>
          </cell>
        </row>
        <row r="673">
          <cell r="C673">
            <v>7460</v>
          </cell>
          <cell r="D673" t="str">
            <v>TUBERIA CONDUIT GALVANIZADA EMT D=1 1/2"</v>
          </cell>
          <cell r="E673" t="str">
            <v>ML</v>
          </cell>
          <cell r="F673">
            <v>36050</v>
          </cell>
        </row>
        <row r="674">
          <cell r="C674">
            <v>7461</v>
          </cell>
          <cell r="D674" t="str">
            <v>ARENA LAVADA DE PEÑA</v>
          </cell>
          <cell r="E674" t="str">
            <v>M3</v>
          </cell>
          <cell r="F674">
            <v>81086</v>
          </cell>
        </row>
        <row r="675">
          <cell r="C675">
            <v>7462</v>
          </cell>
          <cell r="D675" t="str">
            <v>TRANSPORTE DE PETREOS</v>
          </cell>
          <cell r="E675" t="str">
            <v>M3-KM</v>
          </cell>
          <cell r="F675">
            <v>1449</v>
          </cell>
        </row>
        <row r="676">
          <cell r="C676">
            <v>7463</v>
          </cell>
          <cell r="D676" t="str">
            <v>GEOTEXTIL NT 1600 o 351 NT</v>
          </cell>
          <cell r="E676" t="str">
            <v>M2</v>
          </cell>
          <cell r="F676">
            <v>3213</v>
          </cell>
        </row>
        <row r="677">
          <cell r="C677">
            <v>7464</v>
          </cell>
          <cell r="D677" t="str">
            <v>GEOTEXTIL NT 1800 o 401 NT</v>
          </cell>
          <cell r="E677" t="str">
            <v>M2</v>
          </cell>
          <cell r="F677">
            <v>4046</v>
          </cell>
        </row>
        <row r="678">
          <cell r="C678">
            <v>7465</v>
          </cell>
          <cell r="D678" t="str">
            <v>GEOTEXTIL NT 2000 o 451 NT</v>
          </cell>
          <cell r="E678" t="str">
            <v>M2</v>
          </cell>
          <cell r="F678">
            <v>4522</v>
          </cell>
        </row>
        <row r="679">
          <cell r="C679">
            <v>7466</v>
          </cell>
          <cell r="D679" t="str">
            <v>GEOTEXTIL T 1050</v>
          </cell>
          <cell r="E679" t="str">
            <v>M2</v>
          </cell>
          <cell r="F679">
            <v>5888</v>
          </cell>
        </row>
        <row r="680">
          <cell r="C680">
            <v>7467</v>
          </cell>
          <cell r="D680" t="str">
            <v>GEOTEXTIL T 1400 o 135 ST</v>
          </cell>
          <cell r="E680" t="str">
            <v>M2</v>
          </cell>
          <cell r="F680">
            <v>4578</v>
          </cell>
        </row>
        <row r="681">
          <cell r="C681">
            <v>7468</v>
          </cell>
          <cell r="D681" t="str">
            <v>GEOTEXTIL T 1700 o 200 ST</v>
          </cell>
          <cell r="E681" t="str">
            <v>M2</v>
          </cell>
          <cell r="F681">
            <v>3451</v>
          </cell>
        </row>
        <row r="682">
          <cell r="C682">
            <v>7471</v>
          </cell>
          <cell r="D682" t="str">
            <v>ENSAYO PARA DETERMINAR LA DENSIDAD DEL CEMENTO HIDRÁULICO. Norma técnica: NTC - 221  ASTM C188.</v>
          </cell>
          <cell r="E682" t="str">
            <v>UN</v>
          </cell>
          <cell r="F682">
            <v>71421</v>
          </cell>
        </row>
        <row r="683">
          <cell r="C683">
            <v>7472</v>
          </cell>
          <cell r="D683" t="str">
            <v>DETERMINACIÓN DEL TIEMPO DE FRAGUADO DEL CEMENTO HIDRÁULICO MEDIANTE AGUJA DE VICAT. Norma técnica: NTC - 118 ASTM C191.</v>
          </cell>
          <cell r="E683" t="str">
            <v>UN</v>
          </cell>
          <cell r="F683">
            <v>57120</v>
          </cell>
        </row>
        <row r="684">
          <cell r="C684">
            <v>7482</v>
          </cell>
          <cell r="D684" t="str">
            <v>EQUIVALENTE DE ARENA DE SUELOS Y AGREGADOS FINOS. Norma técnica: INV E 133-13 ASTM D2419 - 14.</v>
          </cell>
          <cell r="E684" t="str">
            <v>UN</v>
          </cell>
          <cell r="F684">
            <v>92000</v>
          </cell>
        </row>
        <row r="685">
          <cell r="C685">
            <v>7485</v>
          </cell>
          <cell r="D685" t="str">
            <v>RESISTENCIA A LA DEGRADACIÓN DE LOS AGREGADOS GRUESOS DE TAMAÑOS MAYORES DE 19 mm (¾") POR ABRASIÓN E IMPACTO EN LA MÁQUINA DE LOS ÁNGELES (CON TRITURACIÓN DE AGREGADOS). Norma técnica: INV E 219-13 NTC 93-2013.</v>
          </cell>
          <cell r="E685" t="str">
            <v>UN</v>
          </cell>
          <cell r="F685">
            <v>111265</v>
          </cell>
        </row>
        <row r="686">
          <cell r="C686">
            <v>7487</v>
          </cell>
          <cell r="D686" t="str">
            <v>VALOR DE AZUL DE METILENO EN AGREGADOS FINOS. Norma técnica: INV E 235-13</v>
          </cell>
          <cell r="E686" t="str">
            <v>UN</v>
          </cell>
          <cell r="F686">
            <v>155000</v>
          </cell>
        </row>
        <row r="687">
          <cell r="C687">
            <v>7488</v>
          </cell>
          <cell r="D687" t="str">
            <v>DETERMINACIÓN EN EL LABORATORIO DEL CONTENIDO DE AGUA (HUMEDAD) DE MUESTRAS DE SUELO, ROCA Y MEZCLAS DE SUELO - AGREGADO. Norma técnica: INV E 122-13 NTC-1495-13 ASTM D2216 - 10.</v>
          </cell>
          <cell r="E687" t="str">
            <v>UN</v>
          </cell>
          <cell r="F687">
            <v>10115</v>
          </cell>
        </row>
        <row r="688">
          <cell r="C688">
            <v>7489</v>
          </cell>
          <cell r="D688" t="str">
            <v>DETERMINACIÓN DE LA DENSIDAD (PESO UNITARIO) DE MUESTRAS DE SUELO. Norma técnica: ASTM D7263 - 09(2018).</v>
          </cell>
          <cell r="E688" t="str">
            <v>UN</v>
          </cell>
          <cell r="F688">
            <v>32000</v>
          </cell>
        </row>
        <row r="689">
          <cell r="C689">
            <v>7490</v>
          </cell>
          <cell r="D689" t="str">
            <v>DETERMINACIÓN DE LOS TAMAÑOS DE LAS PARTÍCULAS DE LOS SUELOS (GRANULOMETRÍA  POR TAMIZADO E HIDROMETRÍA). Norma técnica: INV E 123-13 ASTM D422 - 63(1998).</v>
          </cell>
          <cell r="E689" t="str">
            <v>UN</v>
          </cell>
          <cell r="F689">
            <v>148750</v>
          </cell>
        </row>
        <row r="690">
          <cell r="C690">
            <v>7493</v>
          </cell>
          <cell r="D690" t="str">
            <v>DETERMINACIÓN DE LA CANTIDAD DE MATERIAL QUE PASA EL TAMIZ DE 75 UM (N° 200) EN LOS AGREGADOS PÉTREOS MEDIANTE LAVADO. Norma técnica: INV E 214-13 NTC 78-1995</v>
          </cell>
          <cell r="E690" t="str">
            <v>UN</v>
          </cell>
          <cell r="F690">
            <v>42364</v>
          </cell>
        </row>
        <row r="691">
          <cell r="C691">
            <v>7494</v>
          </cell>
          <cell r="D691" t="str">
            <v>DETERMINACIÓN DE LA GRAVEDAD ESPECÍFICA DE LAS PARTÍCULAS SÓLIDAS DE LOS SUELOS Y DEL LLENANTE MINERAL, EMPLEANDO UN PICNÓMETRO CON AGUA. Norma técnica: INV E - 128 -13 ASTM D854 - 14</v>
          </cell>
          <cell r="E691" t="str">
            <v>UN</v>
          </cell>
          <cell r="F691">
            <v>51765</v>
          </cell>
        </row>
        <row r="692">
          <cell r="C692">
            <v>7496</v>
          </cell>
          <cell r="D692" t="str">
            <v>DETERMINACIÓN DE LOS FACTORES DE CONTRACCIÓN DE LOS SUELOS. Norma técnica: INV E 127-13 NTC-1503-01 ASTM D427 - 04.</v>
          </cell>
          <cell r="E692" t="str">
            <v>UN</v>
          </cell>
          <cell r="F692">
            <v>77945</v>
          </cell>
        </row>
        <row r="693">
          <cell r="C693">
            <v>7497</v>
          </cell>
          <cell r="D693" t="str">
            <v>DETERMINACIÓN DEL CONTENIDO ORGÁNICO DE UN SUELO MEDIANTE EL ENSAYO DE PÉRDIDA POR IGNICIÓN. Norma técnica: INV E 121-13 AASHTO T 267.</v>
          </cell>
          <cell r="E693" t="str">
            <v>UN</v>
          </cell>
          <cell r="F693">
            <v>62713</v>
          </cell>
        </row>
        <row r="694">
          <cell r="C694">
            <v>7501</v>
          </cell>
          <cell r="D694" t="str">
            <v>CONSOLIDACIÓN UNIDIMENSIONAL DE SUELOS - MÉTODO B (RÁPIDA). Norma técnica: INV E 151-13 NTC-1917-00 ASTM D2435 / D2435M - 11.</v>
          </cell>
          <cell r="E694" t="str">
            <v>UN</v>
          </cell>
          <cell r="F694">
            <v>268940</v>
          </cell>
        </row>
        <row r="695">
          <cell r="C695">
            <v>7502</v>
          </cell>
          <cell r="D695" t="str">
            <v>CONSOLIDACIÓN UNIDIMENSIONAL DE SUELOS - MÉTODO A (LENTA). Norma técnica: INV E 151-13 NTC-1917-00 ASTM D2435 / D2435M - 11.</v>
          </cell>
          <cell r="E695" t="str">
            <v>UN</v>
          </cell>
          <cell r="F695">
            <v>600000</v>
          </cell>
        </row>
        <row r="696">
          <cell r="C696">
            <v>7503</v>
          </cell>
          <cell r="D696" t="str">
            <v>CONSOLIDACIÓN UNIDIMENSIONAL DE SUELOS - (DOBLE CICLO DE CARGA Y DESCARGA). Norma técnica: INV E 151-13 NTC-1917-00 ASTM D2435 / D2435M - 11.</v>
          </cell>
          <cell r="E696" t="str">
            <v>UN</v>
          </cell>
          <cell r="F696">
            <v>596428</v>
          </cell>
        </row>
        <row r="697">
          <cell r="C697">
            <v>7511</v>
          </cell>
          <cell r="D697" t="str">
            <v>CBR DE SUELOS COMPACTADOS EN EL LABORATORIO (SUELOS GRANULARES). Norma técnica: INV E 148-13 NTC-2122-13 ASTM D1883 - 16.</v>
          </cell>
          <cell r="E697" t="str">
            <v>UN</v>
          </cell>
          <cell r="F697">
            <v>280840</v>
          </cell>
        </row>
        <row r="698">
          <cell r="C698">
            <v>7520</v>
          </cell>
          <cell r="D698" t="str">
            <v>RELACIONES HUMEDAD - PESO UNITARIO SECO EN LOS SUELOS (ENSAYO NORMAL DE COMPACTACIÓN). Norma técnica: INV E 141-13 ASTM D698 - 12e2.</v>
          </cell>
          <cell r="E698" t="str">
            <v>UN</v>
          </cell>
          <cell r="F698">
            <v>120190</v>
          </cell>
        </row>
        <row r="699">
          <cell r="C699">
            <v>7523</v>
          </cell>
          <cell r="D699" t="str">
            <v>OBTENCIÓN DE NÚCLEOS DE CONCRETO ENDURECIDO. NÚCLEOS DE 3". Norma técnica: INV E 418-13 NTC 3658.</v>
          </cell>
          <cell r="E699" t="str">
            <v>UN</v>
          </cell>
          <cell r="F699">
            <v>164792</v>
          </cell>
        </row>
        <row r="700">
          <cell r="C700">
            <v>7524</v>
          </cell>
          <cell r="D700" t="str">
            <v>OBTENCIÓN DE NÚCLEOS DE CONCRETO ENDURECIDO. NÚCLEOS DE 4". Norma técnica: INV E 418-13 NTC 3658.</v>
          </cell>
          <cell r="E700" t="str">
            <v>UN</v>
          </cell>
          <cell r="F700">
            <v>196350</v>
          </cell>
        </row>
        <row r="701">
          <cell r="C701">
            <v>7530</v>
          </cell>
          <cell r="D701" t="str">
            <v>EXTRACCIÓN DE TESTIGOS DE PAVIMENTOS ASFÁLTICOS MEDIANTE NÚCLEOS DE 4". Norma técnica: INV E-758-13 ASTM D 5361.</v>
          </cell>
          <cell r="E701" t="str">
            <v>UN</v>
          </cell>
          <cell r="F701">
            <v>92106</v>
          </cell>
        </row>
        <row r="702">
          <cell r="C702">
            <v>7542</v>
          </cell>
          <cell r="D702" t="str">
            <v>RESISTENCIA A LA COMPRESIÓN DE CILINDROS DE CONCRETO (MOLDEADOS O NÚCLEOS). Norma técnica: INV E - 410 -13 NTC - 673 ASTM C 39/C 39M.</v>
          </cell>
          <cell r="E702" t="str">
            <v>UN</v>
          </cell>
          <cell r="F702">
            <v>5236</v>
          </cell>
        </row>
        <row r="703">
          <cell r="C703">
            <v>7544</v>
          </cell>
          <cell r="D703" t="str">
            <v>TRACCIÓN INDIRECTA DE CILINDROS DE CONCRETO. Norma técnica: INV E - 411 -13 NTC - 722 ASTM C496/C496M.</v>
          </cell>
          <cell r="E703" t="str">
            <v>UN</v>
          </cell>
          <cell r="F703">
            <v>17374</v>
          </cell>
        </row>
        <row r="704">
          <cell r="C704">
            <v>7550</v>
          </cell>
          <cell r="D704" t="str">
            <v>ENSAYO DE ADHERENCIA EN BANDEJA. Norma técnica: INV E – 740 - 13.</v>
          </cell>
          <cell r="E704" t="str">
            <v>UN</v>
          </cell>
          <cell r="F704">
            <v>134600</v>
          </cell>
        </row>
        <row r="705">
          <cell r="C705">
            <v>7551</v>
          </cell>
          <cell r="D705" t="str">
            <v>ESTABILIDAD Y FLUJO DE MEZCLAS ASFÁLTICAS EN CALIENTE EMPLEANDO EL EQUIPO MARSHALL (Una probeta). Norma técnica: INV E – 748 - 13 ASTM D6926 ASTM D6927.</v>
          </cell>
          <cell r="E705" t="str">
            <v>UN</v>
          </cell>
          <cell r="F705">
            <v>47600</v>
          </cell>
        </row>
        <row r="706">
          <cell r="C706">
            <v>7554</v>
          </cell>
          <cell r="D706" t="str">
            <v>SEÑALIZACION TUBULAR COLOMBINA PLASTICA</v>
          </cell>
          <cell r="E706" t="str">
            <v>UN</v>
          </cell>
          <cell r="F706">
            <v>43962</v>
          </cell>
        </row>
        <row r="707">
          <cell r="C707">
            <v>7555</v>
          </cell>
          <cell r="D707" t="str">
            <v>CINTA DE SEÑALIZACION CAL 4 (ROLLO 500mx0.10m)</v>
          </cell>
          <cell r="E707" t="str">
            <v>UN</v>
          </cell>
          <cell r="F707">
            <v>37188</v>
          </cell>
        </row>
        <row r="708">
          <cell r="C708">
            <v>7556</v>
          </cell>
          <cell r="D708" t="str">
            <v>PLASTICO NEGRO CALIBRE 6</v>
          </cell>
          <cell r="E708" t="str">
            <v>M2</v>
          </cell>
          <cell r="F708">
            <v>1312</v>
          </cell>
        </row>
        <row r="709">
          <cell r="C709">
            <v>7557</v>
          </cell>
          <cell r="D709" t="str">
            <v>BOLSA DE LONA</v>
          </cell>
          <cell r="E709" t="str">
            <v>UN</v>
          </cell>
          <cell r="F709">
            <v>1018</v>
          </cell>
        </row>
        <row r="710">
          <cell r="C710">
            <v>7558</v>
          </cell>
          <cell r="D710" t="str">
            <v>BAÑO TIPO FLUSHING</v>
          </cell>
          <cell r="E710" t="str">
            <v>UN/MES</v>
          </cell>
          <cell r="F710">
            <v>465433</v>
          </cell>
        </row>
        <row r="711">
          <cell r="C711">
            <v>7559</v>
          </cell>
          <cell r="D711" t="str">
            <v>TELA VERDE DE CERRAMIENTO (2.10mx250)</v>
          </cell>
          <cell r="E711" t="str">
            <v>M2</v>
          </cell>
          <cell r="F711">
            <v>793</v>
          </cell>
        </row>
        <row r="712">
          <cell r="C712">
            <v>7560</v>
          </cell>
          <cell r="D712" t="str">
            <v>POLISOMBRA 65% (1x7m) R-800 NEGRA</v>
          </cell>
          <cell r="E712" t="str">
            <v>M2</v>
          </cell>
          <cell r="F712">
            <v>1687</v>
          </cell>
        </row>
        <row r="713">
          <cell r="C713">
            <v>7561</v>
          </cell>
          <cell r="D713" t="str">
            <v>POLISOMBRA 47% (4x100m)</v>
          </cell>
          <cell r="E713" t="str">
            <v>M2</v>
          </cell>
          <cell r="F713">
            <v>1112</v>
          </cell>
        </row>
        <row r="714">
          <cell r="C714">
            <v>7562</v>
          </cell>
          <cell r="D714" t="str">
            <v>POSTE ROLLIZO D= 12cm a 15cm</v>
          </cell>
          <cell r="E714" t="str">
            <v>ML</v>
          </cell>
          <cell r="F714">
            <v>8715</v>
          </cell>
        </row>
        <row r="715">
          <cell r="C715">
            <v>7567</v>
          </cell>
          <cell r="D715" t="str">
            <v>SEÑAL EN POLIETILENO ALVEOLAR PARE-SIGA 45cms. DECORADA CON REFLECTIVO, GRADO ALTA INTENSIDAD</v>
          </cell>
          <cell r="E715" t="str">
            <v>UN</v>
          </cell>
          <cell r="F715">
            <v>85680</v>
          </cell>
        </row>
        <row r="716">
          <cell r="C716">
            <v>7568</v>
          </cell>
          <cell r="D716" t="str">
            <v>EXTINTOR x 5LB</v>
          </cell>
          <cell r="E716" t="str">
            <v>UN</v>
          </cell>
          <cell r="F716">
            <v>27000</v>
          </cell>
        </row>
        <row r="717">
          <cell r="C717">
            <v>7569</v>
          </cell>
          <cell r="D717" t="str">
            <v>BOTIQUIN PRIMEROS AUXILIOS CON MEDICAMENTOS DE 22CM X 27CM</v>
          </cell>
          <cell r="E717" t="str">
            <v>UN</v>
          </cell>
          <cell r="F717">
            <v>51308</v>
          </cell>
        </row>
        <row r="718">
          <cell r="C718">
            <v>7570</v>
          </cell>
          <cell r="D718" t="str">
            <v>CAMILLA EN MADERA NUEVA 0.70 x 1.4MT</v>
          </cell>
          <cell r="E718" t="str">
            <v>DIA</v>
          </cell>
          <cell r="F718">
            <v>250</v>
          </cell>
        </row>
        <row r="719">
          <cell r="C719">
            <v>7571</v>
          </cell>
          <cell r="D719" t="str">
            <v>CONOS H= 0,9- 1,0mt</v>
          </cell>
          <cell r="E719" t="str">
            <v>UN</v>
          </cell>
          <cell r="F719">
            <v>89250</v>
          </cell>
        </row>
        <row r="720">
          <cell r="C720">
            <v>7575</v>
          </cell>
          <cell r="D720" t="str">
            <v>CAPA IMPERMEABLE CALIBRE 14 - 16</v>
          </cell>
          <cell r="E720" t="str">
            <v>UN</v>
          </cell>
          <cell r="F720">
            <v>31300</v>
          </cell>
        </row>
        <row r="721">
          <cell r="C721">
            <v>7576</v>
          </cell>
          <cell r="D721" t="str">
            <v>PROTECCION AUDITIVA DE INSERTAR (PAR)</v>
          </cell>
          <cell r="E721" t="str">
            <v>UN</v>
          </cell>
          <cell r="F721">
            <v>630</v>
          </cell>
        </row>
        <row r="722">
          <cell r="C722">
            <v>7577</v>
          </cell>
          <cell r="D722" t="str">
            <v>GAFAS DE SEGURIDAD</v>
          </cell>
          <cell r="E722" t="str">
            <v>UN</v>
          </cell>
          <cell r="F722">
            <v>4641</v>
          </cell>
        </row>
        <row r="723">
          <cell r="C723">
            <v>7578</v>
          </cell>
          <cell r="D723" t="str">
            <v>GUANTES DE VAQUETA</v>
          </cell>
          <cell r="E723" t="str">
            <v>UN</v>
          </cell>
          <cell r="F723">
            <v>5831</v>
          </cell>
        </row>
        <row r="724">
          <cell r="C724">
            <v>7579</v>
          </cell>
          <cell r="D724" t="str">
            <v>MASCARILLA DESECHABLE</v>
          </cell>
          <cell r="E724" t="str">
            <v>UN</v>
          </cell>
          <cell r="F724">
            <v>620</v>
          </cell>
        </row>
        <row r="725">
          <cell r="C725">
            <v>7580</v>
          </cell>
          <cell r="D725" t="str">
            <v>CASCO DE SEGURIDAD DIELECTRICO</v>
          </cell>
          <cell r="E725" t="str">
            <v>UN</v>
          </cell>
          <cell r="F725">
            <v>20111</v>
          </cell>
        </row>
        <row r="726">
          <cell r="C726">
            <v>7582</v>
          </cell>
          <cell r="D726" t="str">
            <v>PETO EN CARNAZA</v>
          </cell>
          <cell r="E726" t="str">
            <v>UN</v>
          </cell>
          <cell r="F726">
            <v>17850</v>
          </cell>
        </row>
        <row r="727">
          <cell r="C727">
            <v>7583</v>
          </cell>
          <cell r="D727" t="str">
            <v>PROTECTOR AUDITIVO TIPO COPA</v>
          </cell>
          <cell r="E727" t="str">
            <v>UN</v>
          </cell>
          <cell r="F727">
            <v>18921</v>
          </cell>
        </row>
        <row r="728">
          <cell r="C728">
            <v>7585</v>
          </cell>
          <cell r="D728" t="str">
            <v>SARDINEL ALTO RAMPA A86</v>
          </cell>
          <cell r="E728" t="str">
            <v>ML</v>
          </cell>
          <cell r="F728">
            <v>37404</v>
          </cell>
        </row>
        <row r="729">
          <cell r="C729">
            <v>7586</v>
          </cell>
          <cell r="D729" t="str">
            <v>ESTOPEROL 10 cm x 3 cm (NO INCLUYE ELEMENTOS DE ANCLAJE)</v>
          </cell>
          <cell r="E729" t="str">
            <v>UN</v>
          </cell>
          <cell r="F729">
            <v>2380</v>
          </cell>
        </row>
        <row r="730">
          <cell r="C730">
            <v>7587</v>
          </cell>
          <cell r="D730" t="str">
            <v>PEGANTE EPOXICO DE DOS COMPONENTES</v>
          </cell>
          <cell r="E730" t="str">
            <v>KG</v>
          </cell>
          <cell r="F730">
            <v>109868</v>
          </cell>
        </row>
        <row r="731">
          <cell r="C731">
            <v>7596</v>
          </cell>
          <cell r="D731" t="str">
            <v>VIBRADOR DE EJE FLEXIBLE A COMBUSTIÓN - POTENCIA DE 5 A 7 HP</v>
          </cell>
          <cell r="E731" t="str">
            <v>DIA</v>
          </cell>
          <cell r="F731">
            <v>29163</v>
          </cell>
        </row>
        <row r="732">
          <cell r="C732">
            <v>7598</v>
          </cell>
          <cell r="D732" t="str">
            <v>TRITURADO 1-1/2"</v>
          </cell>
          <cell r="E732" t="str">
            <v>M3</v>
          </cell>
          <cell r="F732">
            <v>61642</v>
          </cell>
        </row>
        <row r="733">
          <cell r="C733">
            <v>7603</v>
          </cell>
          <cell r="D733" t="str">
            <v>TUBERIA GRP 300mm (300mm-800mm PRESION) PN10 BAR SN 5000. No Incluye Transporte.</v>
          </cell>
          <cell r="E733" t="str">
            <v>ML</v>
          </cell>
          <cell r="F733">
            <v>446112</v>
          </cell>
        </row>
        <row r="734">
          <cell r="C734">
            <v>7604</v>
          </cell>
          <cell r="D734" t="str">
            <v>TUBERIA GRP 400mm (300mm-800mm PRESION) PN 10 BAR SN 5000. No Incluye Transporte.</v>
          </cell>
          <cell r="E734" t="str">
            <v>ML</v>
          </cell>
          <cell r="F734">
            <v>585902</v>
          </cell>
        </row>
        <row r="735">
          <cell r="C735">
            <v>7606</v>
          </cell>
          <cell r="D735" t="str">
            <v>TUBERIA GRP 500mm (300mm-800mm PRESION) PN 10 BAR SN 5000. No Incluye Transporte.</v>
          </cell>
          <cell r="E735" t="str">
            <v>ML</v>
          </cell>
          <cell r="F735">
            <v>769129</v>
          </cell>
        </row>
        <row r="736">
          <cell r="C736">
            <v>7607</v>
          </cell>
          <cell r="D736" t="str">
            <v>TUBERIA GRP 600mm (300mm-800mm PRESION) PN 10 BAR SN 5000. NO INCLUYE TRANSPORTE</v>
          </cell>
          <cell r="E736" t="str">
            <v>ML</v>
          </cell>
          <cell r="F736">
            <v>903352</v>
          </cell>
        </row>
        <row r="737">
          <cell r="C737">
            <v>7608</v>
          </cell>
          <cell r="D737" t="str">
            <v>TUBERIA GRP 700mm (300mm-800mm PRESION) PN 10 BAR SN 5000. NO INCLUYE TRANSPORTE</v>
          </cell>
          <cell r="E737" t="str">
            <v>ML</v>
          </cell>
          <cell r="F737">
            <v>1127487</v>
          </cell>
        </row>
        <row r="738">
          <cell r="C738">
            <v>7610</v>
          </cell>
          <cell r="D738" t="str">
            <v>GEOMALLA TENSAR BX 1100 \ FORTGRID BX 30</v>
          </cell>
          <cell r="E738" t="str">
            <v>M2</v>
          </cell>
          <cell r="F738">
            <v>8996</v>
          </cell>
        </row>
        <row r="739">
          <cell r="C739">
            <v>7611</v>
          </cell>
          <cell r="D739" t="str">
            <v>GEOMALLA TENSAR BX 1200 \ FORTGRID BX 50</v>
          </cell>
          <cell r="E739" t="str">
            <v>M2</v>
          </cell>
          <cell r="F739">
            <v>13828</v>
          </cell>
        </row>
        <row r="740">
          <cell r="C740">
            <v>7613</v>
          </cell>
          <cell r="D740" t="str">
            <v>TUBERIA GRP 800mm (300mm-800mm PRESION) PN 10 BAR SN 5000. No Incluye Transporte.</v>
          </cell>
          <cell r="E740" t="str">
            <v>ML</v>
          </cell>
          <cell r="F740">
            <v>1387591</v>
          </cell>
        </row>
        <row r="741">
          <cell r="C741">
            <v>7614</v>
          </cell>
          <cell r="D741" t="str">
            <v>TUBERIA GRP 900mm (600mm-2400mm FLUJO LIBRE) PN 10 BAR SN 5000. No Incluye Transporte.</v>
          </cell>
          <cell r="E741" t="str">
            <v>ML</v>
          </cell>
          <cell r="F741">
            <v>1687539</v>
          </cell>
        </row>
        <row r="742">
          <cell r="C742">
            <v>7615</v>
          </cell>
          <cell r="D742" t="str">
            <v>TUBERIA GRP 1000mm (600mm-2400mm FLUJO LIBRE) PN 1 BAR SN 5000. No Incluye Transporte.</v>
          </cell>
          <cell r="E742" t="str">
            <v>ML</v>
          </cell>
          <cell r="F742">
            <v>1906296</v>
          </cell>
        </row>
        <row r="743">
          <cell r="C743">
            <v>7616</v>
          </cell>
          <cell r="D743" t="str">
            <v>TUBERIA GRP 1100mm (600mm-2400mm FLUJO LIBRE) PN 1 BAR SN 5000. No Incluye Transporte.</v>
          </cell>
          <cell r="E743" t="str">
            <v>ML</v>
          </cell>
          <cell r="F743">
            <v>2237315</v>
          </cell>
        </row>
        <row r="744">
          <cell r="C744">
            <v>7617</v>
          </cell>
          <cell r="D744" t="str">
            <v>TUBERIA GRP 1200mm (600mm-2400mm FLUJO LIBRE) PN 1 BAR SN 5000. NO INCLUYE TRANSPORTE.</v>
          </cell>
          <cell r="E744" t="str">
            <v>ML</v>
          </cell>
          <cell r="F744">
            <v>2622132</v>
          </cell>
        </row>
        <row r="745">
          <cell r="C745">
            <v>7618</v>
          </cell>
          <cell r="D745" t="str">
            <v>TUBERIA GRP 1300 (600mm-2400mm FLUJO LIBRE) PN 1 BAR SN 5000. NO INCLUYE TRANSPORTE</v>
          </cell>
          <cell r="E745" t="str">
            <v>ML</v>
          </cell>
          <cell r="F745">
            <v>3015790</v>
          </cell>
        </row>
        <row r="746">
          <cell r="C746">
            <v>7619</v>
          </cell>
          <cell r="D746" t="str">
            <v>TUBERIA GRP 1400 (600mm-2400mm FLUJO LIBRE) PN 1 BAR SN 5000. NO INCLUYE TRANSPORTE</v>
          </cell>
          <cell r="E746" t="str">
            <v>ML</v>
          </cell>
          <cell r="F746">
            <v>3417054</v>
          </cell>
        </row>
        <row r="747">
          <cell r="C747">
            <v>7620</v>
          </cell>
          <cell r="D747" t="str">
            <v>TUBERIA GRP 1500 (600mm-2400mm FLUJO LIBRE) PN 1 BAR SN 5000. NO INCLUYE TRANSPORTE</v>
          </cell>
          <cell r="E747" t="str">
            <v>ML</v>
          </cell>
          <cell r="F747">
            <v>3890795</v>
          </cell>
        </row>
        <row r="748">
          <cell r="C748">
            <v>7621</v>
          </cell>
          <cell r="D748" t="str">
            <v>TUBERIA GRP 1600 (600mm-2400mm FLUJO LIBRE) PN 1 BAR SN 5000. NO INCLUYE TRANSPORTE</v>
          </cell>
          <cell r="E748" t="str">
            <v>ML</v>
          </cell>
          <cell r="F748">
            <v>4388982</v>
          </cell>
        </row>
        <row r="749">
          <cell r="C749">
            <v>7622</v>
          </cell>
          <cell r="D749" t="str">
            <v>TUBERIA GRP 1700 (600mm-2400mm FLUJO LIBRE) PN 1 BAR SN 5000. NO INCLUYE TRANSPORTE</v>
          </cell>
          <cell r="E749" t="str">
            <v>ML</v>
          </cell>
          <cell r="F749">
            <v>4911760</v>
          </cell>
        </row>
        <row r="750">
          <cell r="C750">
            <v>7626</v>
          </cell>
          <cell r="D750" t="str">
            <v>ACOPLE GRP 300mm (PN 10 Bar) No Incluye Transporte.</v>
          </cell>
          <cell r="E750" t="str">
            <v>UN</v>
          </cell>
          <cell r="F750">
            <v>693590</v>
          </cell>
        </row>
        <row r="751">
          <cell r="C751">
            <v>7627</v>
          </cell>
          <cell r="D751" t="str">
            <v>ACOPLE GRP 350mm (PN 10 Bar) No Incluye Transporte.</v>
          </cell>
          <cell r="E751" t="str">
            <v>UN</v>
          </cell>
          <cell r="F751">
            <v>737466</v>
          </cell>
        </row>
        <row r="752">
          <cell r="C752">
            <v>7628</v>
          </cell>
          <cell r="D752" t="str">
            <v>ACOPLE GRP 400mm (PN 10 Bar) - NO INCLUYE TRANSPORTE</v>
          </cell>
          <cell r="E752" t="str">
            <v>UN</v>
          </cell>
          <cell r="F752">
            <v>781342</v>
          </cell>
        </row>
        <row r="753">
          <cell r="C753">
            <v>7630</v>
          </cell>
          <cell r="D753" t="str">
            <v>ACOPLE GRP 500mm (PN 10 Bar) - NO INCLUYE TRANSPORTE</v>
          </cell>
          <cell r="E753" t="str">
            <v>UN</v>
          </cell>
          <cell r="F753">
            <v>849070</v>
          </cell>
        </row>
        <row r="754">
          <cell r="C754">
            <v>7631</v>
          </cell>
          <cell r="D754" t="str">
            <v>ACOPLE GRP 600mm (PN 10 Bar) - NO INCLUYE TRANSPORTE</v>
          </cell>
          <cell r="E754" t="str">
            <v>UN</v>
          </cell>
          <cell r="F754">
            <v>1164657</v>
          </cell>
        </row>
        <row r="755">
          <cell r="C755">
            <v>7632</v>
          </cell>
          <cell r="D755" t="str">
            <v>ACOPLE GRP 700mm (PN 10 Bar) - NO INCLUYE TRANSPORTE</v>
          </cell>
          <cell r="E755" t="str">
            <v>UN</v>
          </cell>
          <cell r="F755">
            <v>1284961</v>
          </cell>
        </row>
        <row r="756">
          <cell r="C756">
            <v>7633</v>
          </cell>
          <cell r="D756" t="str">
            <v>ACOPLE GRP 800mm (PN 10 Bar) - NO INCLUYE TRANSPORTE</v>
          </cell>
          <cell r="E756" t="str">
            <v>UN</v>
          </cell>
          <cell r="F756">
            <v>1437720</v>
          </cell>
        </row>
        <row r="757">
          <cell r="C757">
            <v>7634</v>
          </cell>
          <cell r="D757" t="str">
            <v>ACOPLE GRP 900mm (PN 10 Bar) - NO INCLUYE TRANSPORTE</v>
          </cell>
          <cell r="E757" t="str">
            <v>UN</v>
          </cell>
          <cell r="F757">
            <v>1594970</v>
          </cell>
        </row>
        <row r="758">
          <cell r="C758">
            <v>7635</v>
          </cell>
          <cell r="D758" t="str">
            <v>ACOPLE GRP 1000mm  (PN 1 BAR) - NO INCLUYE TRANSPORTE</v>
          </cell>
          <cell r="E758" t="str">
            <v>UN</v>
          </cell>
          <cell r="F758">
            <v>949851</v>
          </cell>
        </row>
        <row r="759">
          <cell r="C759">
            <v>7636</v>
          </cell>
          <cell r="D759" t="str">
            <v>ACOPLE GRP 1100mm  (PN 1 BAR) - NO INCLUYE TRANSPORTE</v>
          </cell>
          <cell r="E759" t="str">
            <v>UN</v>
          </cell>
          <cell r="F759">
            <v>1015727</v>
          </cell>
        </row>
        <row r="760">
          <cell r="C760">
            <v>7637</v>
          </cell>
          <cell r="D760" t="str">
            <v>ACOPLE GRP 1200mm  (PN 1 BAR) - NO INCLUYE TRANSPORTE</v>
          </cell>
          <cell r="E760" t="str">
            <v>UN</v>
          </cell>
          <cell r="F760">
            <v>1200393</v>
          </cell>
        </row>
        <row r="761">
          <cell r="C761">
            <v>7638</v>
          </cell>
          <cell r="D761" t="str">
            <v>ACOPLE GRP 1300mm  (PN 1 BAR) - NO INCLUYE TRANSPORTE</v>
          </cell>
          <cell r="E761" t="str">
            <v>UN</v>
          </cell>
          <cell r="F761">
            <v>1591932</v>
          </cell>
        </row>
        <row r="762">
          <cell r="C762">
            <v>7639</v>
          </cell>
          <cell r="D762" t="str">
            <v>ACOPLE GRP 1400mm  (PN 1 BAR)</v>
          </cell>
          <cell r="E762" t="str">
            <v>UN</v>
          </cell>
          <cell r="F762">
            <v>1697812</v>
          </cell>
        </row>
        <row r="763">
          <cell r="C763">
            <v>7640</v>
          </cell>
          <cell r="D763" t="str">
            <v>ACOPLE GRP 1500mm  (PN 1 BAR) - NO INCLUYE TRANSPORTE</v>
          </cell>
          <cell r="E763" t="str">
            <v>UN</v>
          </cell>
          <cell r="F763">
            <v>1828085</v>
          </cell>
        </row>
        <row r="764">
          <cell r="C764">
            <v>7641</v>
          </cell>
          <cell r="D764" t="str">
            <v>ACOPLE GRP 1600mm  (PN 1 BAR)</v>
          </cell>
          <cell r="E764" t="str">
            <v>UN</v>
          </cell>
          <cell r="F764">
            <v>2018415</v>
          </cell>
        </row>
        <row r="765">
          <cell r="C765">
            <v>7642</v>
          </cell>
          <cell r="D765" t="str">
            <v>ACOPLE GRP 1700mm  (PN 1 BAR)</v>
          </cell>
          <cell r="E765" t="str">
            <v>UN</v>
          </cell>
          <cell r="F765">
            <v>2128441</v>
          </cell>
        </row>
        <row r="766">
          <cell r="C766">
            <v>7643</v>
          </cell>
          <cell r="D766" t="str">
            <v>ACOPLE GRP 1800mm  (PN 1 BAR) - NO INCLUYE TRANSPORTE</v>
          </cell>
          <cell r="E766" t="str">
            <v>UN</v>
          </cell>
          <cell r="F766">
            <v>2367983</v>
          </cell>
        </row>
        <row r="767">
          <cell r="C767">
            <v>7644</v>
          </cell>
          <cell r="D767" t="str">
            <v>ACOPLE GRP 2000mm  (PN 1 BAR) - NO INCLUYE TRANSPORTE</v>
          </cell>
          <cell r="E767" t="str">
            <v>UN</v>
          </cell>
          <cell r="F767">
            <v>2596806</v>
          </cell>
        </row>
        <row r="768">
          <cell r="C768">
            <v>7645</v>
          </cell>
          <cell r="D768" t="str">
            <v>TUBERIA GRP 1800 (600mm-2400mm FLUJO LIBRE) PN 1 BAR SN 5000 - NO INCLUYE TRANSPORTE</v>
          </cell>
          <cell r="E768" t="str">
            <v>ML</v>
          </cell>
          <cell r="F768">
            <v>5484880</v>
          </cell>
        </row>
        <row r="769">
          <cell r="C769">
            <v>7646</v>
          </cell>
          <cell r="D769" t="str">
            <v>TUBERIA GRP 2000 (600mm-2400mm FLUJO LIBRE) PN 1 BAR SN 5000 - NO INCLUYE TRANSPORTE</v>
          </cell>
          <cell r="E769" t="str">
            <v>ML</v>
          </cell>
          <cell r="F769">
            <v>6679631</v>
          </cell>
        </row>
        <row r="770">
          <cell r="C770">
            <v>7647</v>
          </cell>
          <cell r="D770" t="str">
            <v>ACOPLE GRP 2400mm - PN 1 BAR - NO INCLUYE TRANSPORTE</v>
          </cell>
          <cell r="E770" t="str">
            <v>UN</v>
          </cell>
          <cell r="F770">
            <v>3109876</v>
          </cell>
        </row>
        <row r="771">
          <cell r="C771">
            <v>7648</v>
          </cell>
          <cell r="D771" t="str">
            <v>TUBERIA GRP 2400 (600mm-2400mm FLUJO LIBRE) - PN 1 BAR SN 5000 - NO INCLUYE TRANSPORTE</v>
          </cell>
          <cell r="E771" t="str">
            <v>ML</v>
          </cell>
          <cell r="F771">
            <v>9469343</v>
          </cell>
        </row>
        <row r="772">
          <cell r="C772">
            <v>7650</v>
          </cell>
          <cell r="D772" t="str">
            <v>RECUBRIMIENTO BARRERA EPOXICO</v>
          </cell>
          <cell r="E772" t="str">
            <v>GLN</v>
          </cell>
          <cell r="F772">
            <v>171785</v>
          </cell>
        </row>
        <row r="773">
          <cell r="C773">
            <v>7651</v>
          </cell>
          <cell r="D773" t="str">
            <v>CATALIZADOR BARRERA EPOXICA COMPONENTE B</v>
          </cell>
          <cell r="E773" t="str">
            <v>GLN</v>
          </cell>
          <cell r="F773">
            <v>110509</v>
          </cell>
        </row>
        <row r="774">
          <cell r="C774">
            <v>7652</v>
          </cell>
          <cell r="D774" t="str">
            <v>RECUBRIMIENTO EN ESMALTE URETANO GRIS</v>
          </cell>
          <cell r="E774" t="str">
            <v>GLN</v>
          </cell>
          <cell r="F774">
            <v>226271</v>
          </cell>
        </row>
        <row r="775">
          <cell r="C775">
            <v>7653</v>
          </cell>
          <cell r="D775" t="str">
            <v>CATALIZADOR ESMALTE  URETANO (COMPONENTE B)</v>
          </cell>
          <cell r="E775" t="str">
            <v>GLN</v>
          </cell>
          <cell r="F775">
            <v>360000</v>
          </cell>
        </row>
        <row r="776">
          <cell r="C776">
            <v>7654</v>
          </cell>
          <cell r="D776" t="str">
            <v>DISOLVENTE EPOXICO</v>
          </cell>
          <cell r="E776" t="str">
            <v>GLN</v>
          </cell>
          <cell r="F776">
            <v>48000</v>
          </cell>
        </row>
        <row r="777">
          <cell r="C777">
            <v>7655</v>
          </cell>
          <cell r="D777" t="str">
            <v>DISOLVENTE URETANO</v>
          </cell>
          <cell r="E777" t="str">
            <v>GLN</v>
          </cell>
          <cell r="F777">
            <v>44000</v>
          </cell>
        </row>
        <row r="778">
          <cell r="C778">
            <v>7656</v>
          </cell>
          <cell r="D778" t="str">
            <v>IMPRIMANTE EPOXICO RICO EN ZINC</v>
          </cell>
          <cell r="E778" t="str">
            <v>GLN</v>
          </cell>
          <cell r="F778">
            <v>145000</v>
          </cell>
        </row>
        <row r="779">
          <cell r="C779">
            <v>7657</v>
          </cell>
          <cell r="D779" t="str">
            <v>CATALIZADOR PARA IMPRIMANTE EPOXICO RICO EN ZINC</v>
          </cell>
          <cell r="E779" t="str">
            <v>GLN</v>
          </cell>
          <cell r="F779">
            <v>122505</v>
          </cell>
        </row>
        <row r="780">
          <cell r="C780">
            <v>7658</v>
          </cell>
          <cell r="D780" t="str">
            <v>MEZCLA ASFÁLTICA EN CALIENTE CON ASFALTO MODIFICADO CON GRANO DE CAUCHO RECICLADO (GCR)</v>
          </cell>
          <cell r="E780" t="str">
            <v>M3</v>
          </cell>
          <cell r="F780">
            <v>821100</v>
          </cell>
        </row>
        <row r="781">
          <cell r="C781">
            <v>7664</v>
          </cell>
          <cell r="D781" t="str">
            <v>SEÑALETICA SITP 1-2 RUTAS H=3.75 CON O SIN CENEFA</v>
          </cell>
          <cell r="E781" t="str">
            <v>UN</v>
          </cell>
          <cell r="F781">
            <v>1026607</v>
          </cell>
        </row>
        <row r="782">
          <cell r="C782">
            <v>7680</v>
          </cell>
          <cell r="D782" t="str">
            <v>PINTURA EN ESMALTE DOMESTICO</v>
          </cell>
          <cell r="E782" t="str">
            <v>GLN</v>
          </cell>
          <cell r="F782">
            <v>55330</v>
          </cell>
        </row>
        <row r="783">
          <cell r="C783">
            <v>7686</v>
          </cell>
          <cell r="D783" t="str">
            <v>BASE GRANULAR BG_B CON RECICLADO DE CONCRETO HIDRAULICO</v>
          </cell>
          <cell r="E783" t="str">
            <v>M3</v>
          </cell>
          <cell r="F783">
            <v>67949</v>
          </cell>
        </row>
        <row r="784">
          <cell r="C784">
            <v>7687</v>
          </cell>
          <cell r="D784" t="str">
            <v>BASE GRANULAR BG_A CON RECICLADO DE CONCRETO HIDRAULICO</v>
          </cell>
          <cell r="E784" t="str">
            <v>M3</v>
          </cell>
          <cell r="F784">
            <v>80742</v>
          </cell>
        </row>
        <row r="785">
          <cell r="C785">
            <v>7688</v>
          </cell>
          <cell r="D785" t="str">
            <v>BASE GRANULAR BG_C CON RECICLADO DE CONCRETO HIDRAULICO</v>
          </cell>
          <cell r="E785" t="str">
            <v>M3</v>
          </cell>
          <cell r="F785">
            <v>66045</v>
          </cell>
        </row>
        <row r="786">
          <cell r="C786">
            <v>7689</v>
          </cell>
          <cell r="D786" t="str">
            <v>SUBBASE GRANULAR SBG_A CON RECICLADO DE CONCRETO HIDRAULICO</v>
          </cell>
          <cell r="E786" t="str">
            <v>M3</v>
          </cell>
          <cell r="F786">
            <v>68663</v>
          </cell>
        </row>
        <row r="787">
          <cell r="C787">
            <v>7690</v>
          </cell>
          <cell r="D787" t="str">
            <v>SUBBASE GRANULAR SBG_B CON RECICLADO DE CONCRETO HIDRAULICO</v>
          </cell>
          <cell r="E787" t="str">
            <v>M3</v>
          </cell>
          <cell r="F787">
            <v>61523</v>
          </cell>
        </row>
        <row r="788">
          <cell r="C788">
            <v>7691</v>
          </cell>
          <cell r="D788" t="str">
            <v>SUBBASE GRANULAR SBG_C CON RECICLADO DE CONCRETO HIDRAULICO</v>
          </cell>
          <cell r="E788" t="str">
            <v>M3</v>
          </cell>
          <cell r="F788">
            <v>61523</v>
          </cell>
        </row>
        <row r="789">
          <cell r="C789">
            <v>7692</v>
          </cell>
          <cell r="D789" t="str">
            <v>SUBBASE GRANULAR CON RECICLADO DE CONCRETO ASFALTICO</v>
          </cell>
          <cell r="E789" t="str">
            <v>M3</v>
          </cell>
          <cell r="F789">
            <v>59500</v>
          </cell>
        </row>
        <row r="790">
          <cell r="C790">
            <v>7695</v>
          </cell>
          <cell r="D790" t="str">
            <v>SIERRA ELÉCTRICA CALADORA - POTENCIA DE 500 A 563 W</v>
          </cell>
          <cell r="E790" t="str">
            <v>HR</v>
          </cell>
          <cell r="F790">
            <v>1413</v>
          </cell>
        </row>
        <row r="791">
          <cell r="C791">
            <v>7696</v>
          </cell>
          <cell r="D791" t="str">
            <v>DESTORNILLADOR DE IMPACTO</v>
          </cell>
          <cell r="E791" t="str">
            <v>HR</v>
          </cell>
          <cell r="F791">
            <v>1636</v>
          </cell>
        </row>
        <row r="792">
          <cell r="C792">
            <v>7697</v>
          </cell>
          <cell r="D792" t="str">
            <v>PLANTA ELECTRICA POTENCIA ELÉCTRICA GENERADA 4KW - INCLUYE COMBUSTIBLE</v>
          </cell>
          <cell r="E792" t="str">
            <v>HR</v>
          </cell>
          <cell r="F792">
            <v>6464</v>
          </cell>
        </row>
        <row r="793">
          <cell r="C793">
            <v>7698</v>
          </cell>
          <cell r="D793" t="str">
            <v>PULIDORA MANUAL ELECTRICA</v>
          </cell>
          <cell r="E793" t="str">
            <v>HR</v>
          </cell>
          <cell r="F793">
            <v>1636</v>
          </cell>
        </row>
        <row r="794">
          <cell r="C794">
            <v>7699</v>
          </cell>
          <cell r="D794" t="str">
            <v>DISCO DE CORTE METAL 7 X 1/8"</v>
          </cell>
          <cell r="E794" t="str">
            <v>UN</v>
          </cell>
          <cell r="F794">
            <v>4640</v>
          </cell>
        </row>
        <row r="795">
          <cell r="C795">
            <v>7700</v>
          </cell>
          <cell r="D795" t="str">
            <v>DISCO ABRASIVO DESBASTE METAL 7 X 1/4"</v>
          </cell>
          <cell r="E795" t="str">
            <v>UN</v>
          </cell>
          <cell r="F795">
            <v>7600</v>
          </cell>
        </row>
        <row r="796">
          <cell r="C796">
            <v>7701</v>
          </cell>
          <cell r="D796" t="str">
            <v>TALADRO ROTOPERCUTOR - POTENCIA DE 860 A 1030 WATTS</v>
          </cell>
          <cell r="E796" t="str">
            <v>HR</v>
          </cell>
          <cell r="F796">
            <v>3421</v>
          </cell>
        </row>
        <row r="797">
          <cell r="C797">
            <v>7702</v>
          </cell>
          <cell r="D797" t="str">
            <v>PISO EN ALUMINIO PARA PUENTES PEATONALES Y ESTACIONES TRANSMILENIO EN ALEACIÓN AA6070 - INCLUYE PERFILES DE ALUMINIO DE 30.5mm DE ALTURA Y 100mm DE ANCHO, SIN TROQUELAR.</v>
          </cell>
          <cell r="E797" t="str">
            <v>M2</v>
          </cell>
          <cell r="F797">
            <v>389546</v>
          </cell>
        </row>
        <row r="798">
          <cell r="C798">
            <v>7707</v>
          </cell>
          <cell r="D798" t="str">
            <v>GUADAÑADORA - POTENCIA DE 1.3 A 1.7 KW</v>
          </cell>
          <cell r="E798" t="str">
            <v>DIA</v>
          </cell>
          <cell r="F798">
            <v>31900</v>
          </cell>
        </row>
        <row r="799">
          <cell r="C799">
            <v>7710</v>
          </cell>
          <cell r="D799" t="str">
            <v>PLAQUETA TIPO REJILLA (PEATONAL) 0.40 x 0.40 e= 6cm</v>
          </cell>
          <cell r="E799" t="str">
            <v>UN</v>
          </cell>
          <cell r="F799">
            <v>77916</v>
          </cell>
        </row>
        <row r="800">
          <cell r="C800">
            <v>7713</v>
          </cell>
          <cell r="D800" t="str">
            <v>CODO PVC 45° D= 1 1/2"</v>
          </cell>
          <cell r="E800" t="str">
            <v>UN</v>
          </cell>
          <cell r="F800">
            <v>8115</v>
          </cell>
        </row>
        <row r="801">
          <cell r="C801">
            <v>7714</v>
          </cell>
          <cell r="D801" t="str">
            <v>LLAMA AMARILLA (suministro y plantación. incluye tierra negra )</v>
          </cell>
          <cell r="E801" t="str">
            <v>M2</v>
          </cell>
          <cell r="F801">
            <v>38000</v>
          </cell>
        </row>
        <row r="802">
          <cell r="C802">
            <v>7715</v>
          </cell>
          <cell r="D802" t="str">
            <v>COLA DE ZORRO (Suministro y plantación, incluye tierra negra , transporte y disposición final de escombros)</v>
          </cell>
          <cell r="E802" t="str">
            <v>M2</v>
          </cell>
          <cell r="F802">
            <v>48000</v>
          </cell>
        </row>
        <row r="803">
          <cell r="C803">
            <v>7717</v>
          </cell>
          <cell r="D803" t="str">
            <v>EUCALIPTO POMARROSO H=1.5mt (Incluye siembra caja, tierra, abono y tutor)</v>
          </cell>
          <cell r="E803" t="str">
            <v>UN</v>
          </cell>
          <cell r="F803">
            <v>138000</v>
          </cell>
        </row>
        <row r="804">
          <cell r="C804">
            <v>7718</v>
          </cell>
          <cell r="D804" t="str">
            <v>CHICALA H=1.5 (Incluye siembra, caja, tierra,  abono y tutor)</v>
          </cell>
          <cell r="E804" t="str">
            <v>UN</v>
          </cell>
          <cell r="F804">
            <v>97500</v>
          </cell>
        </row>
        <row r="805">
          <cell r="C805">
            <v>7720</v>
          </cell>
          <cell r="D805" t="str">
            <v>JAZMIN CHINO H= 1.5 mt (Incluye siembra, caja, tierra, abono y tutor</v>
          </cell>
          <cell r="E805" t="str">
            <v>UN</v>
          </cell>
          <cell r="F805">
            <v>122500</v>
          </cell>
        </row>
        <row r="806">
          <cell r="C806">
            <v>7722</v>
          </cell>
          <cell r="D806" t="str">
            <v>TUBERIA PVC PRESION E.L. D=1 1/2" RDE21 PSI 200</v>
          </cell>
          <cell r="E806" t="str">
            <v>ML</v>
          </cell>
          <cell r="F806">
            <v>13783</v>
          </cell>
        </row>
        <row r="807">
          <cell r="C807">
            <v>7723</v>
          </cell>
          <cell r="D807" t="str">
            <v>BLOQUEO Y TRANSPLANTE DE ARBOLES DE 1-5mt (Incluye transporte, recolección)</v>
          </cell>
          <cell r="E807" t="str">
            <v>UN</v>
          </cell>
          <cell r="F807">
            <v>1000000</v>
          </cell>
        </row>
        <row r="808">
          <cell r="C808">
            <v>7724</v>
          </cell>
          <cell r="D808" t="str">
            <v>BLOQUEO Y TRANSPLANTE DE ARBOLES DE 5 - 10mt (Incluye transporte, recolección)</v>
          </cell>
          <cell r="E808" t="str">
            <v>UN</v>
          </cell>
          <cell r="F808">
            <v>1500000</v>
          </cell>
        </row>
        <row r="809">
          <cell r="C809">
            <v>7725</v>
          </cell>
          <cell r="D809" t="str">
            <v>BLOQUEO Y TRANSPLANTE DE ARBOLES DE 10 - 15mt (Incluye transporte, recolección)</v>
          </cell>
          <cell r="E809" t="str">
            <v>UN</v>
          </cell>
          <cell r="F809">
            <v>2000000</v>
          </cell>
        </row>
        <row r="810">
          <cell r="C810">
            <v>7727</v>
          </cell>
          <cell r="D810" t="str">
            <v>TUBERIA ACERO AL CARBON SIN COSTURA SCH40 D=3"</v>
          </cell>
          <cell r="E810" t="str">
            <v>ML</v>
          </cell>
          <cell r="F810">
            <v>64647</v>
          </cell>
        </row>
        <row r="811">
          <cell r="C811">
            <v>7728</v>
          </cell>
          <cell r="D811" t="str">
            <v>TUBERIA ACERO AL CARBON SIN COSTURA SCH40 D=4"</v>
          </cell>
          <cell r="E811" t="str">
            <v>ML</v>
          </cell>
          <cell r="F811">
            <v>102108</v>
          </cell>
        </row>
        <row r="812">
          <cell r="C812">
            <v>7729</v>
          </cell>
          <cell r="D812" t="str">
            <v>TUBERIA ACERO AL CARBON SIN COSTURA SCH40 D=6"</v>
          </cell>
          <cell r="E812" t="str">
            <v>ML</v>
          </cell>
          <cell r="F812">
            <v>176663</v>
          </cell>
        </row>
        <row r="813">
          <cell r="C813">
            <v>7730</v>
          </cell>
          <cell r="D813" t="str">
            <v>TUBERIA ACERO AL CARBON SIN COSTURA SCH40 D=8"</v>
          </cell>
          <cell r="E813" t="str">
            <v>ML</v>
          </cell>
          <cell r="F813">
            <v>249783</v>
          </cell>
        </row>
        <row r="814">
          <cell r="C814">
            <v>7733</v>
          </cell>
          <cell r="D814" t="str">
            <v>TRANSPORTE TUBERIA ACERO AL CARBON</v>
          </cell>
          <cell r="E814" t="str">
            <v>KG</v>
          </cell>
          <cell r="F814">
            <v>32</v>
          </cell>
        </row>
        <row r="815">
          <cell r="C815">
            <v>7737</v>
          </cell>
          <cell r="D815" t="str">
            <v>ANALISIS GRANULOMETRICO  DE LOS AGREGADOS GRUESO Y FINO. Norma técnica: INV E 213-13 NTC 77-2007.</v>
          </cell>
          <cell r="E815" t="str">
            <v>UN</v>
          </cell>
          <cell r="F815">
            <v>85085</v>
          </cell>
        </row>
        <row r="816">
          <cell r="C816">
            <v>7738</v>
          </cell>
          <cell r="D816" t="str">
            <v>RESISTENCIA A LA DEGRADACIÓN DE LOS AGREGADOS DE TAMAÑOS MENORES DE 37.5 MM (1½") POR MEDIO DE LA MÁQUINA DE LOS ÁNGELES (SIN TRITURACIÓN DE LOS AGREGADOS). Norma técnica: INV E 218-13 NTC 98-2012.</v>
          </cell>
          <cell r="E816" t="str">
            <v>UN</v>
          </cell>
          <cell r="F816">
            <v>111265</v>
          </cell>
        </row>
        <row r="817">
          <cell r="C817">
            <v>7743</v>
          </cell>
          <cell r="D817" t="str">
            <v>PORCENTAJE DE PARTÍCULAS FRACTURADAS EN UN AGREGADO GRUESO. Norma técnica: INV E 227-13.</v>
          </cell>
          <cell r="E817" t="str">
            <v>UN</v>
          </cell>
          <cell r="F817">
            <v>54978</v>
          </cell>
        </row>
        <row r="818">
          <cell r="C818">
            <v>7744</v>
          </cell>
          <cell r="D818" t="str">
            <v>ÍNDICES DE APLANAMIENTO Y ALARGAMIENTO DE LOS AGREGADOS PARA CARRETERAS. Norma técnica: INV E 230-13.</v>
          </cell>
          <cell r="E818" t="str">
            <v>UN</v>
          </cell>
          <cell r="F818">
            <v>95200</v>
          </cell>
        </row>
        <row r="819">
          <cell r="C819">
            <v>7750</v>
          </cell>
          <cell r="D819" t="str">
            <v>DENSIDAD, DENSIDAD RELATIVA (GRAVEDAD ESPECÍFICA) Y ABSORCIÓN DEL AGREGADO FINO. Norma técnica: INV E 222-13 NTC-237-1995.</v>
          </cell>
          <cell r="E819" t="str">
            <v>UN</v>
          </cell>
          <cell r="F819">
            <v>75565</v>
          </cell>
        </row>
        <row r="820">
          <cell r="C820">
            <v>7752</v>
          </cell>
          <cell r="D820" t="str">
            <v>PENETRACION DE LOS MATERIALES BITUMINOSOS. Norma técnica: INV E - 706 - 13 NTC 5028 ASTM D5.</v>
          </cell>
          <cell r="E820" t="str">
            <v>UN</v>
          </cell>
          <cell r="F820">
            <v>107100</v>
          </cell>
        </row>
        <row r="821">
          <cell r="C821">
            <v>7754</v>
          </cell>
          <cell r="D821" t="str">
            <v>DUCTILIDAD DE LOS MATERIALES ASFÁLTICOS. Norma técnica: INV E-702-13 ASTM D113.</v>
          </cell>
          <cell r="E821" t="str">
            <v>UN</v>
          </cell>
          <cell r="F821">
            <v>108000</v>
          </cell>
        </row>
        <row r="822">
          <cell r="C822">
            <v>7755</v>
          </cell>
          <cell r="D822" t="str">
            <v>EVALUACIÓN DE LA SUSCEPTIBILIDAD AL AGUA DE LAS MEZCLAS DE CONCRETO ASFÁLTICO UTILIZANDO LA PRUEBA DE TRACCIÓN INDIRECTA (Séis probetas). Norma técnica: INV E - 725 - 13 AASHTO T 283 ASTM D4867/D4867M.</v>
          </cell>
          <cell r="E822" t="str">
            <v>UN</v>
          </cell>
          <cell r="F822">
            <v>804700</v>
          </cell>
        </row>
        <row r="823">
          <cell r="C823">
            <v>7758</v>
          </cell>
          <cell r="D823" t="str">
            <v>ENSAYO DE TENSIÓN INDIRECTA PARA DETERMINAR EL MÓDULO RESILIENTE DE MEZCLAS ASFÁLTICAS (3 TEMPERATURAS Y 3 FRECUENCIAS). Norma técnica: INV E - 749 - 13 UNE-EN 12697-26 Anexo F ASTM D7369.</v>
          </cell>
          <cell r="E823" t="str">
            <v>UN</v>
          </cell>
          <cell r="F823">
            <v>1300000</v>
          </cell>
        </row>
        <row r="824">
          <cell r="C824">
            <v>7762</v>
          </cell>
          <cell r="D824" t="str">
            <v>MÓDULO DE ELASTICIDAD ESTÁTICO Y RELACIÓN DE POISSON DEL CONCRETO EN COMPRESIÓN. Norma técnica: INV E - 749 - 13 UNE-EN 12697-26 Anexo F ASTM D7369.</v>
          </cell>
          <cell r="E824" t="str">
            <v>UN</v>
          </cell>
          <cell r="F824">
            <v>215895</v>
          </cell>
        </row>
        <row r="825">
          <cell r="C825">
            <v>7766</v>
          </cell>
          <cell r="D825" t="str">
            <v>PUNTO DE ABLANDAMIENTO DE MATERIALES BITUMINOSOS (APARATO DE ANILLO Y BOLA). Norma técnica: INV E – 712 - 13 ASTM D36/D36M.</v>
          </cell>
          <cell r="E825" t="str">
            <v>UN</v>
          </cell>
          <cell r="F825">
            <v>145180</v>
          </cell>
        </row>
        <row r="826">
          <cell r="C826">
            <v>7767</v>
          </cell>
          <cell r="D826" t="str">
            <v>ANDAMIO TUBULAR</v>
          </cell>
          <cell r="E826" t="str">
            <v>DIA</v>
          </cell>
          <cell r="F826">
            <v>916</v>
          </cell>
        </row>
        <row r="827">
          <cell r="C827">
            <v>7769</v>
          </cell>
          <cell r="D827" t="str">
            <v>PLANCHON PARA ANDAMIO</v>
          </cell>
          <cell r="E827" t="str">
            <v>DIA</v>
          </cell>
          <cell r="F827">
            <v>357</v>
          </cell>
        </row>
        <row r="828">
          <cell r="C828">
            <v>7770</v>
          </cell>
          <cell r="D828" t="str">
            <v>DISEÑO DE MEZCLAS ASFALTICAS METODO MARSHALL.</v>
          </cell>
          <cell r="E828" t="str">
            <v>UN</v>
          </cell>
          <cell r="F828">
            <v>1290400</v>
          </cell>
        </row>
        <row r="829">
          <cell r="C829">
            <v>7772</v>
          </cell>
          <cell r="D829" t="str">
            <v>DEMANDA BIOQUÍMICA DE OXIGENO (DBO5). Norma técnica: SM 5210 B.</v>
          </cell>
          <cell r="E829" t="str">
            <v>UN</v>
          </cell>
          <cell r="F829">
            <v>38080</v>
          </cell>
        </row>
        <row r="830">
          <cell r="C830">
            <v>7773</v>
          </cell>
          <cell r="D830" t="str">
            <v>DEMANDA QUÍMICA DE OXIGENO (DQO). Norma técnica: SM 5220 D.</v>
          </cell>
          <cell r="E830" t="str">
            <v>UN</v>
          </cell>
          <cell r="F830">
            <v>38080</v>
          </cell>
        </row>
        <row r="831">
          <cell r="C831">
            <v>7774</v>
          </cell>
          <cell r="D831" t="str">
            <v>OXÍGENO DISUELTO, MODIFICACIÓN DE AZIDA. Norma técnica: SM 4500 - OC.</v>
          </cell>
          <cell r="E831" t="str">
            <v>UN</v>
          </cell>
          <cell r="F831">
            <v>7140</v>
          </cell>
        </row>
        <row r="832">
          <cell r="C832">
            <v>7775</v>
          </cell>
          <cell r="D832" t="str">
            <v>NITROGENO TOTAL KSELDAHL. Norma técnica: SM 4500-NORG C.</v>
          </cell>
          <cell r="E832" t="str">
            <v>UN</v>
          </cell>
          <cell r="F832">
            <v>52320</v>
          </cell>
        </row>
        <row r="833">
          <cell r="C833">
            <v>7776</v>
          </cell>
          <cell r="D833" t="str">
            <v>FOSFORO TOTAL. Norma técnica: SM 4500 - P B, E.</v>
          </cell>
          <cell r="E833" t="str">
            <v>UN</v>
          </cell>
          <cell r="F833">
            <v>21777</v>
          </cell>
        </row>
        <row r="834">
          <cell r="C834">
            <v>7777</v>
          </cell>
          <cell r="D834" t="str">
            <v>COLIFORMES TOTALES FERMENTACIÓN TUBOS MÚLTIPLES. Norma técnica: SM 9221  B.</v>
          </cell>
          <cell r="E834" t="str">
            <v>UN</v>
          </cell>
          <cell r="F834">
            <v>39270</v>
          </cell>
        </row>
        <row r="835">
          <cell r="C835">
            <v>7778</v>
          </cell>
          <cell r="D835" t="str">
            <v>COLIFORMES FECALES  FERMENTACIÓN TUBOS MÚLTIPLES. Norma técnica: SM 9221 E.</v>
          </cell>
          <cell r="E835" t="str">
            <v>UN</v>
          </cell>
          <cell r="F835">
            <v>41650</v>
          </cell>
        </row>
        <row r="836">
          <cell r="C836">
            <v>7780</v>
          </cell>
          <cell r="D836" t="str">
            <v>POTASIO. Norma técnica: SM 3500 K - B.</v>
          </cell>
          <cell r="E836" t="str">
            <v>UN</v>
          </cell>
          <cell r="F836">
            <v>28560</v>
          </cell>
        </row>
        <row r="837">
          <cell r="C837">
            <v>7781</v>
          </cell>
          <cell r="D837" t="str">
            <v>ACIDEZ TOTAL. Norma técnica: SM 2310 B.</v>
          </cell>
          <cell r="E837" t="str">
            <v>UN</v>
          </cell>
          <cell r="F837">
            <v>10091</v>
          </cell>
        </row>
        <row r="838">
          <cell r="C838">
            <v>7782</v>
          </cell>
          <cell r="D838" t="str">
            <v>ALCALINIDAD TOTAL. Norma técnica: SM 2320 B.</v>
          </cell>
          <cell r="E838" t="str">
            <v>UN</v>
          </cell>
          <cell r="F838">
            <v>11662</v>
          </cell>
        </row>
        <row r="839">
          <cell r="C839">
            <v>7783</v>
          </cell>
          <cell r="D839" t="str">
            <v>TURBIEDAD, MÉTODO NEFELOMÉTRICO. Norma técnica: SM 2130 B.</v>
          </cell>
          <cell r="E839" t="str">
            <v>UN</v>
          </cell>
          <cell r="F839">
            <v>6466</v>
          </cell>
        </row>
        <row r="840">
          <cell r="C840">
            <v>7784</v>
          </cell>
          <cell r="D840" t="str">
            <v>GRASAS Y ACEITES. Norma técnica: SM 5520 B.</v>
          </cell>
          <cell r="E840" t="str">
            <v>UN</v>
          </cell>
          <cell r="F840">
            <v>42840</v>
          </cell>
        </row>
        <row r="841">
          <cell r="C841">
            <v>7785</v>
          </cell>
          <cell r="D841" t="str">
            <v>SOLIDOS SUSPENDIDOS TOTALES, SECADO A 103°C - 105°C. Norma técnica: SM 2540 D.</v>
          </cell>
          <cell r="E841" t="str">
            <v>UN</v>
          </cell>
          <cell r="F841">
            <v>20230</v>
          </cell>
        </row>
        <row r="842">
          <cell r="C842">
            <v>7786</v>
          </cell>
          <cell r="D842" t="str">
            <v>SOLIDOS DISUELTOS TOTALES. Norma técnica: SM 2540 C.</v>
          </cell>
          <cell r="E842" t="str">
            <v>UN</v>
          </cell>
          <cell r="F842">
            <v>20230</v>
          </cell>
        </row>
        <row r="843">
          <cell r="C843">
            <v>7787</v>
          </cell>
          <cell r="D843" t="str">
            <v>SOLIDOS TOTALES, SECADO A 103°C - 105°C. Norma técnica: SM 2540 B  ASTM C 1603 2010.</v>
          </cell>
          <cell r="E843" t="str">
            <v>UN</v>
          </cell>
          <cell r="F843">
            <v>20230</v>
          </cell>
        </row>
        <row r="844">
          <cell r="C844">
            <v>7788</v>
          </cell>
          <cell r="D844" t="str">
            <v>SOLIDOS SEDIMENTABLES. Norma técnica: SM 2540 F.</v>
          </cell>
          <cell r="E844" t="str">
            <v>UN</v>
          </cell>
          <cell r="F844">
            <v>8330</v>
          </cell>
        </row>
        <row r="845">
          <cell r="C845">
            <v>7798</v>
          </cell>
          <cell r="D845" t="str">
            <v>PH. Norma técnica: SM 4500 - H + B  ASTM D 1293 2012.</v>
          </cell>
          <cell r="E845" t="str">
            <v>UN</v>
          </cell>
          <cell r="F845">
            <v>3332</v>
          </cell>
        </row>
        <row r="846">
          <cell r="C846">
            <v>7800</v>
          </cell>
          <cell r="D846" t="str">
            <v>TEMPERATURA DEL AGUA. Norma técnica: SM 2550 B.</v>
          </cell>
          <cell r="E846" t="str">
            <v>UN</v>
          </cell>
          <cell r="F846">
            <v>2775</v>
          </cell>
        </row>
        <row r="847">
          <cell r="C847">
            <v>7801</v>
          </cell>
          <cell r="D847" t="str">
            <v>COLOR VERDADERO. Norma técnica: SM 2120 B.</v>
          </cell>
          <cell r="E847" t="str">
            <v>UN</v>
          </cell>
          <cell r="F847">
            <v>10390</v>
          </cell>
        </row>
        <row r="848">
          <cell r="C848">
            <v>7811</v>
          </cell>
          <cell r="D848" t="str">
            <v>CEPILLO INDUSTRIAL DE NYLON CON CABO DE 35CM A 42CM X 9CM X 17CM</v>
          </cell>
          <cell r="E848" t="str">
            <v>UN</v>
          </cell>
          <cell r="F848">
            <v>13978</v>
          </cell>
        </row>
        <row r="849">
          <cell r="C849">
            <v>7812</v>
          </cell>
          <cell r="D849" t="str">
            <v>CARRETILLA  RUEDA NEUMATICA PLATON METALICO CAPACIDAD CINCO PIES CUBICOS MANGO MADERA TIPO BUGGY</v>
          </cell>
          <cell r="E849" t="str">
            <v>UN</v>
          </cell>
          <cell r="F849">
            <v>201100</v>
          </cell>
        </row>
        <row r="850">
          <cell r="C850">
            <v>7813</v>
          </cell>
          <cell r="D850" t="str">
            <v>BARRA DE 18LB CON PUNTA Y PALA 150CM X 10CM</v>
          </cell>
          <cell r="E850" t="str">
            <v>UN</v>
          </cell>
          <cell r="F850">
            <v>64260</v>
          </cell>
        </row>
        <row r="851">
          <cell r="C851">
            <v>7814</v>
          </cell>
          <cell r="D851" t="str">
            <v>SERRUCHO DE 20" DIENTE ENDURECIDO</v>
          </cell>
          <cell r="E851" t="str">
            <v>UN</v>
          </cell>
          <cell r="F851">
            <v>37900</v>
          </cell>
        </row>
        <row r="852">
          <cell r="C852">
            <v>7818</v>
          </cell>
          <cell r="D852" t="str">
            <v>CAMILLA MADERA PRIMEROS AUXILIOS INMOVILIZADOR CABEZA</v>
          </cell>
          <cell r="E852" t="str">
            <v>UN</v>
          </cell>
          <cell r="F852">
            <v>205195</v>
          </cell>
        </row>
        <row r="853">
          <cell r="C853">
            <v>7819</v>
          </cell>
          <cell r="D853" t="str">
            <v>EXTINTOR POLVO QUIMICO SECO DE 20LB TIPO ABC METALICO CON GANCHO Y AVISO</v>
          </cell>
          <cell r="E853" t="str">
            <v>UN</v>
          </cell>
          <cell r="F853">
            <v>56287</v>
          </cell>
        </row>
        <row r="854">
          <cell r="C854">
            <v>7821</v>
          </cell>
          <cell r="D854" t="str">
            <v>BOTA LISA DIELECTRICA CON PUNTERA EN ACERO DE CAUCHO, CINTA AMARILLA, PUNTERA Y PLANTILLA EN ACERO</v>
          </cell>
          <cell r="E854" t="str">
            <v>PAR</v>
          </cell>
          <cell r="F854">
            <v>66521</v>
          </cell>
        </row>
        <row r="855">
          <cell r="C855">
            <v>7822</v>
          </cell>
          <cell r="D855" t="str">
            <v>BOTA CUERO LISA NEGRA SEGURIDAD PUNTERA DE ACERO</v>
          </cell>
          <cell r="E855" t="str">
            <v>PAR</v>
          </cell>
          <cell r="F855">
            <v>45101</v>
          </cell>
        </row>
        <row r="856">
          <cell r="C856">
            <v>7823</v>
          </cell>
          <cell r="D856" t="str">
            <v>BOTA DE CAUCHO, CINTA AMARILLA, PUNTERA Y PLANTILLA EN ACERO</v>
          </cell>
          <cell r="E856" t="str">
            <v>PAR</v>
          </cell>
          <cell r="F856">
            <v>105910</v>
          </cell>
        </row>
        <row r="857">
          <cell r="C857">
            <v>7824</v>
          </cell>
          <cell r="D857" t="str">
            <v>PROTECTOR AUDITIVO TIPO TAPON DESECHABLE SIN CORDON</v>
          </cell>
          <cell r="E857" t="str">
            <v>PAR</v>
          </cell>
          <cell r="F857">
            <v>476</v>
          </cell>
        </row>
        <row r="858">
          <cell r="C858">
            <v>7825</v>
          </cell>
          <cell r="D858" t="str">
            <v>MASCARILLA DESECHABLE CONTRA POLVOS Y PARTICULAS NO TOXICAS</v>
          </cell>
          <cell r="E858" t="str">
            <v>UN</v>
          </cell>
          <cell r="F858">
            <v>1785</v>
          </cell>
        </row>
        <row r="859">
          <cell r="C859">
            <v>7826</v>
          </cell>
          <cell r="D859" t="str">
            <v>MASCARILLA DESECHABLE CON VALVULA CONTRA POLVO Y PARTICULAS NO TOXICAS</v>
          </cell>
          <cell r="E859" t="str">
            <v>UN</v>
          </cell>
          <cell r="F859">
            <v>4641</v>
          </cell>
        </row>
        <row r="860">
          <cell r="C860">
            <v>7827</v>
          </cell>
          <cell r="D860" t="str">
            <v>PROTECTOR AUDITIVO TIPO TAPON INSERCION EN SILICONA CON CORDEL EN ESTUCHE</v>
          </cell>
          <cell r="E860" t="str">
            <v>PAR</v>
          </cell>
          <cell r="F860">
            <v>2023</v>
          </cell>
        </row>
        <row r="861">
          <cell r="C861">
            <v>7832</v>
          </cell>
          <cell r="D861" t="str">
            <v>BARBUQUEJO EN REATA CON MENTONERA CON TRES APOYOS PARA CASCO</v>
          </cell>
          <cell r="E861" t="str">
            <v>UN</v>
          </cell>
          <cell r="F861">
            <v>4165</v>
          </cell>
        </row>
        <row r="862">
          <cell r="C862">
            <v>7836</v>
          </cell>
          <cell r="D862" t="str">
            <v>ARNES MULTIPROPOSITO CON ESLINGA - 4 ANILLOS - PARA RESTRICCION Y DETENCION DE CAIDAS CON PUNTO FIJO</v>
          </cell>
          <cell r="E862" t="str">
            <v>UN</v>
          </cell>
          <cell r="F862">
            <v>140000</v>
          </cell>
        </row>
        <row r="863">
          <cell r="C863">
            <v>7837</v>
          </cell>
          <cell r="D863" t="str">
            <v>ESLINGA SEGURIDAD CINTA DE NYLON EN Y CON AMORTIGUADOR Y 2 MOSQUETONES GRANDES</v>
          </cell>
          <cell r="E863" t="str">
            <v>UN</v>
          </cell>
          <cell r="F863">
            <v>136850</v>
          </cell>
        </row>
        <row r="864">
          <cell r="C864">
            <v>7838</v>
          </cell>
          <cell r="D864" t="str">
            <v>IMPERMEABLE INDUSTRIAL PVC CON CAPUCHA EN NYLON</v>
          </cell>
          <cell r="E864" t="str">
            <v>UN</v>
          </cell>
          <cell r="F864">
            <v>33100</v>
          </cell>
        </row>
        <row r="865">
          <cell r="C865">
            <v>7839</v>
          </cell>
          <cell r="D865" t="str">
            <v>OVEROL IMPERMEABLE INDUSTRIAL AMARILLO 2 PIEZAS CON CAPUCHA</v>
          </cell>
          <cell r="E865" t="str">
            <v>UN</v>
          </cell>
          <cell r="F865">
            <v>49980</v>
          </cell>
        </row>
        <row r="866">
          <cell r="C866">
            <v>7844</v>
          </cell>
          <cell r="D866" t="str">
            <v>GUANTE NITRILO 13" RESISTENTE CONTRA QUIMICOS COMBUSTIBLES SOLVENTES GRASAS</v>
          </cell>
          <cell r="E866" t="str">
            <v>PAR</v>
          </cell>
          <cell r="F866">
            <v>7021</v>
          </cell>
        </row>
        <row r="867">
          <cell r="C867">
            <v>7846</v>
          </cell>
          <cell r="D867" t="str">
            <v>GUANTE CARNAZA REFORZADO EN CARNAZA LARGO</v>
          </cell>
          <cell r="E867" t="str">
            <v>PAR</v>
          </cell>
          <cell r="F867">
            <v>7735</v>
          </cell>
        </row>
        <row r="868">
          <cell r="C868">
            <v>7850</v>
          </cell>
          <cell r="D868" t="str">
            <v>CINTA PARA SEÑALIZACION DE 500MT X 4" PELIGRO CALIBRE 3.5</v>
          </cell>
          <cell r="E868" t="str">
            <v>ROLLO</v>
          </cell>
          <cell r="F868">
            <v>24285</v>
          </cell>
        </row>
        <row r="869">
          <cell r="C869">
            <v>7851</v>
          </cell>
          <cell r="D869" t="str">
            <v>RESPIRADOR PARA GASES DOBLE SIN CARTUCHO</v>
          </cell>
          <cell r="E869" t="str">
            <v>UN</v>
          </cell>
          <cell r="F869">
            <v>42840</v>
          </cell>
        </row>
        <row r="870">
          <cell r="C870">
            <v>7852</v>
          </cell>
          <cell r="D870" t="str">
            <v>TELA VERDE PARA CERRAMIENTO 2.10 METRO DE ANCHO DE 60GR</v>
          </cell>
          <cell r="E870" t="str">
            <v>ML</v>
          </cell>
          <cell r="F870">
            <v>2214</v>
          </cell>
        </row>
        <row r="871">
          <cell r="C871">
            <v>7870</v>
          </cell>
          <cell r="D871" t="str">
            <v>VÍDEO BEAM - ALQUILER POR DIA</v>
          </cell>
          <cell r="E871" t="str">
            <v>DIA</v>
          </cell>
          <cell r="F871">
            <v>107100</v>
          </cell>
        </row>
        <row r="872">
          <cell r="C872">
            <v>7874</v>
          </cell>
          <cell r="D872" t="str">
            <v>GRAVEDAD ESPECÍFICA BULK Y DENSIDAD DE MEZCLAS ASFÁLTICAS COMPACTADAS NO ABSORBENTES EMPLEANDO ESPECÍMENES SATURADOS Y SUPERFICIALMENTE SECOS. Norma técnica: INV E – 733 - 13 ASTM D2726.</v>
          </cell>
          <cell r="E872" t="str">
            <v>UN</v>
          </cell>
          <cell r="F872">
            <v>35581</v>
          </cell>
        </row>
        <row r="873">
          <cell r="C873">
            <v>7876</v>
          </cell>
          <cell r="D873" t="str">
            <v>EXTRACCIÓN CUANTITATIVA DEL ASFÁLTO EN MEZCLAS PARA PAVIMENTOS. Norma técnica: INV E – 732 - 13 ASTM D2172/D2172M.</v>
          </cell>
          <cell r="E873" t="str">
            <v>UN</v>
          </cell>
          <cell r="F873">
            <v>130900</v>
          </cell>
        </row>
        <row r="874">
          <cell r="C874">
            <v>7877</v>
          </cell>
          <cell r="D874" t="str">
            <v>RESISTENCIA A LA FLEXIÓN DEL CONCRETO USANDO UNA VIGA SIMPLEMENTE APOYADA Y CARGADA EN LOS TERCIOS DE LA LUZ LIBRE. Norma técnica: INV E - 414 -13 NTC - 2871 ASTM C78/C78M.</v>
          </cell>
          <cell r="E874" t="str">
            <v>UN</v>
          </cell>
          <cell r="F874">
            <v>36890</v>
          </cell>
        </row>
        <row r="875">
          <cell r="C875">
            <v>7884</v>
          </cell>
          <cell r="D875" t="str">
            <v>SARDINEL ESPECIAL A 110 - RAMPA B (600X400X500MM)</v>
          </cell>
          <cell r="E875" t="str">
            <v>UN</v>
          </cell>
          <cell r="F875">
            <v>61718</v>
          </cell>
        </row>
        <row r="876">
          <cell r="C876">
            <v>7891</v>
          </cell>
          <cell r="D876" t="str">
            <v>ESMALTE ALQUIDICO</v>
          </cell>
          <cell r="E876" t="str">
            <v>GLN</v>
          </cell>
          <cell r="F876">
            <v>68483</v>
          </cell>
        </row>
        <row r="877">
          <cell r="C877">
            <v>7892</v>
          </cell>
          <cell r="D877" t="str">
            <v>EQUIPO VACTOR - SONDEO - LIMPIEZA - RECOLECCIÓN DE LODOS NO PELIGROSOS (No incluye agua).</v>
          </cell>
          <cell r="E877" t="str">
            <v>HR</v>
          </cell>
          <cell r="F877">
            <v>273700</v>
          </cell>
        </row>
        <row r="878">
          <cell r="C878">
            <v>7896</v>
          </cell>
          <cell r="D878" t="str">
            <v>IMPRESIÓN HOJA CARTA, A 1X0 TINTAS EN PAPEL BOND DE 75 GR.</v>
          </cell>
          <cell r="E878" t="str">
            <v>UN</v>
          </cell>
          <cell r="F878">
            <v>95</v>
          </cell>
        </row>
        <row r="879">
          <cell r="C879">
            <v>7897</v>
          </cell>
          <cell r="D879" t="str">
            <v>AFICHE TAMAÑO MEDIO PLIEGO A 4X0 TINTAS EN PROPALCOTE DE 115 GR.</v>
          </cell>
          <cell r="E879" t="str">
            <v>UN</v>
          </cell>
          <cell r="F879">
            <v>1309</v>
          </cell>
        </row>
        <row r="880">
          <cell r="C880">
            <v>7898</v>
          </cell>
          <cell r="D880" t="str">
            <v>PLEGABLES DE SOSTENIBILIDAD EN TRES CUERPOS TAMAÑO CARTA A 4X4 TINTAS EN PROPALCOTE.</v>
          </cell>
          <cell r="E880" t="str">
            <v>UN</v>
          </cell>
          <cell r="F880">
            <v>500</v>
          </cell>
        </row>
        <row r="881">
          <cell r="C881">
            <v>7900</v>
          </cell>
          <cell r="D881" t="str">
            <v>VOLANTES TAMAÑO CARTA POLICROMÍA DE 114 GR.</v>
          </cell>
          <cell r="E881" t="str">
            <v>UN</v>
          </cell>
          <cell r="F881">
            <v>167</v>
          </cell>
        </row>
        <row r="882">
          <cell r="C882">
            <v>7901</v>
          </cell>
          <cell r="D882" t="str">
            <v>VOLANTES TAMAÑO 1/2 CARTA POLICROMÍA COTE DE 115 GR.</v>
          </cell>
          <cell r="E882" t="str">
            <v>UN</v>
          </cell>
          <cell r="F882">
            <v>83</v>
          </cell>
        </row>
        <row r="883">
          <cell r="C883">
            <v>7904</v>
          </cell>
          <cell r="D883" t="str">
            <v>EXÁMEN MÉDICO OCUPACIONAL DE INGRESO O RETIRO</v>
          </cell>
          <cell r="E883" t="str">
            <v>UN</v>
          </cell>
          <cell r="F883">
            <v>28000</v>
          </cell>
        </row>
        <row r="884">
          <cell r="C884">
            <v>7906</v>
          </cell>
          <cell r="D884" t="str">
            <v>EXAMEN DE AUDIOMETRÍA DE INGRESO O EGRESO</v>
          </cell>
          <cell r="E884" t="str">
            <v>UN</v>
          </cell>
          <cell r="F884">
            <v>15500</v>
          </cell>
        </row>
        <row r="885">
          <cell r="C885">
            <v>7908</v>
          </cell>
          <cell r="D885" t="str">
            <v>EXAMEN DE OPTOMETRÍA DE INGRESO O EGRESO</v>
          </cell>
          <cell r="E885" t="str">
            <v>UN</v>
          </cell>
          <cell r="F885">
            <v>20000</v>
          </cell>
        </row>
        <row r="886">
          <cell r="C886">
            <v>7910</v>
          </cell>
          <cell r="D886" t="str">
            <v>EXAMEN DE ESPIROMETRÍA DE INGRESO O EGRESO</v>
          </cell>
          <cell r="E886" t="str">
            <v>UN</v>
          </cell>
          <cell r="F886">
            <v>17500</v>
          </cell>
        </row>
        <row r="887">
          <cell r="C887">
            <v>7919</v>
          </cell>
          <cell r="D887" t="str">
            <v>COMPRESOR DE AIRE DE PISTÓN - CAUDAL DE AIRE DE 38 A 53 CFM</v>
          </cell>
          <cell r="E887" t="str">
            <v>DIA</v>
          </cell>
          <cell r="F887">
            <v>41650</v>
          </cell>
        </row>
        <row r="888">
          <cell r="C888">
            <v>7921</v>
          </cell>
          <cell r="D888" t="str">
            <v>CONCRETO MR41 DE RESISTENCIA ACELERADA (3 días)</v>
          </cell>
          <cell r="E888" t="str">
            <v>M3</v>
          </cell>
          <cell r="F888">
            <v>477294</v>
          </cell>
        </row>
        <row r="889">
          <cell r="C889">
            <v>7922</v>
          </cell>
          <cell r="D889" t="str">
            <v>HIDROLAVADORA MOTOR A COMBUSTIÓN - CAUDAL DE 8 A 13 LITROS POR MINUTO - PRESIÓN DE 2700 A 2960 PSI - INCLUYE COMBUSTIBLE</v>
          </cell>
          <cell r="E889" t="str">
            <v>HR</v>
          </cell>
          <cell r="F889">
            <v>5554</v>
          </cell>
        </row>
        <row r="890">
          <cell r="C890">
            <v>7923</v>
          </cell>
          <cell r="D890" t="str">
            <v>DETERGENTE/DESENGRASANTE INDUSTRIAL</v>
          </cell>
          <cell r="E890" t="str">
            <v>KG</v>
          </cell>
          <cell r="F890">
            <v>8111</v>
          </cell>
        </row>
        <row r="891">
          <cell r="C891">
            <v>7926</v>
          </cell>
          <cell r="D891" t="str">
            <v>TACHÓN PLÁSTICO  REFLECTIVO ALTA RESISTENCIA DE L:40cm x Ancho:15cm x Alto:8cm INCLUYE TORNILLOS DE ANCLAJE</v>
          </cell>
          <cell r="E891" t="str">
            <v>UN</v>
          </cell>
          <cell r="F891">
            <v>29750</v>
          </cell>
        </row>
        <row r="892">
          <cell r="C892">
            <v>7932</v>
          </cell>
          <cell r="D892" t="str">
            <v>TUBERÍA PVC PRESIÓN 1/2" RDE 9 500 PSI</v>
          </cell>
          <cell r="E892" t="str">
            <v>ML</v>
          </cell>
          <cell r="F892">
            <v>4019</v>
          </cell>
        </row>
        <row r="893">
          <cell r="C893">
            <v>7934</v>
          </cell>
          <cell r="D893" t="str">
            <v>KIT DE NIVELACIÓN PARA HIDRANTE  DE DIÁMETRO DE 6", LONGITUD 400mm , INCLUYE TODOS LOS ELEMENTOS NECESARIOS PARA SU INSTALACIÓN</v>
          </cell>
          <cell r="E893" t="str">
            <v>UN</v>
          </cell>
          <cell r="F893">
            <v>903210</v>
          </cell>
        </row>
        <row r="894">
          <cell r="C894">
            <v>7939</v>
          </cell>
          <cell r="D894" t="str">
            <v>REDUCCIÓN CONCENTRICA HD EL 4" x 3"</v>
          </cell>
          <cell r="E894" t="str">
            <v>UN</v>
          </cell>
          <cell r="F894">
            <v>138834</v>
          </cell>
        </row>
        <row r="895">
          <cell r="C895">
            <v>7941</v>
          </cell>
          <cell r="D895" t="str">
            <v>REDUCCIÓN HD 6" x 4" J.H.</v>
          </cell>
          <cell r="E895" t="str">
            <v>UN</v>
          </cell>
          <cell r="F895">
            <v>408170</v>
          </cell>
        </row>
        <row r="896">
          <cell r="C896">
            <v>7942</v>
          </cell>
          <cell r="D896" t="str">
            <v>REDUCCIÓN HD 4" x 2" J.H.</v>
          </cell>
          <cell r="E896" t="str">
            <v>UN</v>
          </cell>
          <cell r="F896">
            <v>146370</v>
          </cell>
        </row>
        <row r="897">
          <cell r="C897">
            <v>7945</v>
          </cell>
          <cell r="D897" t="str">
            <v>CINTA TEFLON - CINTA SELLANTE 1/2" x 0.20 DENSIDAD</v>
          </cell>
          <cell r="E897" t="str">
            <v>ML</v>
          </cell>
          <cell r="F897">
            <v>105</v>
          </cell>
        </row>
        <row r="898">
          <cell r="C898">
            <v>7946</v>
          </cell>
          <cell r="D898" t="str">
            <v>SOLDADURA DE ESTAÑO ROLLO DE 250 GR. 1/16"</v>
          </cell>
          <cell r="E898" t="str">
            <v>LB</v>
          </cell>
          <cell r="F898">
            <v>57500</v>
          </cell>
        </row>
        <row r="899">
          <cell r="C899">
            <v>7947</v>
          </cell>
          <cell r="D899" t="str">
            <v>CAJILLA PLASTICA Y TAPA EN POLIPROPILENO PARA MEDIDOR.</v>
          </cell>
          <cell r="E899" t="str">
            <v>UN</v>
          </cell>
          <cell r="F899">
            <v>237215</v>
          </cell>
        </row>
        <row r="900">
          <cell r="C900">
            <v>7948</v>
          </cell>
          <cell r="D900" t="str">
            <v>TUBERÍA DE ACERO GALVANIZADO 1". Espesor del tubo (1.5mm)</v>
          </cell>
          <cell r="E900" t="str">
            <v>ML</v>
          </cell>
          <cell r="F900">
            <v>23895</v>
          </cell>
        </row>
        <row r="901">
          <cell r="C901">
            <v>7949</v>
          </cell>
          <cell r="D901" t="str">
            <v>KIT SILLA YEE 200 x 160 PVC</v>
          </cell>
          <cell r="E901" t="str">
            <v>UN</v>
          </cell>
          <cell r="F901">
            <v>115025</v>
          </cell>
        </row>
        <row r="902">
          <cell r="C902">
            <v>7950</v>
          </cell>
          <cell r="D902" t="str">
            <v>KIT SILLA YEE 315 x 160 PVC</v>
          </cell>
          <cell r="E902" t="str">
            <v>UN</v>
          </cell>
          <cell r="F902">
            <v>206786</v>
          </cell>
        </row>
        <row r="903">
          <cell r="C903">
            <v>7953</v>
          </cell>
          <cell r="D903" t="str">
            <v>PASTO KIKUYO CORTADO A MÁQUINA (INCLUYE SUMINISTRO Y RIEGO DE TIERRA FERTIL DE 10 cm DE ESPESOR E INSTALACIÓN Y SIEMBRA DE PASTO Y SALADO Y NIVELACIÓN</v>
          </cell>
          <cell r="E903" t="str">
            <v>M2</v>
          </cell>
          <cell r="F903">
            <v>10500</v>
          </cell>
        </row>
        <row r="904">
          <cell r="C904">
            <v>7955</v>
          </cell>
          <cell r="D904" t="str">
            <v>NOGAL H= 1.5 mt. INCLUYE SIEMBRA, CAJA, TIERRA, ABONO Y TUTOR</v>
          </cell>
          <cell r="E904" t="str">
            <v>UN</v>
          </cell>
          <cell r="F904">
            <v>128900</v>
          </cell>
        </row>
        <row r="905">
          <cell r="C905">
            <v>7956</v>
          </cell>
          <cell r="D905" t="str">
            <v>ROBLE H= 1.5 mt. INCLUYE SIEMBRA, CAJA, TIERRA, ABONO Y TUTOR</v>
          </cell>
          <cell r="E905" t="str">
            <v>UN</v>
          </cell>
          <cell r="F905">
            <v>135500</v>
          </cell>
        </row>
        <row r="906">
          <cell r="C906">
            <v>7957</v>
          </cell>
          <cell r="D906" t="str">
            <v>CAUCHO SABANERO H= 1.5 mt. INCLUYE SIEMBRA, CAJA, TIERRA, ABONO Y TUTOR</v>
          </cell>
          <cell r="E906" t="str">
            <v>UN</v>
          </cell>
          <cell r="F906">
            <v>128000</v>
          </cell>
        </row>
        <row r="907">
          <cell r="C907">
            <v>7958</v>
          </cell>
          <cell r="D907" t="str">
            <v>MAGNÓLIO H= 1.5 mt. INCLUYE SIEMBRA, CAJA, TIERRA, ABONO Y TUTOR</v>
          </cell>
          <cell r="E907" t="str">
            <v>UN</v>
          </cell>
          <cell r="F907">
            <v>425000</v>
          </cell>
        </row>
        <row r="908">
          <cell r="C908">
            <v>7959</v>
          </cell>
          <cell r="D908" t="str">
            <v>YARUMO H= 1.5 mt. INCLUYE SIEMBRA, CAJA, TIERRA, ABONO Y TUTOR</v>
          </cell>
          <cell r="E908" t="str">
            <v>UN</v>
          </cell>
          <cell r="F908">
            <v>130500</v>
          </cell>
        </row>
        <row r="909">
          <cell r="C909">
            <v>7961</v>
          </cell>
          <cell r="D909" t="str">
            <v xml:space="preserve">TUBO EN CONCRETO ALTA RESISTENCIA D= 10". </v>
          </cell>
          <cell r="E909" t="str">
            <v>ML</v>
          </cell>
          <cell r="F909">
            <v>246276</v>
          </cell>
        </row>
        <row r="910">
          <cell r="C910">
            <v>7962</v>
          </cell>
          <cell r="D910" t="str">
            <v>TUBO EN CONCRETO ALTA RESISTENCIA D= 12".</v>
          </cell>
          <cell r="E910" t="str">
            <v>ML</v>
          </cell>
          <cell r="F910">
            <v>298804</v>
          </cell>
        </row>
        <row r="911">
          <cell r="C911">
            <v>7963</v>
          </cell>
          <cell r="D911" t="str">
            <v>TUBO EN CONCRETO ALTA RESISTENCIA D= 14" EXTRA REFORZADO</v>
          </cell>
          <cell r="E911" t="str">
            <v>ML</v>
          </cell>
          <cell r="F911">
            <v>338851</v>
          </cell>
        </row>
        <row r="912">
          <cell r="C912">
            <v>7965</v>
          </cell>
          <cell r="D912" t="str">
            <v>REDUCCIÓN HD 4" x 3" J.H.</v>
          </cell>
          <cell r="E912" t="str">
            <v>UN</v>
          </cell>
          <cell r="F912">
            <v>170170</v>
          </cell>
        </row>
        <row r="913">
          <cell r="C913">
            <v>7966</v>
          </cell>
          <cell r="D913" t="str">
            <v>REDUCCIÓN HD 8" x 6" J.H.</v>
          </cell>
          <cell r="E913" t="str">
            <v>UN</v>
          </cell>
          <cell r="F913">
            <v>548590</v>
          </cell>
        </row>
        <row r="914">
          <cell r="C914">
            <v>7967</v>
          </cell>
          <cell r="D914" t="str">
            <v>KIT DE NIVELACIÓN PARA HIDRANTE TRÁFICO DE DIÁMETRO DE 4", LONGITUD 400mm , INCLUYE TODOS LOS ELEMENTOS NECESARIOS PARA SU INSTALACIÓN</v>
          </cell>
          <cell r="E914" t="str">
            <v>UN</v>
          </cell>
          <cell r="F914">
            <v>779450</v>
          </cell>
        </row>
        <row r="915">
          <cell r="C915">
            <v>7968</v>
          </cell>
          <cell r="D915" t="str">
            <v>JUEGO DE MOLDES PARA ESTAMPADO CONCRETO</v>
          </cell>
          <cell r="E915" t="str">
            <v>UN</v>
          </cell>
          <cell r="F915">
            <v>285600</v>
          </cell>
        </row>
        <row r="916">
          <cell r="C916">
            <v>7969</v>
          </cell>
          <cell r="D916" t="str">
            <v>COLOR ENDURECEDOR DE CUARZO (4 Kg/m2)</v>
          </cell>
          <cell r="E916" t="str">
            <v>M2</v>
          </cell>
          <cell r="F916">
            <v>6496</v>
          </cell>
        </row>
        <row r="917">
          <cell r="C917">
            <v>7970</v>
          </cell>
          <cell r="D917" t="str">
            <v>DESMOLDANTE EN POLVO COLOR (0.2 Kg/m2)</v>
          </cell>
          <cell r="E917" t="str">
            <v>M2</v>
          </cell>
          <cell r="F917">
            <v>4312</v>
          </cell>
        </row>
        <row r="918">
          <cell r="C918">
            <v>7971</v>
          </cell>
          <cell r="D918" t="str">
            <v>SELLADOR ACRÍLICO TRANSPARENTE SEMILUSTRE (0.25 L/m2)</v>
          </cell>
          <cell r="E918" t="str">
            <v>M2</v>
          </cell>
          <cell r="F918">
            <v>5477</v>
          </cell>
        </row>
        <row r="919">
          <cell r="C919">
            <v>7973</v>
          </cell>
          <cell r="D919" t="str">
            <v>ADHESIVO TIPO LATEX PARA MORTERO</v>
          </cell>
          <cell r="E919" t="str">
            <v>KG</v>
          </cell>
          <cell r="F919">
            <v>33490</v>
          </cell>
        </row>
        <row r="920">
          <cell r="C920">
            <v>7974</v>
          </cell>
          <cell r="D920" t="str">
            <v>SELLANTE PARA PISO</v>
          </cell>
          <cell r="E920" t="str">
            <v>GLN</v>
          </cell>
          <cell r="F920">
            <v>106900</v>
          </cell>
        </row>
        <row r="921">
          <cell r="C921">
            <v>7976</v>
          </cell>
          <cell r="D921" t="str">
            <v>SUBBASE GRANULAR PEA (SBG_PEA)</v>
          </cell>
          <cell r="E921" t="str">
            <v>M3</v>
          </cell>
          <cell r="F921">
            <v>46172</v>
          </cell>
        </row>
        <row r="922">
          <cell r="C922">
            <v>7977</v>
          </cell>
          <cell r="D922" t="str">
            <v>MATERIAL SELECCIONADO</v>
          </cell>
          <cell r="E922" t="str">
            <v>M3</v>
          </cell>
          <cell r="F922">
            <v>17850</v>
          </cell>
        </row>
        <row r="923">
          <cell r="C923">
            <v>7979</v>
          </cell>
          <cell r="D923" t="str">
            <v>CINTA MÉTRICA DE 30 MT</v>
          </cell>
          <cell r="E923" t="str">
            <v>UN</v>
          </cell>
          <cell r="F923">
            <v>39790</v>
          </cell>
        </row>
        <row r="924">
          <cell r="C924">
            <v>7981</v>
          </cell>
          <cell r="D924" t="str">
            <v>JUNTA DE DILATACIÓN ELASTOMÉRICA 250 TAMAÑO 64 x  70 mm</v>
          </cell>
          <cell r="E924" t="str">
            <v>ML</v>
          </cell>
          <cell r="F924">
            <v>69020</v>
          </cell>
        </row>
        <row r="925">
          <cell r="C925">
            <v>7983</v>
          </cell>
          <cell r="D925" t="str">
            <v>ALQUILER DE VEHICULO: CAMPERO, PICK-UP, CAMIONETA, CAMION O SIMILAR DE 1300cc A 2000cc DE CILINDRADA, MODELO 2014 A 2011. 75% DE LA TARIFA ESTABLECIDA. INCLUYE TODOS LOS COSTOS DE OPERACIÓN Y MANTENIMIENTO EXCEPTO EL SALARIO DEL CONDUCTOR.</v>
          </cell>
          <cell r="E925" t="str">
            <v>DIA</v>
          </cell>
          <cell r="F925">
            <v>181500</v>
          </cell>
        </row>
        <row r="926">
          <cell r="C926">
            <v>7984</v>
          </cell>
          <cell r="D926" t="str">
            <v>CARROTANQUE IRRIGADOR DE ASFALTO - VOLUMEN DEL TANQUE DE 4500 A 6000 LITROS</v>
          </cell>
          <cell r="E926" t="str">
            <v>HR</v>
          </cell>
          <cell r="F926">
            <v>101091</v>
          </cell>
        </row>
        <row r="927">
          <cell r="C927">
            <v>7989</v>
          </cell>
          <cell r="D927" t="str">
            <v>ALQUILER DE VEHICULO: CAMPERO, PICK-UP, CAMIONETA, CAMION O SIMILAR CON CAPACIDAD DE CARGA DE 3 TON O MAS, MODELO 2014 A 2011. 75% DE LA TARIFA ESTABLECIDA. INCLUYE TODOS LOS COSTOS DE OPERACIÓN Y MANTENIMIENTO EXCEPTO EL SALARIO DEL CONDUCTOR.</v>
          </cell>
          <cell r="E927" t="str">
            <v>MES</v>
          </cell>
          <cell r="F927">
            <v>10590750</v>
          </cell>
        </row>
        <row r="928">
          <cell r="C928">
            <v>7992</v>
          </cell>
          <cell r="D928" t="str">
            <v>AVISO PUNTO CREA 1.50m x 0.90m EN LÁMINA GALVANIZADA CAL. 24. INCLUYE SUMINISTRO E INSTALACIÓN</v>
          </cell>
          <cell r="E928" t="str">
            <v>UN</v>
          </cell>
          <cell r="F928">
            <v>500000</v>
          </cell>
        </row>
        <row r="929">
          <cell r="C929">
            <v>7993</v>
          </cell>
          <cell r="D929" t="str">
            <v>CARPA VESTIER 2.0m x 2.0m TECHO Y ESTRUCTURA CON LATERALES EN LONA</v>
          </cell>
          <cell r="E929" t="str">
            <v>UN</v>
          </cell>
          <cell r="F929">
            <v>1249500</v>
          </cell>
        </row>
        <row r="930">
          <cell r="C930">
            <v>7994</v>
          </cell>
          <cell r="D930" t="str">
            <v>MALLA DE GALLINERO 1 1/4" (ROLLO 0.90m x 10.0m)</v>
          </cell>
          <cell r="E930" t="str">
            <v>M2</v>
          </cell>
          <cell r="F930">
            <v>2470</v>
          </cell>
        </row>
        <row r="931">
          <cell r="C931">
            <v>7999</v>
          </cell>
          <cell r="D931" t="str">
            <v>ADITIVO POTENCIALIZADOR DE CEMENTO (AUMENTO DE RESISTENCIA Y FLEXIBILIDAD DE SUELO)</v>
          </cell>
          <cell r="E931" t="str">
            <v>KG</v>
          </cell>
          <cell r="F931">
            <v>180880</v>
          </cell>
        </row>
        <row r="932">
          <cell r="C932">
            <v>8000</v>
          </cell>
          <cell r="D932" t="str">
            <v>INSPECCIÓN DE REDES DE ALCANTARILLADO CON SISTEMA CCTV PARA DIÁMETROS ENTRE 6" Y 36". INCL MANO DE OBRA IDÓNEA, INFORME ESCRITO DE DIAGNÓSTICO Y DVD CON VIDEO. INCL IVA</v>
          </cell>
          <cell r="E932" t="str">
            <v>ML</v>
          </cell>
          <cell r="F932">
            <v>10710</v>
          </cell>
        </row>
        <row r="933">
          <cell r="C933">
            <v>8001</v>
          </cell>
          <cell r="D933" t="str">
            <v>INSPECCIÓN DE REDES DE ALCANTARILLADO CON SISTEMA CCTV  PARA DIÁMETROS MAYORES A 36". INCL MANO DE OBRA IDÓNEA, INFORME ESCRITO DE DIAGNÓSTICO Y DVD CON VIDEO. INCL IVA</v>
          </cell>
          <cell r="E933" t="str">
            <v>ML</v>
          </cell>
          <cell r="F933">
            <v>10710</v>
          </cell>
        </row>
        <row r="934">
          <cell r="C934">
            <v>8002</v>
          </cell>
          <cell r="D934" t="str">
            <v>LAVADO Y SONDEO DE REDES DE ALCANTARILLADO ENTRE 6" Y 18" DE DIÁMETRO Y CON GRADO DE COLMATACIÓN MENOR DEL 30%. INCL MANO DE OBRA IDÓNEA, SEÑALIZACIÓN BÁSICA, SUMIN DE COMBUSTIBLE Y AGUA. INCL. IVA</v>
          </cell>
          <cell r="E934" t="str">
            <v>ML</v>
          </cell>
          <cell r="F934">
            <v>14875</v>
          </cell>
        </row>
        <row r="935">
          <cell r="C935">
            <v>8003</v>
          </cell>
          <cell r="D935" t="str">
            <v>LAVADO Y SONDEO DE REDES DE ALCANTARILLADO ENTRE 16" Y 36" DE DIÁMETRO Y CON GRADO DE COLMATACIÓN MENOR DEL 30%. INCLUYE MANO DE OBRA IDÓNEA, SEÑALIZACIÓN BÁSICA, SUMIN DE COMBUSTIBLE Y AGUA. INCL IVA</v>
          </cell>
          <cell r="E935" t="str">
            <v>ML</v>
          </cell>
          <cell r="F935">
            <v>16065</v>
          </cell>
        </row>
        <row r="936">
          <cell r="C936">
            <v>8011</v>
          </cell>
          <cell r="D936" t="str">
            <v>COMPRESIÓN TRIAXIAL EN CONDICIÓN CD CONSOLIDADO - DRENADO SOBRE SUELOS (3 PUNTOS). Norma técnica: ASTM D7181 - 11</v>
          </cell>
          <cell r="E936" t="str">
            <v>UN</v>
          </cell>
          <cell r="F936">
            <v>2036600</v>
          </cell>
        </row>
        <row r="937">
          <cell r="C937">
            <v>8012</v>
          </cell>
          <cell r="D937" t="str">
            <v>CBR SOBRE MUESTRA INALTERADA (SUELOS COHESIVOS). Norma técnica: INV E 148-13 NTC-2122-13 ASTM D1883 - 16.</v>
          </cell>
          <cell r="E937" t="str">
            <v>UN</v>
          </cell>
          <cell r="F937">
            <v>142800</v>
          </cell>
        </row>
        <row r="938">
          <cell r="C938">
            <v>8015</v>
          </cell>
          <cell r="D938" t="str">
            <v>COMPRESIÓN INCONFINADA EN MUESTRAS DE SUELO. Norma técnica: INV E 152-13 NTC-1527-00 ASTM D2166 / D2166M - 16.</v>
          </cell>
          <cell r="E938" t="str">
            <v>UN</v>
          </cell>
          <cell r="F938">
            <v>69000</v>
          </cell>
        </row>
        <row r="939">
          <cell r="C939">
            <v>8019</v>
          </cell>
          <cell r="D939" t="str">
            <v>RELACIONES HUMEDAD - PESO UNITARIO SECO EN LOS SUELOS (ENSAYO MODIFICADO DE COMPACTACIÓN). Norma técnica: INV E 142-13 ASTM D1557 - 12e1.</v>
          </cell>
          <cell r="E939" t="str">
            <v>UN</v>
          </cell>
          <cell r="F939">
            <v>142800</v>
          </cell>
        </row>
        <row r="940">
          <cell r="C940">
            <v>8025</v>
          </cell>
          <cell r="D940" t="str">
            <v>DETECCIÓN DEL REFUERZO UTILIZANDO FERROSCAN (POR DÍA)</v>
          </cell>
          <cell r="E940" t="str">
            <v>DIA</v>
          </cell>
          <cell r="F940">
            <v>874000</v>
          </cell>
        </row>
        <row r="941">
          <cell r="C941">
            <v>8026</v>
          </cell>
          <cell r="D941" t="str">
            <v>DETERMINACIÓN DE LA PROFUNDIDAD DE CARBONATACIÓN EN CONCRETO ENDURECIDO Y PUESTO EN SERVICIO</v>
          </cell>
          <cell r="E941" t="str">
            <v>UN</v>
          </cell>
          <cell r="F941">
            <v>53550</v>
          </cell>
        </row>
        <row r="942">
          <cell r="C942">
            <v>8028</v>
          </cell>
          <cell r="D942" t="str">
            <v>DETERMINACIÓN DEL NÚMERO DE REBOTE (ÍNDICE ESCLEROMÉTRICO) EN EL CONCRETO ENDURECIDO, ZONA POR ELEMENTO. Norma técnica: INV E 413 -13  NTC 3692  ASTM C805/C805M.</v>
          </cell>
          <cell r="E942" t="str">
            <v>UN</v>
          </cell>
          <cell r="F942">
            <v>91392</v>
          </cell>
        </row>
        <row r="943">
          <cell r="C943">
            <v>8033</v>
          </cell>
          <cell r="D943" t="str">
            <v>SEMÁFORO VEHICULAR DE POLICARBONATO (3x200), LENTES DE POLICARBONATO DE 8", TRES LUCES, SISTEMA DE ILUMINACIÓN A LEDS. SUMINISTRO E INSTALACIÓN</v>
          </cell>
          <cell r="E943" t="str">
            <v>UN</v>
          </cell>
          <cell r="F943">
            <v>4376187</v>
          </cell>
        </row>
        <row r="944">
          <cell r="C944">
            <v>8034</v>
          </cell>
          <cell r="D944" t="str">
            <v>SEMÁFORO PEATONAL DE POLICARBONATO (2x200), LENTES DE POLICARBONATO DE 8", DOS LUCES, SISTEMA DE ILUMINACIÓN A LEDS. SUMINISTRO E INSTALACIÓN</v>
          </cell>
          <cell r="E944" t="str">
            <v>UN</v>
          </cell>
          <cell r="F944">
            <v>3093046</v>
          </cell>
        </row>
        <row r="945">
          <cell r="C945">
            <v>8035</v>
          </cell>
          <cell r="D945" t="str">
            <v>POSTE TIPO MÁSTIL T1 (3.60m) EN TUBO SCH 40 GALVANIZADO Y PINTADO - SUMINISTRO E INSTALACIÓN</v>
          </cell>
          <cell r="E945" t="str">
            <v>UN</v>
          </cell>
          <cell r="F945">
            <v>2556001</v>
          </cell>
        </row>
        <row r="946">
          <cell r="C946">
            <v>8036</v>
          </cell>
          <cell r="D946" t="str">
            <v>POSTE TIPO MÉNSULA T2 (5.50m) EN TUBO SCH 40 GALVANIZADO Y PINTADO. SUMINISTRO E INSTALACION</v>
          </cell>
          <cell r="E946" t="str">
            <v>UN</v>
          </cell>
          <cell r="F946">
            <v>4830924</v>
          </cell>
        </row>
        <row r="947">
          <cell r="C947">
            <v>8037</v>
          </cell>
          <cell r="D947" t="str">
            <v>CABLE ELÉCTRICO 4x16 AWG PARA CONTROL DE SEMÁFOROS VEHICULARES TIPO ST CU 600V 75°C</v>
          </cell>
          <cell r="E947" t="str">
            <v>ML</v>
          </cell>
          <cell r="F947">
            <v>19873</v>
          </cell>
        </row>
        <row r="948">
          <cell r="C948">
            <v>8038</v>
          </cell>
          <cell r="D948" t="str">
            <v>CABLE ELÉCTRICO 3x16 AWG PARA CONTROL DE SEMÁFOROS PEATONALES TIPO ST CU 600V 75°C</v>
          </cell>
          <cell r="E948" t="str">
            <v>ML</v>
          </cell>
          <cell r="F948">
            <v>17136</v>
          </cell>
        </row>
        <row r="949">
          <cell r="C949">
            <v>8039</v>
          </cell>
          <cell r="D949" t="str">
            <v>CABLE ELÉCTRICO 2x8 AWG PARA ACOMETIDA TIPO ST CU 600V 75°C</v>
          </cell>
          <cell r="E949" t="str">
            <v>ML</v>
          </cell>
          <cell r="F949">
            <v>12485</v>
          </cell>
        </row>
        <row r="950">
          <cell r="C950">
            <v>8041</v>
          </cell>
          <cell r="D950" t="str">
            <v>ACERO LISO  D= 1 1/4"</v>
          </cell>
          <cell r="E950" t="str">
            <v>KG</v>
          </cell>
          <cell r="F950">
            <v>2651</v>
          </cell>
        </row>
        <row r="951">
          <cell r="C951">
            <v>8043</v>
          </cell>
          <cell r="D951" t="str">
            <v>NEOPRENO REFORZADO (doble refuerzo)</v>
          </cell>
          <cell r="E951" t="str">
            <v>dm3</v>
          </cell>
          <cell r="F951">
            <v>58251</v>
          </cell>
        </row>
        <row r="952">
          <cell r="C952">
            <v>8044</v>
          </cell>
          <cell r="D952" t="str">
            <v>ANDAMIO TUBULAR DE 1.50m (6 SECCIONES)</v>
          </cell>
          <cell r="E952" t="str">
            <v>DIA</v>
          </cell>
          <cell r="F952">
            <v>3570</v>
          </cell>
        </row>
        <row r="953">
          <cell r="C953">
            <v>8046</v>
          </cell>
          <cell r="D953" t="str">
            <v>ADAPTADOR BRIDA 12" (334mm A 352mm) R2</v>
          </cell>
          <cell r="E953" t="str">
            <v>UN</v>
          </cell>
          <cell r="F953">
            <v>780473</v>
          </cell>
        </row>
        <row r="954">
          <cell r="C954">
            <v>8047</v>
          </cell>
          <cell r="D954" t="str">
            <v>ACOPLE UNIVERSAL R1-R2 D= 8"</v>
          </cell>
          <cell r="E954" t="str">
            <v>UN</v>
          </cell>
          <cell r="F954">
            <v>506940</v>
          </cell>
        </row>
        <row r="955">
          <cell r="C955">
            <v>8048</v>
          </cell>
          <cell r="D955" t="str">
            <v>ACOPLE UNIVERSAL R1-R2 D= 12"</v>
          </cell>
          <cell r="E955" t="str">
            <v>UN</v>
          </cell>
          <cell r="F955">
            <v>974610</v>
          </cell>
        </row>
        <row r="956">
          <cell r="C956">
            <v>8049</v>
          </cell>
          <cell r="D956" t="str">
            <v>TAPA VALVULA DE SEGURIDAD CIERRE PERMANENTE No.3</v>
          </cell>
          <cell r="E956" t="str">
            <v>UN</v>
          </cell>
          <cell r="F956">
            <v>233886</v>
          </cell>
        </row>
        <row r="957">
          <cell r="C957">
            <v>8050</v>
          </cell>
          <cell r="D957" t="str">
            <v>PARAL METÁLICO LARGO - LONGITUD DE 2.00 A 3.50 M</v>
          </cell>
          <cell r="E957" t="str">
            <v>DIA</v>
          </cell>
          <cell r="F957">
            <v>196</v>
          </cell>
        </row>
        <row r="958">
          <cell r="C958">
            <v>8051</v>
          </cell>
          <cell r="D958" t="str">
            <v>TUBERÍA ESTRUCTURAL METÁLICO CUADRADO DE 6mt (50mm x 50mm) ESPESOR 2mm</v>
          </cell>
          <cell r="E958" t="str">
            <v>UN</v>
          </cell>
          <cell r="F958">
            <v>65899</v>
          </cell>
        </row>
        <row r="959">
          <cell r="C959">
            <v>8052</v>
          </cell>
          <cell r="D959" t="str">
            <v>REGISTRO DE INCORPORACIÓN HG 1/2" CON ACOPLE</v>
          </cell>
          <cell r="E959" t="str">
            <v>UN</v>
          </cell>
          <cell r="F959">
            <v>31544</v>
          </cell>
        </row>
        <row r="960">
          <cell r="C960">
            <v>8053</v>
          </cell>
          <cell r="D960" t="str">
            <v>REGISTRO DE BOLA TIPO PESADO 1/2"</v>
          </cell>
          <cell r="E960" t="str">
            <v>UN</v>
          </cell>
          <cell r="F960">
            <v>18606</v>
          </cell>
        </row>
        <row r="961">
          <cell r="C961">
            <v>8054</v>
          </cell>
          <cell r="D961" t="str">
            <v>ADAPTADOR MACHO PVC 1/2"</v>
          </cell>
          <cell r="E961" t="str">
            <v>UN</v>
          </cell>
          <cell r="F961">
            <v>540</v>
          </cell>
        </row>
        <row r="962">
          <cell r="C962">
            <v>8055</v>
          </cell>
          <cell r="D962" t="str">
            <v>COLLAR DE DERIVACIÓN 3" x 1/2"</v>
          </cell>
          <cell r="E962" t="str">
            <v>UN</v>
          </cell>
          <cell r="F962">
            <v>59500</v>
          </cell>
        </row>
        <row r="963">
          <cell r="C963">
            <v>8056</v>
          </cell>
          <cell r="D963" t="str">
            <v>TUBERIA A.N. 2" ESPESOR= 1.9mm</v>
          </cell>
          <cell r="E963" t="str">
            <v>ML</v>
          </cell>
          <cell r="F963">
            <v>15122</v>
          </cell>
        </row>
        <row r="964">
          <cell r="C964">
            <v>8057</v>
          </cell>
          <cell r="D964" t="str">
            <v>TUBERÍA DE ACERO GALVANIZADO 1/2". Espesor del tubo (15mm)</v>
          </cell>
          <cell r="E964" t="str">
            <v>ML</v>
          </cell>
          <cell r="F964">
            <v>11852</v>
          </cell>
        </row>
        <row r="965">
          <cell r="C965">
            <v>8060</v>
          </cell>
          <cell r="D965" t="str">
            <v>TRANSPORTE DE MAQUINARIA DE 6 A 9 TONELADAS. INCLUYE ESCOLTA. VIAJE IDA Y VUELTA</v>
          </cell>
          <cell r="E965" t="str">
            <v>VIAJE</v>
          </cell>
          <cell r="F965">
            <v>888145</v>
          </cell>
        </row>
        <row r="966">
          <cell r="C966">
            <v>8061</v>
          </cell>
          <cell r="D966" t="str">
            <v>EFECTO DEL AGUA SOBRE LA RESISTENCIA A LA COMPRESIÓN DE LAS MEZCLAS ASFÁLTICAS COMPACTADAS (ENSAYO DE INMERSIÓN- COMPRESIÓN), incluye elaboración. Norma técnica: INV E – 738 - 13 ASTM D1075.</v>
          </cell>
          <cell r="E966" t="str">
            <v>UN</v>
          </cell>
          <cell r="F966">
            <v>1218000</v>
          </cell>
        </row>
        <row r="967">
          <cell r="C967">
            <v>8062</v>
          </cell>
          <cell r="D967" t="str">
            <v>MÓDULO RESILIENTE DE SUELOS Y AGREGADOS. Norma técnica: INV E 156-13 AASHTO T 307</v>
          </cell>
          <cell r="E967" t="str">
            <v>UN</v>
          </cell>
          <cell r="F967">
            <v>1208683</v>
          </cell>
        </row>
        <row r="968">
          <cell r="C968">
            <v>8070</v>
          </cell>
          <cell r="D968" t="str">
            <v>SISTEMA DE ANCLAJE PARA POSTES METÁLICOS 3/4" x 1500 (4 PERNOS)</v>
          </cell>
          <cell r="E968" t="str">
            <v>UN</v>
          </cell>
          <cell r="F968">
            <v>148390</v>
          </cell>
        </row>
        <row r="969">
          <cell r="C969">
            <v>8077</v>
          </cell>
          <cell r="D969" t="str">
            <v>EQUIPO DE OXICORTE - PRESIÓN DE OXÍGENO 125 PSI - PRESIÓN GAS COMBUSTIBLE 15 PSI</v>
          </cell>
          <cell r="E969" t="str">
            <v>DIA</v>
          </cell>
          <cell r="F969">
            <v>85628</v>
          </cell>
        </row>
        <row r="970">
          <cell r="C970">
            <v>8078</v>
          </cell>
          <cell r="D970" t="str">
            <v>YEE PVC SANITARIA D=4"</v>
          </cell>
          <cell r="E970" t="str">
            <v>UN</v>
          </cell>
          <cell r="F970">
            <v>25900</v>
          </cell>
        </row>
        <row r="971">
          <cell r="C971">
            <v>8079</v>
          </cell>
          <cell r="D971" t="str">
            <v>TEE HD 4"X2" EXTREMO LISO</v>
          </cell>
          <cell r="E971" t="str">
            <v>UN</v>
          </cell>
          <cell r="F971">
            <v>198334</v>
          </cell>
        </row>
        <row r="972">
          <cell r="C972">
            <v>8080</v>
          </cell>
          <cell r="D972" t="str">
            <v>TUBERIA ACERO CARBON ASTM A=53 SCH 40 DE D=12"</v>
          </cell>
          <cell r="E972" t="str">
            <v>ML</v>
          </cell>
          <cell r="F972">
            <v>461063</v>
          </cell>
        </row>
        <row r="973">
          <cell r="C973">
            <v>8085</v>
          </cell>
          <cell r="D973" t="str">
            <v>PLANTACION DE FUCCIA H=1.3mt (Incluye tierra, abono, tutor) SUMINISTRO</v>
          </cell>
          <cell r="E973" t="str">
            <v>UN</v>
          </cell>
          <cell r="F973">
            <v>128000</v>
          </cell>
        </row>
        <row r="974">
          <cell r="C974">
            <v>8086</v>
          </cell>
          <cell r="D974" t="str">
            <v>PLANTACION DE DURAZNILLO H=1.5mt (Incluye tierra, abono, tutor) SUMINISTRO</v>
          </cell>
          <cell r="E974" t="str">
            <v>UN</v>
          </cell>
          <cell r="F974">
            <v>148000</v>
          </cell>
        </row>
        <row r="975">
          <cell r="C975">
            <v>8089</v>
          </cell>
          <cell r="D975" t="str">
            <v>PLANTACION DE GUAYACÁN H=1.5mt (Incluye tierra, abono, tutor) SUMINISTRO</v>
          </cell>
          <cell r="E975" t="str">
            <v>UN</v>
          </cell>
          <cell r="F975">
            <v>139000</v>
          </cell>
        </row>
        <row r="976">
          <cell r="C976">
            <v>8090</v>
          </cell>
          <cell r="D976" t="str">
            <v>PLANTACION DE ARRAYÁN H=1.3mt (Incluye tierra, abono, tutor) SUMINISTRO</v>
          </cell>
          <cell r="E976" t="str">
            <v>UN</v>
          </cell>
          <cell r="F976">
            <v>82000</v>
          </cell>
        </row>
        <row r="977">
          <cell r="C977">
            <v>8091</v>
          </cell>
          <cell r="D977" t="str">
            <v>PLANTACION DE CARBONERO H=1.5mt (Incluye tierra, abono, tutor) SUMINISTRO</v>
          </cell>
          <cell r="E977" t="str">
            <v>UN</v>
          </cell>
          <cell r="F977">
            <v>132000</v>
          </cell>
        </row>
        <row r="978">
          <cell r="C978">
            <v>8094</v>
          </cell>
          <cell r="D978" t="str">
            <v>PLANTACION DE FALSO PIMIENTO  H=1.3mt (Incluye tierra, abono, tutor) SUMINISTRO</v>
          </cell>
          <cell r="E978" t="str">
            <v>UN</v>
          </cell>
          <cell r="F978">
            <v>128500</v>
          </cell>
        </row>
        <row r="979">
          <cell r="C979">
            <v>8097</v>
          </cell>
          <cell r="D979" t="str">
            <v>PLANTACION DE CUBRESUELOS BALSAMINA (incluye 20 unidades por M2) SUMINISTRO</v>
          </cell>
          <cell r="E979" t="str">
            <v>M2</v>
          </cell>
          <cell r="F979">
            <v>48000</v>
          </cell>
        </row>
        <row r="980">
          <cell r="C980">
            <v>8099</v>
          </cell>
          <cell r="D980" t="str">
            <v>ADOQUIN EN CONCRETO COLOR OCRE A25 - Adoquin en concreto de 10x20x6cm-Color Ocre</v>
          </cell>
          <cell r="E980" t="str">
            <v>M2</v>
          </cell>
          <cell r="F980">
            <v>57640</v>
          </cell>
        </row>
        <row r="981">
          <cell r="C981">
            <v>8100</v>
          </cell>
          <cell r="D981" t="str">
            <v>ADOQUIN ECOLÓGICO EN CONCRETO DE 40 X 40 X 8cm - GRAMOQUIN</v>
          </cell>
          <cell r="E981" t="str">
            <v>M2</v>
          </cell>
          <cell r="F981">
            <v>42892</v>
          </cell>
        </row>
        <row r="982">
          <cell r="C982">
            <v>8101</v>
          </cell>
          <cell r="D982" t="str">
            <v>ACELERANTE DE FRAGUADO Y RESISTENCIA PARA CONCRETOS</v>
          </cell>
          <cell r="E982" t="str">
            <v>KG</v>
          </cell>
          <cell r="F982">
            <v>11704</v>
          </cell>
        </row>
        <row r="983">
          <cell r="C983">
            <v>8102</v>
          </cell>
          <cell r="D983" t="str">
            <v>TARIFA OPERADOR EQUIPO (INCLUYE FACTOR DE PRESTACIONES)</v>
          </cell>
          <cell r="E983" t="str">
            <v>MES</v>
          </cell>
          <cell r="F983">
            <v>2650098</v>
          </cell>
        </row>
        <row r="984">
          <cell r="C984">
            <v>8103</v>
          </cell>
          <cell r="D984" t="str">
            <v>GRÚA TELESCÓPICA  MOVIL - CARGA MÁXIMA DE 35 A 39 TONELADAS - INCLUYE TRANSPORTE DE IDA Y VUELTA, COMBUSTIBLE Y OPERARIO</v>
          </cell>
          <cell r="E984" t="str">
            <v>DIA</v>
          </cell>
          <cell r="F984">
            <v>2142000</v>
          </cell>
        </row>
        <row r="985">
          <cell r="C985">
            <v>8113</v>
          </cell>
          <cell r="D985" t="str">
            <v>RESISTENCIA A LA COMPRESIÓN UNIAXIAL DE MUESTRAS DE ROCAS INTACTAS. Norma técnica: ASTM D7012 - 14 (Método C).</v>
          </cell>
          <cell r="E985" t="str">
            <v>UN</v>
          </cell>
          <cell r="F985">
            <v>101150</v>
          </cell>
        </row>
        <row r="986">
          <cell r="C986">
            <v>8116</v>
          </cell>
          <cell r="D986" t="str">
            <v>RESISTENCIA A LA FATIGA DE MEZCLAS ASFÁLTICAS EN CALIENTE MEDIANTE EL ENSAYO DE FLEXIÓN EN DOS PUNTOS SOBRE PROBETAS TRAPEZOIDALES. Norma técnica: INV E – 808 - 13  UNE-EN 12697-24  Anexo A NF P 98-261-1.</v>
          </cell>
          <cell r="E986" t="str">
            <v>UN</v>
          </cell>
          <cell r="F986">
            <v>2300000</v>
          </cell>
        </row>
        <row r="987">
          <cell r="C987">
            <v>8139</v>
          </cell>
          <cell r="D987" t="str">
            <v>PANEL ARQUITECTONICO PREFABRICADO EN CONCRETO - SUMINISTRO E INSTALACION</v>
          </cell>
          <cell r="E987" t="str">
            <v>M2</v>
          </cell>
          <cell r="F987">
            <v>237308</v>
          </cell>
        </row>
        <row r="988">
          <cell r="C988">
            <v>8141</v>
          </cell>
          <cell r="D988" t="str">
            <v>PINTURA BASE AGUA PARA USO EXTERIOR</v>
          </cell>
          <cell r="E988" t="str">
            <v>GLN</v>
          </cell>
          <cell r="F988">
            <v>55000</v>
          </cell>
        </row>
        <row r="989">
          <cell r="C989">
            <v>8142</v>
          </cell>
          <cell r="D989" t="str">
            <v>BALDOSA DE GRANITO 33 x 33 CM</v>
          </cell>
          <cell r="E989" t="str">
            <v>M2</v>
          </cell>
          <cell r="F989">
            <v>67496</v>
          </cell>
        </row>
        <row r="990">
          <cell r="C990">
            <v>8143</v>
          </cell>
          <cell r="D990" t="str">
            <v>ADHESIVO PREMEZCLADO INTERIOR</v>
          </cell>
          <cell r="E990" t="str">
            <v>KG</v>
          </cell>
          <cell r="F990">
            <v>1540</v>
          </cell>
        </row>
        <row r="991">
          <cell r="C991">
            <v>8144</v>
          </cell>
          <cell r="D991" t="str">
            <v>BOQUILLA CON LATEX</v>
          </cell>
          <cell r="E991" t="str">
            <v>KG</v>
          </cell>
          <cell r="F991">
            <v>4880</v>
          </cell>
        </row>
        <row r="992">
          <cell r="C992">
            <v>8145</v>
          </cell>
          <cell r="D992" t="str">
            <v>ZOCALO EN GRANITO h=7.2CM</v>
          </cell>
          <cell r="E992" t="str">
            <v>ML</v>
          </cell>
          <cell r="F992">
            <v>18654</v>
          </cell>
        </row>
        <row r="993">
          <cell r="C993">
            <v>8146</v>
          </cell>
          <cell r="D993" t="str">
            <v>PORCELANATO BEIGE 60 x 60 CM2</v>
          </cell>
          <cell r="E993" t="str">
            <v>M2</v>
          </cell>
          <cell r="F993">
            <v>66900</v>
          </cell>
        </row>
        <row r="994">
          <cell r="C994">
            <v>8149</v>
          </cell>
          <cell r="D994" t="str">
            <v>PINTURA PARA ALUMINIO 260°C</v>
          </cell>
          <cell r="E994" t="str">
            <v>GLN</v>
          </cell>
          <cell r="F994">
            <v>146520</v>
          </cell>
        </row>
        <row r="995">
          <cell r="C995">
            <v>8150</v>
          </cell>
          <cell r="D995" t="str">
            <v>DISPENSADOR DE JABÓN METÁLICO DE 1 LT</v>
          </cell>
          <cell r="E995" t="str">
            <v>UN</v>
          </cell>
          <cell r="F995">
            <v>99900</v>
          </cell>
        </row>
        <row r="996">
          <cell r="C996">
            <v>8151</v>
          </cell>
          <cell r="D996" t="str">
            <v>JABONERA</v>
          </cell>
          <cell r="E996" t="str">
            <v>UN</v>
          </cell>
          <cell r="F996">
            <v>22900</v>
          </cell>
        </row>
        <row r="997">
          <cell r="C997">
            <v>8152</v>
          </cell>
          <cell r="D997" t="str">
            <v>PORTAROLLO</v>
          </cell>
          <cell r="E997" t="str">
            <v>UN</v>
          </cell>
          <cell r="F997">
            <v>17000</v>
          </cell>
        </row>
        <row r="998">
          <cell r="C998">
            <v>8153</v>
          </cell>
          <cell r="D998" t="str">
            <v>TOALLERO EN ACERO INOXIDABLE</v>
          </cell>
          <cell r="E998" t="str">
            <v>UN</v>
          </cell>
          <cell r="F998">
            <v>88257</v>
          </cell>
        </row>
        <row r="999">
          <cell r="C999">
            <v>8154</v>
          </cell>
          <cell r="D999" t="str">
            <v>LAVAPLATOS EN ACERO INOXIDABLE DE SOBREPONER CON ALETA Cr DE 1.0x0.50 MTS</v>
          </cell>
          <cell r="E999" t="str">
            <v>UN</v>
          </cell>
          <cell r="F999">
            <v>132761</v>
          </cell>
        </row>
        <row r="1000">
          <cell r="C1000">
            <v>8155</v>
          </cell>
          <cell r="D1000" t="str">
            <v>SILICONA TRANSPARENTE 300ML</v>
          </cell>
          <cell r="E1000" t="str">
            <v>UN</v>
          </cell>
          <cell r="F1000">
            <v>8628</v>
          </cell>
        </row>
        <row r="1001">
          <cell r="C1001">
            <v>8156</v>
          </cell>
          <cell r="D1001" t="str">
            <v>TUBERIA PVC SANITARIA D=2"</v>
          </cell>
          <cell r="E1001" t="str">
            <v>ML</v>
          </cell>
          <cell r="F1001">
            <v>15121</v>
          </cell>
        </row>
        <row r="1002">
          <cell r="C1002">
            <v>8157</v>
          </cell>
          <cell r="D1002" t="str">
            <v>TAPON DE PRUEBA PVC SANITARIA D=2"</v>
          </cell>
          <cell r="E1002" t="str">
            <v>UN</v>
          </cell>
          <cell r="F1002">
            <v>1266</v>
          </cell>
        </row>
        <row r="1003">
          <cell r="C1003">
            <v>8158</v>
          </cell>
          <cell r="D1003" t="str">
            <v>TAPON DE PRUEBA PVC SANITARIA D=4"</v>
          </cell>
          <cell r="E1003" t="str">
            <v>UN</v>
          </cell>
          <cell r="F1003">
            <v>3164</v>
          </cell>
        </row>
        <row r="1004">
          <cell r="C1004">
            <v>8159</v>
          </cell>
          <cell r="D1004" t="str">
            <v>CODO 45° 1/8 CxE PVC SANITARIA D=4"</v>
          </cell>
          <cell r="E1004" t="str">
            <v>UN</v>
          </cell>
          <cell r="F1004">
            <v>15374</v>
          </cell>
        </row>
        <row r="1005">
          <cell r="C1005">
            <v>8160</v>
          </cell>
          <cell r="D1005" t="str">
            <v>CODO 45° 1/8 CxE PVC SANITARIA D= 2"</v>
          </cell>
          <cell r="E1005" t="str">
            <v>UN</v>
          </cell>
          <cell r="F1005">
            <v>4098</v>
          </cell>
        </row>
        <row r="1006">
          <cell r="C1006">
            <v>8161</v>
          </cell>
          <cell r="D1006" t="str">
            <v>CODO 90° 1/4 CXE PVC SANITARIA D= 4"</v>
          </cell>
          <cell r="E1006" t="str">
            <v>UN</v>
          </cell>
          <cell r="F1006">
            <v>16847</v>
          </cell>
        </row>
        <row r="1007">
          <cell r="C1007">
            <v>8162</v>
          </cell>
          <cell r="D1007" t="str">
            <v>YEE PVC SANITARIA D= 2"</v>
          </cell>
          <cell r="E1007" t="str">
            <v>UN</v>
          </cell>
          <cell r="F1007">
            <v>9247</v>
          </cell>
        </row>
        <row r="1008">
          <cell r="C1008">
            <v>8164</v>
          </cell>
          <cell r="D1008" t="str">
            <v>YEE DOBLE PVC SANITARIA D= 4"</v>
          </cell>
          <cell r="E1008" t="str">
            <v>UN</v>
          </cell>
          <cell r="F1008">
            <v>58255</v>
          </cell>
        </row>
        <row r="1009">
          <cell r="C1009">
            <v>8165</v>
          </cell>
          <cell r="D1009" t="str">
            <v>YEE REDUCIDA PVC SANITARIA 4" x 2"</v>
          </cell>
          <cell r="E1009" t="str">
            <v>UN</v>
          </cell>
          <cell r="F1009">
            <v>28371</v>
          </cell>
        </row>
        <row r="1010">
          <cell r="C1010">
            <v>8166</v>
          </cell>
          <cell r="D1010" t="str">
            <v>CODO 45°  1/8 CXC SANITARIA D= 4"</v>
          </cell>
          <cell r="E1010" t="str">
            <v>UN</v>
          </cell>
          <cell r="F1010">
            <v>15374</v>
          </cell>
        </row>
        <row r="1011">
          <cell r="C1011">
            <v>8167</v>
          </cell>
          <cell r="D1011" t="str">
            <v>UNION SANITARIA  D= 4"</v>
          </cell>
          <cell r="E1011" t="str">
            <v>UN</v>
          </cell>
          <cell r="F1011">
            <v>7700</v>
          </cell>
        </row>
        <row r="1012">
          <cell r="C1012">
            <v>8169</v>
          </cell>
          <cell r="D1012" t="str">
            <v>CODO 45°  1/8 CXC SANITARIA D= 2"</v>
          </cell>
          <cell r="E1012" t="str">
            <v>UN</v>
          </cell>
          <cell r="F1012">
            <v>4098</v>
          </cell>
        </row>
        <row r="1013">
          <cell r="C1013">
            <v>8170</v>
          </cell>
          <cell r="D1013" t="str">
            <v>SIFON 180° D= 2"</v>
          </cell>
          <cell r="E1013" t="str">
            <v>UN</v>
          </cell>
          <cell r="F1013">
            <v>6671</v>
          </cell>
        </row>
        <row r="1014">
          <cell r="C1014">
            <v>8171</v>
          </cell>
          <cell r="D1014" t="str">
            <v>UNION SANITARIA D= 2"</v>
          </cell>
          <cell r="E1014" t="str">
            <v>UN</v>
          </cell>
          <cell r="F1014">
            <v>3251</v>
          </cell>
        </row>
        <row r="1015">
          <cell r="C1015">
            <v>8172</v>
          </cell>
          <cell r="D1015" t="str">
            <v>TUBERIA PVC E.L. D= 1 1/4" 200 PSI RDE 21</v>
          </cell>
          <cell r="E1015" t="str">
            <v>ML</v>
          </cell>
          <cell r="F1015">
            <v>10525</v>
          </cell>
        </row>
        <row r="1016">
          <cell r="C1016">
            <v>8173</v>
          </cell>
          <cell r="D1016" t="str">
            <v>TUBERIA PVC E.L.  D= 1" RDE 13.5 - 315 PSI</v>
          </cell>
          <cell r="E1016" t="str">
            <v>ML</v>
          </cell>
          <cell r="F1016">
            <v>7220</v>
          </cell>
        </row>
        <row r="1017">
          <cell r="C1017">
            <v>8174</v>
          </cell>
          <cell r="D1017" t="str">
            <v>TEE PVC E.L. D= 1 1/2"</v>
          </cell>
          <cell r="E1017" t="str">
            <v>UN</v>
          </cell>
          <cell r="F1017">
            <v>11570</v>
          </cell>
        </row>
        <row r="1018">
          <cell r="C1018">
            <v>8175</v>
          </cell>
          <cell r="D1018" t="str">
            <v>TEE PVC E.L.  D= 1 1/4"</v>
          </cell>
          <cell r="E1018" t="str">
            <v>UN</v>
          </cell>
          <cell r="F1018">
            <v>8814</v>
          </cell>
        </row>
        <row r="1019">
          <cell r="C1019">
            <v>8177</v>
          </cell>
          <cell r="D1019" t="str">
            <v>CODO 90° PVC E.L.  D= 1 1/4"</v>
          </cell>
          <cell r="E1019" t="str">
            <v>UN</v>
          </cell>
          <cell r="F1019">
            <v>4002</v>
          </cell>
        </row>
        <row r="1020">
          <cell r="C1020">
            <v>8178</v>
          </cell>
          <cell r="D1020" t="str">
            <v>CODO 90° PVC E.L.  D= 1"</v>
          </cell>
          <cell r="E1020" t="str">
            <v>UN</v>
          </cell>
          <cell r="F1020">
            <v>2083</v>
          </cell>
        </row>
        <row r="1021">
          <cell r="C1021">
            <v>8179</v>
          </cell>
          <cell r="D1021" t="str">
            <v>CODO 90° E.L.  D= 1 1/2"</v>
          </cell>
          <cell r="E1021" t="str">
            <v>UN</v>
          </cell>
          <cell r="F1021">
            <v>7473</v>
          </cell>
        </row>
        <row r="1022">
          <cell r="C1022">
            <v>8180</v>
          </cell>
          <cell r="D1022" t="str">
            <v>REDUCCION PVC E.L.  D= 1 1/2 x 1 1/4" (BUJE SOLDADO)</v>
          </cell>
          <cell r="E1022" t="str">
            <v>UN</v>
          </cell>
          <cell r="F1022">
            <v>3804</v>
          </cell>
        </row>
        <row r="1023">
          <cell r="C1023">
            <v>8181</v>
          </cell>
          <cell r="D1023" t="str">
            <v>REDUCCION PVC E.L. D=1 1/4" x 1" (BUJE SOLDADO)</v>
          </cell>
          <cell r="E1023" t="str">
            <v>UN</v>
          </cell>
          <cell r="F1023">
            <v>2464</v>
          </cell>
        </row>
        <row r="1024">
          <cell r="C1024">
            <v>8182</v>
          </cell>
          <cell r="D1024" t="str">
            <v>REDUCCION PVC E.L.  D= 1" x 3/4</v>
          </cell>
          <cell r="E1024" t="str">
            <v>UN</v>
          </cell>
          <cell r="F1024">
            <v>1510</v>
          </cell>
        </row>
        <row r="1025">
          <cell r="C1025">
            <v>8183</v>
          </cell>
          <cell r="D1025" t="str">
            <v>REDUCCION PVC E.L. D= 3/4" x 1/2" (BUJE SOLDADO)</v>
          </cell>
          <cell r="E1025" t="str">
            <v>UN</v>
          </cell>
          <cell r="F1025">
            <v>644</v>
          </cell>
        </row>
        <row r="1026">
          <cell r="C1026">
            <v>8185</v>
          </cell>
          <cell r="D1026" t="str">
            <v>REGISTRO BOLA 1" TIPO PESADO</v>
          </cell>
          <cell r="E1026" t="str">
            <v>UN</v>
          </cell>
          <cell r="F1026">
            <v>17200</v>
          </cell>
        </row>
        <row r="1027">
          <cell r="C1027">
            <v>8186</v>
          </cell>
          <cell r="D1027" t="str">
            <v>REGISTRO BOLA 1 1/4" TIPO PESADO</v>
          </cell>
          <cell r="E1027" t="str">
            <v>UN</v>
          </cell>
          <cell r="F1027">
            <v>33529</v>
          </cell>
        </row>
        <row r="1028">
          <cell r="C1028">
            <v>8187</v>
          </cell>
          <cell r="D1028" t="str">
            <v>CODO 45° PVC E.L. D=1"</v>
          </cell>
          <cell r="E1028" t="str">
            <v>UN</v>
          </cell>
          <cell r="F1028">
            <v>3346</v>
          </cell>
        </row>
        <row r="1029">
          <cell r="C1029">
            <v>8188</v>
          </cell>
          <cell r="D1029" t="str">
            <v>TEE PVC E.L. D=1" SHEDULE 40</v>
          </cell>
          <cell r="E1029" t="str">
            <v>UN</v>
          </cell>
          <cell r="F1029">
            <v>3411</v>
          </cell>
        </row>
        <row r="1030">
          <cell r="C1030">
            <v>8189</v>
          </cell>
          <cell r="D1030" t="str">
            <v>TAPON COPA PVC D=1" (TAPON SOLDADO)</v>
          </cell>
          <cell r="E1030" t="str">
            <v>UN</v>
          </cell>
          <cell r="F1030">
            <v>1501</v>
          </cell>
        </row>
        <row r="1031">
          <cell r="C1031">
            <v>8190</v>
          </cell>
          <cell r="D1031" t="str">
            <v>CODO 45° PVC E.L. D=1/2"</v>
          </cell>
          <cell r="E1031" t="str">
            <v>UN</v>
          </cell>
          <cell r="F1031">
            <v>1098</v>
          </cell>
        </row>
        <row r="1032">
          <cell r="C1032">
            <v>8191</v>
          </cell>
          <cell r="D1032" t="str">
            <v>TUBERIA PVC E.L. D=1/2" RDE 13.5 315PSI</v>
          </cell>
          <cell r="E1032" t="str">
            <v>ML</v>
          </cell>
          <cell r="F1032">
            <v>2868</v>
          </cell>
        </row>
        <row r="1033">
          <cell r="C1033">
            <v>8192</v>
          </cell>
          <cell r="D1033" t="str">
            <v>TEE PVC E.L. D=1/2 SHEDULE 40</v>
          </cell>
          <cell r="E1033" t="str">
            <v>UN</v>
          </cell>
          <cell r="F1033">
            <v>1040</v>
          </cell>
        </row>
        <row r="1034">
          <cell r="C1034">
            <v>8193</v>
          </cell>
          <cell r="D1034" t="str">
            <v>TAPON COPA PVC D=1/2"</v>
          </cell>
          <cell r="E1034" t="str">
            <v>UN</v>
          </cell>
          <cell r="F1034">
            <v>447</v>
          </cell>
        </row>
        <row r="1035">
          <cell r="C1035">
            <v>8195</v>
          </cell>
          <cell r="D1035" t="str">
            <v>CABLE No.2 AWG 600V 90°</v>
          </cell>
          <cell r="E1035" t="str">
            <v>ML</v>
          </cell>
          <cell r="F1035">
            <v>21182</v>
          </cell>
        </row>
        <row r="1036">
          <cell r="C1036">
            <v>8199</v>
          </cell>
          <cell r="D1036" t="str">
            <v>CABLE 4 AWG 600V 90° C THHN/THWN</v>
          </cell>
          <cell r="E1036" t="str">
            <v>ML</v>
          </cell>
          <cell r="F1036">
            <v>13602</v>
          </cell>
        </row>
        <row r="1037">
          <cell r="C1037">
            <v>8202</v>
          </cell>
          <cell r="D1037" t="str">
            <v>VARILLA COPPERWELD DE 5/8" (2.4 MT)</v>
          </cell>
          <cell r="E1037" t="str">
            <v>UN</v>
          </cell>
          <cell r="F1037">
            <v>193375</v>
          </cell>
        </row>
        <row r="1038">
          <cell r="C1038">
            <v>8203</v>
          </cell>
          <cell r="D1038" t="str">
            <v>INTERRUPTOR MONOFASICO 40A</v>
          </cell>
          <cell r="E1038" t="str">
            <v>UN</v>
          </cell>
          <cell r="F1038">
            <v>14511</v>
          </cell>
        </row>
        <row r="1039">
          <cell r="C1039">
            <v>8204</v>
          </cell>
          <cell r="D1039" t="str">
            <v>INTERRUPTOR TRIFILAR 50A</v>
          </cell>
          <cell r="E1039" t="str">
            <v>UN</v>
          </cell>
          <cell r="F1039">
            <v>22000</v>
          </cell>
        </row>
        <row r="1040">
          <cell r="C1040">
            <v>8205</v>
          </cell>
          <cell r="D1040" t="str">
            <v>SOLDADURA EXOTERMICA</v>
          </cell>
          <cell r="E1040" t="str">
            <v>GR</v>
          </cell>
          <cell r="F1040">
            <v>134</v>
          </cell>
        </row>
        <row r="1041">
          <cell r="C1041">
            <v>8206</v>
          </cell>
          <cell r="D1041" t="str">
            <v>CABLE No.1/0 AWG THHN-600V COBRE</v>
          </cell>
          <cell r="E1041" t="str">
            <v>ML</v>
          </cell>
          <cell r="F1041">
            <v>22987</v>
          </cell>
        </row>
        <row r="1042">
          <cell r="C1042">
            <v>8207</v>
          </cell>
          <cell r="D1042" t="str">
            <v>CONDUCTOR No.2 A 600V EN COBRE</v>
          </cell>
          <cell r="E1042" t="str">
            <v>ML</v>
          </cell>
          <cell r="F1042">
            <v>22610</v>
          </cell>
        </row>
        <row r="1043">
          <cell r="C1043">
            <v>8208</v>
          </cell>
          <cell r="D1043" t="str">
            <v>TUBERIA METALICA EMT D=2"</v>
          </cell>
          <cell r="E1043" t="str">
            <v>ML</v>
          </cell>
          <cell r="F1043">
            <v>45796</v>
          </cell>
        </row>
        <row r="1044">
          <cell r="C1044">
            <v>8209</v>
          </cell>
          <cell r="D1044" t="str">
            <v>GRAPA PARA TUBERIA EMT D=2"</v>
          </cell>
          <cell r="E1044" t="str">
            <v>UN</v>
          </cell>
          <cell r="F1044">
            <v>1012</v>
          </cell>
        </row>
        <row r="1045">
          <cell r="C1045">
            <v>8210</v>
          </cell>
          <cell r="D1045" t="str">
            <v>CABLE No.6 AWG THHN- 600V COBRE</v>
          </cell>
          <cell r="E1045" t="str">
            <v>ML</v>
          </cell>
          <cell r="F1045">
            <v>8325</v>
          </cell>
        </row>
        <row r="1046">
          <cell r="C1046">
            <v>8211</v>
          </cell>
          <cell r="D1046" t="str">
            <v>CABLE No.8 AWG THHN-600V COBRE</v>
          </cell>
          <cell r="E1046" t="str">
            <v>ML</v>
          </cell>
          <cell r="F1046">
            <v>5406</v>
          </cell>
        </row>
        <row r="1047">
          <cell r="C1047">
            <v>8212</v>
          </cell>
          <cell r="D1047" t="str">
            <v>TUBERIA METALICA EMT D=1"</v>
          </cell>
          <cell r="E1047" t="str">
            <v>ML</v>
          </cell>
          <cell r="F1047">
            <v>16217</v>
          </cell>
        </row>
        <row r="1048">
          <cell r="C1048">
            <v>8213</v>
          </cell>
          <cell r="D1048" t="str">
            <v>GRAPA PARA TUBERIA EMT D=1"</v>
          </cell>
          <cell r="E1048" t="str">
            <v>UN</v>
          </cell>
          <cell r="F1048">
            <v>383</v>
          </cell>
        </row>
        <row r="1049">
          <cell r="C1049">
            <v>8216</v>
          </cell>
          <cell r="D1049" t="str">
            <v>TOMA DE INCRUSTAR DOBLE CON POLO A TIERRA AISLADO 15A REGULADA</v>
          </cell>
          <cell r="E1049" t="str">
            <v>UN</v>
          </cell>
          <cell r="F1049">
            <v>5772</v>
          </cell>
        </row>
        <row r="1050">
          <cell r="C1050">
            <v>8217</v>
          </cell>
          <cell r="D1050" t="str">
            <v>CAJA PLASTICA ELECTRICA 4" X 4" CONDUIT 1/2"</v>
          </cell>
          <cell r="E1050" t="str">
            <v>UN</v>
          </cell>
          <cell r="F1050">
            <v>685</v>
          </cell>
        </row>
        <row r="1051">
          <cell r="C1051">
            <v>8218</v>
          </cell>
          <cell r="D1051" t="str">
            <v>CABLE No.14 AWG 600V 90° C THHN/THWN</v>
          </cell>
          <cell r="E1051" t="str">
            <v>ML</v>
          </cell>
          <cell r="F1051">
            <v>1664</v>
          </cell>
        </row>
        <row r="1052">
          <cell r="C1052">
            <v>8219</v>
          </cell>
          <cell r="D1052" t="str">
            <v>TOMA TRIFILAR DE INCRUSTAR 50A/250V</v>
          </cell>
          <cell r="E1052" t="str">
            <v>UN</v>
          </cell>
          <cell r="F1052">
            <v>21693</v>
          </cell>
        </row>
        <row r="1053">
          <cell r="C1053">
            <v>8221</v>
          </cell>
          <cell r="D1053" t="str">
            <v>CABLE 12 AWG 600V 90° C THHN/THWN</v>
          </cell>
          <cell r="E1053" t="str">
            <v>ML</v>
          </cell>
          <cell r="F1053">
            <v>2481</v>
          </cell>
        </row>
        <row r="1054">
          <cell r="C1054">
            <v>8222</v>
          </cell>
          <cell r="D1054" t="str">
            <v>BREAKER ENCHUFABLE TRIPOLAR 3x20 A</v>
          </cell>
          <cell r="E1054" t="str">
            <v>UN</v>
          </cell>
          <cell r="F1054">
            <v>42007</v>
          </cell>
        </row>
        <row r="1055">
          <cell r="C1055">
            <v>8223</v>
          </cell>
          <cell r="D1055" t="str">
            <v>BALA - BALA 1 LUZ e27 13cm ESPECULAR BLANCO</v>
          </cell>
          <cell r="E1055" t="str">
            <v>UN</v>
          </cell>
          <cell r="F1055">
            <v>15706</v>
          </cell>
        </row>
        <row r="1056">
          <cell r="C1056">
            <v>8224</v>
          </cell>
          <cell r="D1056" t="str">
            <v>BOMBILLOS AHORRADORES 20W, 120V</v>
          </cell>
          <cell r="E1056" t="str">
            <v>UN</v>
          </cell>
          <cell r="F1056">
            <v>11269</v>
          </cell>
        </row>
        <row r="1057">
          <cell r="C1057">
            <v>8225</v>
          </cell>
          <cell r="D1057" t="str">
            <v>INTERRUPTOR DOBLE</v>
          </cell>
          <cell r="E1057" t="str">
            <v>UN</v>
          </cell>
          <cell r="F1057">
            <v>5117</v>
          </cell>
        </row>
        <row r="1058">
          <cell r="C1058">
            <v>8227</v>
          </cell>
          <cell r="D1058" t="str">
            <v>CAJA DE INTERRUPTOR 2 x 4</v>
          </cell>
          <cell r="E1058" t="str">
            <v>UN</v>
          </cell>
          <cell r="F1058">
            <v>833</v>
          </cell>
        </row>
        <row r="1059">
          <cell r="C1059">
            <v>8228</v>
          </cell>
          <cell r="D1059" t="str">
            <v>TUBERÍA GALVANIZADA D=2". Espesor del tubo (1.5mm)</v>
          </cell>
          <cell r="E1059" t="str">
            <v>ML</v>
          </cell>
          <cell r="F1059">
            <v>51942</v>
          </cell>
        </row>
        <row r="1060">
          <cell r="C1060">
            <v>8229</v>
          </cell>
          <cell r="D1060" t="str">
            <v>GRAPA PARA TUBERIA EMT D=3/4"</v>
          </cell>
          <cell r="E1060" t="str">
            <v>UN</v>
          </cell>
          <cell r="F1060">
            <v>299</v>
          </cell>
        </row>
        <row r="1061">
          <cell r="C1061">
            <v>8230</v>
          </cell>
          <cell r="D1061" t="str">
            <v>TUBERÍA DE ACERO GALVANIZADA D=3/4". Espesor del tubo (15mm)</v>
          </cell>
          <cell r="E1061" t="str">
            <v>ML</v>
          </cell>
          <cell r="F1061">
            <v>15327</v>
          </cell>
        </row>
        <row r="1062">
          <cell r="C1062">
            <v>8231</v>
          </cell>
          <cell r="D1062" t="str">
            <v>GRAPA PARA TUBERIA EMT D=3"</v>
          </cell>
          <cell r="E1062" t="str">
            <v>UN</v>
          </cell>
          <cell r="F1062">
            <v>2500</v>
          </cell>
        </row>
        <row r="1063">
          <cell r="C1063">
            <v>8232</v>
          </cell>
          <cell r="D1063" t="str">
            <v>TUBERIA DE 3/4" EMT</v>
          </cell>
          <cell r="E1063" t="str">
            <v>ML</v>
          </cell>
          <cell r="F1063">
            <v>6129</v>
          </cell>
        </row>
        <row r="1064">
          <cell r="C1064">
            <v>8233</v>
          </cell>
          <cell r="D1064" t="str">
            <v>BREAKER ENCHUFABLE 1 x 20 A</v>
          </cell>
          <cell r="E1064" t="str">
            <v>UN</v>
          </cell>
          <cell r="F1064">
            <v>10537</v>
          </cell>
        </row>
        <row r="1065">
          <cell r="C1065">
            <v>8235</v>
          </cell>
          <cell r="D1065" t="str">
            <v>TUBO FLUORESCENTE 54 W</v>
          </cell>
          <cell r="E1065" t="str">
            <v>UN</v>
          </cell>
          <cell r="F1065">
            <v>7078</v>
          </cell>
        </row>
        <row r="1066">
          <cell r="C1066">
            <v>8244</v>
          </cell>
          <cell r="D1066" t="str">
            <v>SANITARIO LINEA INSTITUCIONAL COLOR BLANCO (VALVULA ANTIVANDALICA TIPO PUSH METALICO, CROMADO)</v>
          </cell>
          <cell r="E1066" t="str">
            <v>UN</v>
          </cell>
          <cell r="F1066">
            <v>412900</v>
          </cell>
        </row>
        <row r="1067">
          <cell r="C1067">
            <v>8245</v>
          </cell>
          <cell r="D1067" t="str">
            <v>SANITARIO LINEA INSTITUCIONAL PARA DISCAPACITADOS COLOR BLANCO (VALVULA ANTIVANDALICA TIPO PUSH METALICO, CROMADO)</v>
          </cell>
          <cell r="E1067" t="str">
            <v>UN</v>
          </cell>
          <cell r="F1067">
            <v>1050947</v>
          </cell>
        </row>
        <row r="1068">
          <cell r="C1068">
            <v>8246</v>
          </cell>
          <cell r="D1068" t="str">
            <v>ORINAL MEDIANO DE COLGAR TIPO INSTITUCIONAL COLOR BLANCO (VALVULA ANTIVANDALICA TIPO PUSH METALICO, CROMADO)</v>
          </cell>
          <cell r="E1068" t="str">
            <v>UN</v>
          </cell>
          <cell r="F1068">
            <v>345299</v>
          </cell>
        </row>
        <row r="1069">
          <cell r="C1069">
            <v>8247</v>
          </cell>
          <cell r="D1069" t="str">
            <v>PAPELERA DE 200/400 mm EN LAMINA DE ACERO INOXIDABLE SATINADO CON CERROJO</v>
          </cell>
          <cell r="E1069" t="str">
            <v>UN</v>
          </cell>
          <cell r="F1069">
            <v>78540</v>
          </cell>
        </row>
        <row r="1070">
          <cell r="C1070">
            <v>8248</v>
          </cell>
          <cell r="D1070" t="str">
            <v>GRIFERIA  PARA LAVAMANOS INSTITUCIONAL DE MESON TIPO PUSH METALICO CROMADO</v>
          </cell>
          <cell r="E1070" t="str">
            <v>UN</v>
          </cell>
          <cell r="F1070">
            <v>154700</v>
          </cell>
        </row>
        <row r="1071">
          <cell r="C1071">
            <v>8249</v>
          </cell>
          <cell r="D1071" t="str">
            <v>SECADOR ELECTRICO DE MANOS, CARCAZA OVALADA METALICA ACERO INOXIDABLE 304 SATINADO CAL. 1.2mm. 1650 W</v>
          </cell>
          <cell r="E1071" t="str">
            <v>UN</v>
          </cell>
          <cell r="F1071">
            <v>359072</v>
          </cell>
        </row>
        <row r="1072">
          <cell r="C1072">
            <v>8250</v>
          </cell>
          <cell r="D1072" t="str">
            <v>VALVULA ANTIVANDALICA PARA ORINAL CON ACCESORIOS PARA CONECTAR</v>
          </cell>
          <cell r="E1072" t="str">
            <v>UN</v>
          </cell>
          <cell r="F1072">
            <v>308465</v>
          </cell>
        </row>
        <row r="1073">
          <cell r="C1073">
            <v>8253</v>
          </cell>
          <cell r="D1073" t="str">
            <v>PINTURA EPOXICA</v>
          </cell>
          <cell r="E1073" t="str">
            <v>GLN</v>
          </cell>
          <cell r="F1073">
            <v>134390</v>
          </cell>
        </row>
        <row r="1074">
          <cell r="C1074">
            <v>8254</v>
          </cell>
          <cell r="D1074" t="str">
            <v>SOLDADURA E-7018 x 1/8"</v>
          </cell>
          <cell r="E1074" t="str">
            <v>KG</v>
          </cell>
          <cell r="F1074">
            <v>15060</v>
          </cell>
        </row>
        <row r="1075">
          <cell r="C1075">
            <v>8256</v>
          </cell>
          <cell r="D1075" t="str">
            <v>TARIFA JORNAL - PERSONAL DE OBRA - SOLDADOR (INCLUYE FACTOR DE PRESTACIONES)</v>
          </cell>
          <cell r="E1075" t="str">
            <v>JR</v>
          </cell>
          <cell r="F1075">
            <v>92000</v>
          </cell>
        </row>
        <row r="1076">
          <cell r="C1076">
            <v>8258</v>
          </cell>
          <cell r="D1076" t="str">
            <v>EQUIPO DE SOLDADURA - CAPACIDAD 225 AMP</v>
          </cell>
          <cell r="E1076" t="str">
            <v>DIA</v>
          </cell>
          <cell r="F1076">
            <v>38900</v>
          </cell>
        </row>
        <row r="1077">
          <cell r="C1077">
            <v>8259</v>
          </cell>
          <cell r="D1077" t="str">
            <v>TUBO CERRAMIENTO NEGRO 2" 1.9mm</v>
          </cell>
          <cell r="E1077" t="str">
            <v>ML</v>
          </cell>
          <cell r="F1077">
            <v>10211</v>
          </cell>
        </row>
        <row r="1078">
          <cell r="C1078">
            <v>8260</v>
          </cell>
          <cell r="D1078" t="str">
            <v>TUBO CERRAMIENTO  NEGRO 1/2" 1.9 mm</v>
          </cell>
          <cell r="E1078" t="str">
            <v>ML</v>
          </cell>
          <cell r="F1078">
            <v>3308</v>
          </cell>
        </row>
        <row r="1079">
          <cell r="C1079">
            <v>8262</v>
          </cell>
          <cell r="D1079" t="str">
            <v>ANTICORROSIVO CROMATO DE ZINC</v>
          </cell>
          <cell r="E1079" t="str">
            <v>GLN</v>
          </cell>
          <cell r="F1079">
            <v>85000</v>
          </cell>
        </row>
        <row r="1080">
          <cell r="C1080">
            <v>8270</v>
          </cell>
          <cell r="D1080" t="str">
            <v>DEMARCACIÓN LINEA DE CEDA EL PASO DISCONTINUA DE 0.8mt ESPACIADO 0.4mt, E=2.3mm EN PINTURA TERMOPLÁSTICA, INCLUYE SUMINISTRO Y APLICACIÓN CON EQUIPO, INCLUYE MICROESFERAS</v>
          </cell>
          <cell r="E1080" t="str">
            <v>ML</v>
          </cell>
          <cell r="F1080">
            <v>7140</v>
          </cell>
        </row>
        <row r="1081">
          <cell r="C1081">
            <v>8271</v>
          </cell>
          <cell r="D1081" t="str">
            <v>DEMARCACION LINEA CARRIL A=0.12mt L=3.0 SEPARCION =5.0mt E=2.3mm, EN PINTURA TERMOPLATICA. INCLUYE SUMINISTRO Y APLICACION CON EQUIPO. INCLUYE MICROESFERAS</v>
          </cell>
          <cell r="E1081" t="str">
            <v>M2</v>
          </cell>
          <cell r="F1081">
            <v>9596</v>
          </cell>
        </row>
        <row r="1082">
          <cell r="C1082">
            <v>8276</v>
          </cell>
          <cell r="D1082" t="str">
            <v>FRANJA EN ADHESIVO VINILICO ESMERILADO EFECTO STAND BLASTED FROSTED CRYSTAL,  (SUMINISTRO E INSTALACIÓN) GARANTIA DE 5 AÑOS AL EXTERIOR. SEGUN MANUAL DE IMAGEN DE TRANSMILENIO S.A.</v>
          </cell>
          <cell r="E1082" t="str">
            <v>UN</v>
          </cell>
          <cell r="F1082">
            <v>71400</v>
          </cell>
        </row>
        <row r="1083">
          <cell r="C1083">
            <v>8277</v>
          </cell>
          <cell r="D1083" t="str">
            <v>FRANJA EN VINILO CON ADHESIVO EN VINILO ALTO 6cm,  (SUMINISTRO E INSTALACIÓN) GARANTIA DE 5 AÑOS AL EXTERIOR SEGUN COLOR. SEGUN MANUAL DE IMAGEN DE TRANSMILENIO S.A.</v>
          </cell>
          <cell r="E1083" t="str">
            <v>UN</v>
          </cell>
          <cell r="F1083">
            <v>22967</v>
          </cell>
        </row>
        <row r="1084">
          <cell r="C1084">
            <v>8278</v>
          </cell>
          <cell r="D1084" t="str">
            <v>FRANJA EN VINILO CON ADHESIVO EN VINILO ALTO 3cm,  (SUMINISTRO E INSTALACIÓN) GARANTIA DE 5 AÑOS AL EXTERIOR SEGUN COLOR. SEGUN MANUAL DE IMAGEN DE TRANSMILENIO S.A.</v>
          </cell>
          <cell r="E1084" t="str">
            <v>UN</v>
          </cell>
          <cell r="F1084">
            <v>14280</v>
          </cell>
        </row>
        <row r="1085">
          <cell r="C1085">
            <v>8292</v>
          </cell>
          <cell r="D1085" t="str">
            <v>TARIFA JORNAL - PROFESIONAL CATEGORÍA 8 (INCLUYE FACTOR DE PRESTACIONES)</v>
          </cell>
          <cell r="E1085" t="str">
            <v>JR</v>
          </cell>
          <cell r="F1085">
            <v>219266</v>
          </cell>
        </row>
        <row r="1086">
          <cell r="C1086">
            <v>8293</v>
          </cell>
          <cell r="D1086" t="str">
            <v>SUMINISTRO CONSTRUCCION E INSTALACION DE JARDIN VERTICAL. INCLUYE ESTRUCTURA Y/O PANEL DE SOPORTE INDEPENDIENTE ELEMENTOS PARA SOPORTE Y SUJECION DE JARDIN, SACOS Y/O CANGUROS PARA SIEMBRA DE JARDIN V</v>
          </cell>
          <cell r="E1086" t="str">
            <v>M2</v>
          </cell>
          <cell r="F1086">
            <v>65000</v>
          </cell>
        </row>
        <row r="1087">
          <cell r="C1087">
            <v>8294</v>
          </cell>
          <cell r="D1087" t="str">
            <v>COLLAR DERIVACION 4" x 1/2"</v>
          </cell>
          <cell r="E1087" t="str">
            <v>UN</v>
          </cell>
          <cell r="F1087">
            <v>21153</v>
          </cell>
        </row>
        <row r="1088">
          <cell r="C1088">
            <v>8295</v>
          </cell>
          <cell r="D1088" t="str">
            <v>COLLAR DERIVACION 6" x 1/2"</v>
          </cell>
          <cell r="E1088" t="str">
            <v>UN</v>
          </cell>
          <cell r="F1088">
            <v>24500</v>
          </cell>
        </row>
        <row r="1089">
          <cell r="C1089">
            <v>8297</v>
          </cell>
          <cell r="D1089" t="str">
            <v>ALQUILER DE VEHICULO: CAMPERO, PICK-UP, CAMIONETA, CAMION O SIMILAR DE 1300cc A 2000cc DE CILINDRADA, MODELO 2022 A 2019. 100% DE LA TARIFA ESTABLECIDA. INCLUYE TODOS LOS COSTOS DE OPERACIÓN Y MANTENIMIENTO EXCEPTO EL SALARIO DEL CONDUCTOR.</v>
          </cell>
          <cell r="E1089" t="str">
            <v>DIA</v>
          </cell>
          <cell r="F1089">
            <v>242000</v>
          </cell>
        </row>
        <row r="1090">
          <cell r="C1090">
            <v>8298</v>
          </cell>
          <cell r="D1090" t="str">
            <v>MINICARGADOR - POTENCIA 53 A 63 KW - INCLUYE OPERARIO Y COMBUSTIBLE</v>
          </cell>
          <cell r="E1090" t="str">
            <v>HR</v>
          </cell>
          <cell r="F1090">
            <v>89250</v>
          </cell>
        </row>
        <row r="1091">
          <cell r="C1091">
            <v>8299</v>
          </cell>
          <cell r="D1091" t="str">
            <v>TARIFA JORNAL - PERSONAL DE OBRA - AYUDANTE HORARIO NOCTURNO (INCLUYE FACTOR DE PRESTACIONES)</v>
          </cell>
          <cell r="E1091" t="str">
            <v>JR</v>
          </cell>
          <cell r="F1091">
            <v>85999</v>
          </cell>
        </row>
        <row r="1092">
          <cell r="C1092">
            <v>8300</v>
          </cell>
          <cell r="D1092" t="str">
            <v>TARIFA JORNAL - PERSONAL DE OBRA - OFICIAL HORARIO NOCTURNO (INCLUYE FACTOR DE PRESTACIONES)</v>
          </cell>
          <cell r="E1092" t="str">
            <v>JR</v>
          </cell>
          <cell r="F1092">
            <v>123999</v>
          </cell>
        </row>
        <row r="1093">
          <cell r="C1093">
            <v>8302</v>
          </cell>
          <cell r="D1093" t="str">
            <v>BOYA PLASTICA DE 20 x 20 x 9 cm DE ALTURA (NO INCLUYE ELEMENTOS DE ANCLAJE)</v>
          </cell>
          <cell r="E1093" t="str">
            <v>UN</v>
          </cell>
          <cell r="F1093">
            <v>23949</v>
          </cell>
        </row>
        <row r="1094">
          <cell r="C1094">
            <v>8303</v>
          </cell>
          <cell r="D1094" t="str">
            <v>HITO DE 75cm DE ALTURA Y 8cm DE DIAMETRO CON REFLECTIVOS DE COLOR AMARILLO. NO INCLUYE ELEMENTOS DE ANCLAJE</v>
          </cell>
          <cell r="E1094" t="str">
            <v>UN</v>
          </cell>
          <cell r="F1094">
            <v>48582</v>
          </cell>
        </row>
        <row r="1095">
          <cell r="C1095">
            <v>8304</v>
          </cell>
          <cell r="D1095" t="str">
            <v>EQUIPO DE OXICORTE - PRESIÓN DE OXÍGENO 125 PSI - PRESIÓN GAS COMBUSTIBLE 15 PSI, MES</v>
          </cell>
          <cell r="E1095" t="str">
            <v>MES</v>
          </cell>
          <cell r="F1095">
            <v>1883821</v>
          </cell>
        </row>
        <row r="1096">
          <cell r="C1096">
            <v>8306</v>
          </cell>
          <cell r="D1096" t="str">
            <v>EPOXICO PARA ANCLAJE DE ALTA RESISTENCIA (Unidad 600cc-900g)</v>
          </cell>
          <cell r="E1096" t="str">
            <v>UN</v>
          </cell>
          <cell r="F1096">
            <v>110900</v>
          </cell>
        </row>
        <row r="1097">
          <cell r="C1097">
            <v>8307</v>
          </cell>
          <cell r="D1097" t="str">
            <v>CONCRETO FLUIDO SIN RETRACCIÓN</v>
          </cell>
          <cell r="E1097" t="str">
            <v>KG</v>
          </cell>
          <cell r="F1097">
            <v>2351</v>
          </cell>
        </row>
        <row r="1098">
          <cell r="C1098">
            <v>8308</v>
          </cell>
          <cell r="D1098" t="str">
            <v>MICROFIBRA DE POLIPROPILENO PARA CONCRETO Y MORTERO</v>
          </cell>
          <cell r="E1098" t="str">
            <v>KG</v>
          </cell>
          <cell r="F1098">
            <v>30226</v>
          </cell>
        </row>
        <row r="1099">
          <cell r="C1099">
            <v>8309</v>
          </cell>
          <cell r="D1099" t="str">
            <v>GROUTING DE ALTA RESISTENCIA</v>
          </cell>
          <cell r="E1099" t="str">
            <v>KG</v>
          </cell>
          <cell r="F1099">
            <v>5578</v>
          </cell>
        </row>
        <row r="1100">
          <cell r="C1100">
            <v>8313</v>
          </cell>
          <cell r="D1100" t="str">
            <v>MORTERO DE REPARACIÓN ESTRUCTURAL</v>
          </cell>
          <cell r="E1100" t="str">
            <v>KG</v>
          </cell>
          <cell r="F1100">
            <v>4504</v>
          </cell>
        </row>
        <row r="1101">
          <cell r="C1101">
            <v>8314</v>
          </cell>
          <cell r="D1101" t="str">
            <v>RECUBRIMIENTO INHIBIDOR DE CORROSIÓN EPOXI-CEMENTO PARA PROTEGER ACERO DE REFUERZO. TRICOMPONENTE.</v>
          </cell>
          <cell r="E1101" t="str">
            <v>KG</v>
          </cell>
          <cell r="F1101">
            <v>23821</v>
          </cell>
        </row>
        <row r="1102">
          <cell r="C1102">
            <v>8315</v>
          </cell>
          <cell r="D1102" t="str">
            <v>SELLADOR ELÁSTICO  DE POLIURETANO. CARTUCHO 300 ml</v>
          </cell>
          <cell r="E1102" t="str">
            <v>UN</v>
          </cell>
          <cell r="F1102">
            <v>48899</v>
          </cell>
        </row>
        <row r="1103">
          <cell r="C1103">
            <v>8319</v>
          </cell>
          <cell r="D1103" t="str">
            <v>PINTURA EN FRÍO PARA DEMARCACIÓN DE VÍAS. A= 12 cm. INCLUYE EQUIPO AUTOPROPULSADO Y MANO DE OBRA.</v>
          </cell>
          <cell r="E1103" t="str">
            <v>ML</v>
          </cell>
          <cell r="F1103">
            <v>2323</v>
          </cell>
        </row>
        <row r="1104">
          <cell r="C1104">
            <v>8320</v>
          </cell>
          <cell r="D1104" t="str">
            <v>TARIFA MES - PERSONAL DE OBRA - OPERADOR EQUIPO DE SEÑALIZACIÓN (INCLUYE FACTOR DE PRESTACIONES)</v>
          </cell>
          <cell r="E1104" t="str">
            <v>MES</v>
          </cell>
          <cell r="F1104">
            <v>2687223</v>
          </cell>
        </row>
        <row r="1105">
          <cell r="C1105">
            <v>8321</v>
          </cell>
          <cell r="D1105" t="str">
            <v>TARIFA JORNAL - PERSONAL DE OBRA - OPERADOR EQUIPO DE SEÑALIZACIÓN (INCLUYE FACTOR DE PRESTACIONES)</v>
          </cell>
          <cell r="E1105" t="str">
            <v>JR</v>
          </cell>
          <cell r="F1105">
            <v>89574</v>
          </cell>
        </row>
        <row r="1106">
          <cell r="C1106">
            <v>8322</v>
          </cell>
          <cell r="D1106" t="str">
            <v>PINTURA EN FRÍO PARA DEMARCACIÓN DE VÍAS. INCLUYE EQUIPO MANUAL Y MANO DE OBRA.</v>
          </cell>
          <cell r="E1106" t="str">
            <v>ML</v>
          </cell>
          <cell r="F1106">
            <v>2154</v>
          </cell>
        </row>
        <row r="1107">
          <cell r="C1107">
            <v>8324</v>
          </cell>
          <cell r="D1107" t="str">
            <v>ALQUILER DE VEHICULO: CAMPERO, PICK-UP, CAMIONETA, CAMION O SIMILAR CON CAPACIDAD DE CARGA DE 3 TON O MAS, MODELO 2014 A 2011. 75% DE LA TARIFA ESTABLECIDA. INCLUYE TODOS LOS COSTOS DE OPERACIÓN Y MANTENIMIENTO EXCEPTO EL SALARIO DEL CONDUCTOR</v>
          </cell>
          <cell r="E1107" t="str">
            <v>DIA</v>
          </cell>
          <cell r="F1107">
            <v>353025</v>
          </cell>
        </row>
        <row r="1108">
          <cell r="C1108">
            <v>8328</v>
          </cell>
          <cell r="D1108" t="str">
            <v>FUNGIBLES</v>
          </cell>
          <cell r="E1108" t="str">
            <v>GLB</v>
          </cell>
          <cell r="F1108">
            <v>1000</v>
          </cell>
        </row>
        <row r="1109">
          <cell r="C1109">
            <v>8329</v>
          </cell>
          <cell r="D1109" t="str">
            <v>APLICACIÓN DE BICOMPONENTE (SPRAY O EXTRUSIÓN) INCLUYE EQUIPO Y MANO DE OBRA</v>
          </cell>
          <cell r="E1109" t="str">
            <v>ML</v>
          </cell>
          <cell r="F1109">
            <v>5712</v>
          </cell>
        </row>
        <row r="1110">
          <cell r="C1110">
            <v>8330</v>
          </cell>
          <cell r="D1110" t="str">
            <v>PLASTICO EN FRIO (INCLUYE CATALIZADOR) - PINTURA PARA TRAFICO</v>
          </cell>
          <cell r="E1110" t="str">
            <v>GLN</v>
          </cell>
          <cell r="F1110">
            <v>160575</v>
          </cell>
        </row>
        <row r="1111">
          <cell r="C1111">
            <v>8331</v>
          </cell>
          <cell r="D1111" t="str">
            <v>APLICACIÓN DE BICOMPONENTE (SPRAY O EXTRUSIÓN) INCLUYE EQUIPO Y MANO DE OBRA Y MICROESFERAS</v>
          </cell>
          <cell r="E1111" t="str">
            <v>M2</v>
          </cell>
          <cell r="F1111">
            <v>47124</v>
          </cell>
        </row>
        <row r="1112">
          <cell r="C1112">
            <v>8334</v>
          </cell>
          <cell r="D1112" t="str">
            <v>BORRADO SEÑALIZACIÓN VIAL TIPO FRESADO CON MÁQUINA BERTELLI O SIMILAR (ML)</v>
          </cell>
          <cell r="E1112" t="str">
            <v>ML</v>
          </cell>
          <cell r="F1112">
            <v>8330</v>
          </cell>
        </row>
        <row r="1113">
          <cell r="C1113">
            <v>8340</v>
          </cell>
          <cell r="D1113" t="str">
            <v>TORNILLO. INCLUYE TUERCA Y ARANDELA</v>
          </cell>
          <cell r="E1113" t="str">
            <v>KG</v>
          </cell>
          <cell r="F1113">
            <v>9002</v>
          </cell>
        </row>
        <row r="1114">
          <cell r="C1114">
            <v>8357</v>
          </cell>
          <cell r="D1114" t="str">
            <v>TACHA REFLECTIVA BIDIRECCIONAL (NO INCLUYE ELEMENTOS DE ANCLAJE)</v>
          </cell>
          <cell r="E1114" t="str">
            <v>UN</v>
          </cell>
          <cell r="F1114">
            <v>4522</v>
          </cell>
        </row>
        <row r="1115">
          <cell r="C1115">
            <v>8358</v>
          </cell>
          <cell r="D1115" t="str">
            <v>RESALTO EN CAUCHO DE L=1m, ANCHO 30cm, ALTO 4.5cm (INCLUYE PERNOS)</v>
          </cell>
          <cell r="E1115" t="str">
            <v>UN</v>
          </cell>
          <cell r="F1115">
            <v>166600</v>
          </cell>
        </row>
        <row r="1116">
          <cell r="C1116">
            <v>8359</v>
          </cell>
          <cell r="D1116" t="str">
            <v>TUBERIA CONDUIT PVC D= 1/2"</v>
          </cell>
          <cell r="E1116" t="str">
            <v>ML</v>
          </cell>
          <cell r="F1116">
            <v>2059</v>
          </cell>
        </row>
        <row r="1117">
          <cell r="C1117">
            <v>8362</v>
          </cell>
          <cell r="D1117" t="str">
            <v>TUBERIA CONCRETO REF. CL.V D=36´ (90 CM)</v>
          </cell>
          <cell r="E1117" t="str">
            <v>ML</v>
          </cell>
          <cell r="F1117">
            <v>1380172</v>
          </cell>
        </row>
        <row r="1118">
          <cell r="C1118">
            <v>8364</v>
          </cell>
          <cell r="D1118" t="str">
            <v>CLORUROS. Norma técnica: SM 4500 - CL - B.</v>
          </cell>
          <cell r="E1118" t="str">
            <v>PUNTO</v>
          </cell>
          <cell r="F1118">
            <v>13875</v>
          </cell>
        </row>
        <row r="1119">
          <cell r="C1119">
            <v>8365</v>
          </cell>
          <cell r="D1119" t="str">
            <v>SULFATOS. Norma técnica: SM 4500 - SO4-2  - E  ASTM C 114 2015.</v>
          </cell>
          <cell r="E1119" t="str">
            <v>PUNTO</v>
          </cell>
          <cell r="F1119">
            <v>14280</v>
          </cell>
        </row>
        <row r="1120">
          <cell r="C1120">
            <v>8366</v>
          </cell>
          <cell r="D1120" t="str">
            <v>NITRATOS. Norma técnica: SM 4500 - NO3-B.</v>
          </cell>
          <cell r="E1120" t="str">
            <v>PUNTO</v>
          </cell>
          <cell r="F1120">
            <v>19635</v>
          </cell>
        </row>
        <row r="1121">
          <cell r="C1121">
            <v>8367</v>
          </cell>
          <cell r="D1121" t="str">
            <v>HIERRO TOTAL. Norma técnica: SM 3500 Fe - B.</v>
          </cell>
          <cell r="E1121" t="str">
            <v>PUNTO</v>
          </cell>
          <cell r="F1121">
            <v>27370</v>
          </cell>
        </row>
        <row r="1122">
          <cell r="C1122">
            <v>8369</v>
          </cell>
          <cell r="D1122" t="str">
            <v>MAGNESIO. Norma técnica: SM 3500 Mg - B.</v>
          </cell>
          <cell r="E1122" t="str">
            <v>PUNTO</v>
          </cell>
          <cell r="F1122">
            <v>33915</v>
          </cell>
        </row>
        <row r="1123">
          <cell r="C1123">
            <v>8370</v>
          </cell>
          <cell r="D1123" t="str">
            <v>SODIO. Norma técnica: SM 3500 Na - B.</v>
          </cell>
          <cell r="E1123" t="str">
            <v>PUNTO</v>
          </cell>
          <cell r="F1123">
            <v>33915</v>
          </cell>
        </row>
        <row r="1124">
          <cell r="C1124">
            <v>8404</v>
          </cell>
          <cell r="D1124" t="str">
            <v>PINTURA BASE AGUA DOMESTICA</v>
          </cell>
          <cell r="E1124" t="str">
            <v>GLN</v>
          </cell>
          <cell r="F1124">
            <v>68923</v>
          </cell>
        </row>
        <row r="1125">
          <cell r="C1125">
            <v>8430</v>
          </cell>
          <cell r="D1125" t="str">
            <v>CAMARA GRP 2500 * 2500 * 1200 (INCLUYE TUBERIA , CHIMENEA 2.5m Y ACCESORIOS. - NO INCLUYE TRANSPORTE</v>
          </cell>
          <cell r="E1125" t="str">
            <v>UN</v>
          </cell>
          <cell r="F1125">
            <v>44954279</v>
          </cell>
        </row>
        <row r="1126">
          <cell r="C1126">
            <v>8431</v>
          </cell>
          <cell r="D1126" t="str">
            <v>CAMARA GRP 2600 * 2600 * 1200 (INCLUYE TUBERIA , CHIMENEA 2.5m Y ACCESORIOS. - NO INCLUYE TRANSPORTE</v>
          </cell>
          <cell r="E1126" t="str">
            <v>UN</v>
          </cell>
          <cell r="F1126">
            <v>46752450</v>
          </cell>
        </row>
        <row r="1127">
          <cell r="C1127">
            <v>8432</v>
          </cell>
          <cell r="D1127" t="str">
            <v>TUBERIA GRP DN 350 PN1 SN2500 - NO INCLUYE TRANSPORTE</v>
          </cell>
          <cell r="E1127" t="str">
            <v>ML</v>
          </cell>
          <cell r="F1127">
            <v>480317</v>
          </cell>
        </row>
        <row r="1128">
          <cell r="C1128">
            <v>8434</v>
          </cell>
          <cell r="D1128" t="str">
            <v>TUBERIA GRP DN 450 PN1 SN2500 - NO INCLUYE TRANSPORTE</v>
          </cell>
          <cell r="E1128" t="str">
            <v>ML</v>
          </cell>
          <cell r="F1128">
            <v>629796</v>
          </cell>
        </row>
        <row r="1129">
          <cell r="C1129">
            <v>8435</v>
          </cell>
          <cell r="D1129" t="str">
            <v>ACOPLE GRP DN 450 PN1 - NO INCLUYE TRANSPORTE</v>
          </cell>
          <cell r="E1129" t="str">
            <v>UN</v>
          </cell>
          <cell r="F1129">
            <v>521579</v>
          </cell>
        </row>
        <row r="1130">
          <cell r="C1130">
            <v>8436</v>
          </cell>
          <cell r="D1130" t="str">
            <v>TUBERIA GRP DN 550 PN1 SN2500 - NO INCLUYE TRANSPORTE</v>
          </cell>
          <cell r="E1130" t="str">
            <v>ML</v>
          </cell>
          <cell r="F1130">
            <v>841823</v>
          </cell>
        </row>
        <row r="1131">
          <cell r="C1131">
            <v>8437</v>
          </cell>
          <cell r="D1131" t="str">
            <v>ACOPLE GRP DN 550 PN1 - NO INCLUYE TRANSPORTE</v>
          </cell>
          <cell r="E1131" t="str">
            <v>UN</v>
          </cell>
          <cell r="F1131">
            <v>608643</v>
          </cell>
        </row>
        <row r="1132">
          <cell r="C1132">
            <v>8438</v>
          </cell>
          <cell r="D1132" t="str">
            <v>TUBERIA GRP DN 650 PN1 SN2500 - NO INCLUYE TRANSPORTE</v>
          </cell>
          <cell r="E1132" t="str">
            <v>ML</v>
          </cell>
          <cell r="F1132">
            <v>885932</v>
          </cell>
        </row>
        <row r="1133">
          <cell r="C1133">
            <v>8440</v>
          </cell>
          <cell r="D1133" t="str">
            <v>TUBERIA GRP DN 750 PN1 SN2500 - NO INCLUYE TRANSPORTE</v>
          </cell>
          <cell r="E1133" t="str">
            <v>ML</v>
          </cell>
          <cell r="F1133">
            <v>1091069</v>
          </cell>
        </row>
        <row r="1134">
          <cell r="C1134">
            <v>8441</v>
          </cell>
          <cell r="D1134" t="str">
            <v>ACOPLE GRP DN 750 PN1 - NO INCLUYE TRANSPORTE</v>
          </cell>
          <cell r="E1134" t="str">
            <v>UN</v>
          </cell>
          <cell r="F1134">
            <v>1172401</v>
          </cell>
        </row>
        <row r="1135">
          <cell r="C1135">
            <v>8442</v>
          </cell>
          <cell r="D1135" t="str">
            <v>TUBERIA GRP DN 850 PN1 SN2500 - NO INCLUYE TRANSPORTE</v>
          </cell>
          <cell r="E1135" t="str">
            <v>ML</v>
          </cell>
          <cell r="F1135">
            <v>1322246</v>
          </cell>
        </row>
        <row r="1136">
          <cell r="C1136">
            <v>8443</v>
          </cell>
          <cell r="D1136" t="str">
            <v>ACOPLE GRP DN 850 PN1 - NO INCLUYE TRANSPORTE</v>
          </cell>
          <cell r="E1136" t="str">
            <v>UN</v>
          </cell>
          <cell r="F1136">
            <v>1299109</v>
          </cell>
        </row>
        <row r="1137">
          <cell r="C1137">
            <v>8444</v>
          </cell>
          <cell r="D1137" t="str">
            <v>TUBERIA GRP DN 2500 PN1 SN2500 - NO INCLUYE TRANSPORTE</v>
          </cell>
          <cell r="E1137" t="str">
            <v>ML</v>
          </cell>
          <cell r="F1137">
            <v>8544379</v>
          </cell>
        </row>
        <row r="1138">
          <cell r="C1138">
            <v>8445</v>
          </cell>
          <cell r="D1138" t="str">
            <v>ACOPLE GRP DN 2500 PN1 - NO INCLUYE TRANSPORTE</v>
          </cell>
          <cell r="E1138" t="str">
            <v>UN</v>
          </cell>
          <cell r="F1138">
            <v>4157058</v>
          </cell>
        </row>
        <row r="1139">
          <cell r="C1139">
            <v>8447</v>
          </cell>
          <cell r="D1139" t="str">
            <v>TUBERIA GRP DN 2600 PN1 SN2500 - NO INCLUYE TRANSPORTE</v>
          </cell>
          <cell r="E1139" t="str">
            <v>ML</v>
          </cell>
          <cell r="F1139">
            <v>9180551</v>
          </cell>
        </row>
        <row r="1140">
          <cell r="C1140">
            <v>8448</v>
          </cell>
          <cell r="D1140" t="str">
            <v>ACOPLE GRP DN 2600 PN1 - NO INCLUYE TRANSPORTE</v>
          </cell>
          <cell r="E1140" t="str">
            <v>UN</v>
          </cell>
          <cell r="F1140">
            <v>5158111</v>
          </cell>
        </row>
        <row r="1141">
          <cell r="C1141">
            <v>8449</v>
          </cell>
          <cell r="D1141" t="str">
            <v>CAMARA GRP 900 * 900 * 1200 (INCLUYE TUBERIA , CHIMENEA 1.0m Y ACCESORIOS. - NO INCLUYE TRANSPORTE</v>
          </cell>
          <cell r="E1141" t="str">
            <v>UN</v>
          </cell>
          <cell r="F1141">
            <v>18465326</v>
          </cell>
        </row>
        <row r="1142">
          <cell r="C1142">
            <v>8450</v>
          </cell>
          <cell r="D1142" t="str">
            <v>CAMARA GRP 900 * 900 * 1200 (INCLUYE TUBERIA , CHIMENEA 2.5m Y ACCESORIOS. - NO INCLUYE TRANSPORTE</v>
          </cell>
          <cell r="E1142" t="str">
            <v>UN</v>
          </cell>
          <cell r="F1142">
            <v>20311859</v>
          </cell>
        </row>
        <row r="1143">
          <cell r="C1143">
            <v>8451</v>
          </cell>
          <cell r="D1143" t="str">
            <v>CAMARA GRP 1000 * 1000 * 1200 (INCLUYE TUBERIA , CHIMENEA 2.5m Y ACCESORIOS. - NO INCLUYE TRANSPORTE</v>
          </cell>
          <cell r="E1143" t="str">
            <v>UN</v>
          </cell>
          <cell r="F1143">
            <v>20184535</v>
          </cell>
        </row>
        <row r="1144">
          <cell r="C1144">
            <v>8452</v>
          </cell>
          <cell r="D1144" t="str">
            <v>CAMARA GRP 1100 * 1100 * 1200 (INCLUYE TUBERIA , CHIMENEA 2.5m Y ACCESORIOS. - NO INCLUYE TRANSPORTE</v>
          </cell>
          <cell r="E1144" t="str">
            <v>UN</v>
          </cell>
          <cell r="F1144">
            <v>22918463</v>
          </cell>
        </row>
        <row r="1145">
          <cell r="C1145">
            <v>8453</v>
          </cell>
          <cell r="D1145" t="str">
            <v>CAMARA GRP 1300 * 1300 * 1200 (INCLUYE TUBERIA , CHIMENEA 5m Y ACCESORIOS. - NO INCLUYE TRANSPORTE</v>
          </cell>
          <cell r="E1145" t="str">
            <v>UN</v>
          </cell>
          <cell r="F1145">
            <v>15026911</v>
          </cell>
        </row>
        <row r="1146">
          <cell r="C1146">
            <v>8454</v>
          </cell>
          <cell r="D1146" t="str">
            <v>CAMARA GRP 1500 * 1500 * 1200 (INCLUYE TUBERIA , CHIMENEA 2.5m Y ACCESORIOS. - NO INCLUYE TRANSPORTE</v>
          </cell>
          <cell r="E1146" t="str">
            <v>UN</v>
          </cell>
          <cell r="F1146">
            <v>16028705</v>
          </cell>
        </row>
        <row r="1147">
          <cell r="C1147">
            <v>8455</v>
          </cell>
          <cell r="D1147" t="str">
            <v>CAMARA GRP 1600 * 1600 * 1200 (INCLUYE TUBERIA , CHIMENEA 2.5m Y ACCESORIOS. - NO INCLUYE TRANSPORTE</v>
          </cell>
          <cell r="E1147" t="str">
            <v>UN</v>
          </cell>
          <cell r="F1147">
            <v>21250961</v>
          </cell>
        </row>
        <row r="1148">
          <cell r="C1148">
            <v>8456</v>
          </cell>
          <cell r="D1148" t="str">
            <v>CAMARA GRP 1800 * 1800 * 1200 (INCLUYE TUBERIA , CHIMENEA 2.5m Y ACCESORIOS. - NO INCLUYE TRANSPORTE</v>
          </cell>
          <cell r="E1148" t="str">
            <v>UN</v>
          </cell>
          <cell r="F1148">
            <v>22743957</v>
          </cell>
        </row>
        <row r="1149">
          <cell r="C1149">
            <v>8457</v>
          </cell>
          <cell r="D1149" t="str">
            <v>CAMARA GRP 1800 * 1800 * 1200 (INCLUYE TUBERIA , CHIMENEA 5m Y ACCESORIOS. - NO INCLUYE TRANSPORTE</v>
          </cell>
          <cell r="E1149" t="str">
            <v>UN</v>
          </cell>
          <cell r="F1149">
            <v>26318100</v>
          </cell>
        </row>
        <row r="1150">
          <cell r="C1150">
            <v>8460</v>
          </cell>
          <cell r="D1150" t="str">
            <v>CONECTORES DE COBRE 25mm 5/8"</v>
          </cell>
          <cell r="E1150" t="str">
            <v>UN</v>
          </cell>
          <cell r="F1150">
            <v>5415</v>
          </cell>
        </row>
        <row r="1151">
          <cell r="C1151">
            <v>8461</v>
          </cell>
          <cell r="D1151" t="str">
            <v>ALAMBRE DE COBRE No. 4 AWG</v>
          </cell>
          <cell r="E1151" t="str">
            <v>ML</v>
          </cell>
          <cell r="F1151">
            <v>14637</v>
          </cell>
        </row>
        <row r="1152">
          <cell r="C1152">
            <v>8462</v>
          </cell>
          <cell r="D1152" t="str">
            <v>MASCARILLA DE GIRO PARA SEMAFORO DE 200 mm</v>
          </cell>
          <cell r="E1152" t="str">
            <v>UN</v>
          </cell>
          <cell r="F1152">
            <v>362522</v>
          </cell>
        </row>
        <row r="1153">
          <cell r="C1153">
            <v>8463</v>
          </cell>
          <cell r="D1153" t="str">
            <v>MODULO ROJO PARA SEMAFOROS DE 200mm (TIPO LED, SEMAFORO TIPO MENSULA) SUMINISTRO E INSTALACION.</v>
          </cell>
          <cell r="E1153" t="str">
            <v>UN</v>
          </cell>
          <cell r="F1153">
            <v>746238</v>
          </cell>
        </row>
        <row r="1154">
          <cell r="C1154">
            <v>8473</v>
          </cell>
          <cell r="D1154" t="str">
            <v>MALLA ZARANDA DE 6" x 6" PARA CLASIFICACION MATERIAL</v>
          </cell>
          <cell r="E1154" t="str">
            <v>M2</v>
          </cell>
          <cell r="F1154">
            <v>1330</v>
          </cell>
        </row>
        <row r="1155">
          <cell r="C1155">
            <v>8474</v>
          </cell>
          <cell r="D1155" t="str">
            <v>ÁNGULO METÁLICO</v>
          </cell>
          <cell r="E1155" t="str">
            <v>KG</v>
          </cell>
          <cell r="F1155">
            <v>3213</v>
          </cell>
        </row>
        <row r="1156">
          <cell r="C1156">
            <v>8475</v>
          </cell>
          <cell r="D1156" t="str">
            <v>PLATINA METALICA</v>
          </cell>
          <cell r="E1156" t="str">
            <v>KG</v>
          </cell>
          <cell r="F1156">
            <v>3080</v>
          </cell>
        </row>
        <row r="1157">
          <cell r="C1157">
            <v>8476</v>
          </cell>
          <cell r="D1157" t="str">
            <v>MALLA ESLABONADA CALIBRE 10.5 - HUECO DE 2" x 2"</v>
          </cell>
          <cell r="E1157" t="str">
            <v>M2</v>
          </cell>
          <cell r="F1157">
            <v>14875</v>
          </cell>
        </row>
        <row r="1158">
          <cell r="C1158">
            <v>8478</v>
          </cell>
          <cell r="D1158" t="str">
            <v>TEJA DE ZINC 800 x 2438</v>
          </cell>
          <cell r="E1158" t="str">
            <v>UN</v>
          </cell>
          <cell r="F1158">
            <v>23900</v>
          </cell>
        </row>
        <row r="1159">
          <cell r="C1159">
            <v>8479</v>
          </cell>
          <cell r="D1159" t="str">
            <v>AMARRAS - Abrazadera Plastico De 8 Pulg. (200mm) Con Argolla</v>
          </cell>
          <cell r="E1159" t="str">
            <v>UN</v>
          </cell>
          <cell r="F1159">
            <v>112</v>
          </cell>
        </row>
        <row r="1160">
          <cell r="C1160">
            <v>8480</v>
          </cell>
          <cell r="D1160" t="str">
            <v>LIJA</v>
          </cell>
          <cell r="E1160" t="str">
            <v>UN</v>
          </cell>
          <cell r="F1160">
            <v>1090</v>
          </cell>
        </row>
        <row r="1161">
          <cell r="C1161">
            <v>8481</v>
          </cell>
          <cell r="D1161" t="str">
            <v>PINTURA BASE ACEITE</v>
          </cell>
          <cell r="E1161" t="str">
            <v>GLN</v>
          </cell>
          <cell r="F1161">
            <v>80000</v>
          </cell>
        </row>
        <row r="1162">
          <cell r="C1162">
            <v>8482</v>
          </cell>
          <cell r="D1162" t="str">
            <v>PINTURA EN VINILO TIPO 1</v>
          </cell>
          <cell r="E1162" t="str">
            <v>GLN</v>
          </cell>
          <cell r="F1162">
            <v>55000</v>
          </cell>
        </row>
        <row r="1163">
          <cell r="C1163">
            <v>8483</v>
          </cell>
          <cell r="D1163" t="str">
            <v>TANQUE DE AGUA 500 Lts</v>
          </cell>
          <cell r="E1163" t="str">
            <v>UN</v>
          </cell>
          <cell r="F1163">
            <v>169900</v>
          </cell>
        </row>
        <row r="1164">
          <cell r="C1164">
            <v>8486</v>
          </cell>
          <cell r="D1164" t="str">
            <v>TRONZADORA - POTENCIA DE 2120 A 2560 W</v>
          </cell>
          <cell r="E1164" t="str">
            <v>DIA</v>
          </cell>
          <cell r="F1164">
            <v>20468</v>
          </cell>
        </row>
        <row r="1165">
          <cell r="C1165">
            <v>8500</v>
          </cell>
          <cell r="D1165" t="str">
            <v>TUBERIA EMT D= 4" ESP. 083</v>
          </cell>
          <cell r="E1165" t="str">
            <v>ML</v>
          </cell>
          <cell r="F1165">
            <v>110750</v>
          </cell>
        </row>
        <row r="1166">
          <cell r="C1166">
            <v>8501</v>
          </cell>
          <cell r="D1166" t="str">
            <v>COMPRESIÓN TRIAXIAL EN CONDICIÓN CU, CONSOLIDADO - NO DRENADO SOBRE SUELOS (3 PUNTOS). Norma técnica: INV E 153-13 ASTM D4767 - 11.</v>
          </cell>
          <cell r="E1166" t="str">
            <v>UN</v>
          </cell>
          <cell r="F1166">
            <v>1198449</v>
          </cell>
        </row>
        <row r="1167">
          <cell r="C1167">
            <v>8502</v>
          </cell>
          <cell r="D1167" t="str">
            <v>CANASTILLA PASAJUNTAS</v>
          </cell>
          <cell r="E1167" t="str">
            <v>KG</v>
          </cell>
          <cell r="F1167">
            <v>4403</v>
          </cell>
        </row>
        <row r="1168">
          <cell r="C1168">
            <v>8506</v>
          </cell>
          <cell r="D1168" t="str">
            <v>PINTURA ACRÍLICA BASE SOLVENTE AMARILLO / BLANCO PARA DEMARCACION - PINTUTRAFICO</v>
          </cell>
          <cell r="E1168" t="str">
            <v>GLN</v>
          </cell>
          <cell r="F1168">
            <v>112000</v>
          </cell>
        </row>
        <row r="1169">
          <cell r="C1169">
            <v>8508</v>
          </cell>
          <cell r="D1169" t="str">
            <v>PINTURA ACRÍLICA BASE SOLVENTE AZUL / ROJO PARA DEMARCACION - PINTURA PARA TRAFICO</v>
          </cell>
          <cell r="E1169" t="str">
            <v>GLN</v>
          </cell>
          <cell r="F1169">
            <v>112000</v>
          </cell>
        </row>
        <row r="1170">
          <cell r="C1170">
            <v>8509</v>
          </cell>
          <cell r="D1170" t="str">
            <v>IMPRIMANTE NEGRO MATE - ACRILICO BASE SOLVENTE - PINTURA PARA TRAFICO</v>
          </cell>
          <cell r="E1170" t="str">
            <v>GLN</v>
          </cell>
          <cell r="F1170">
            <v>112000</v>
          </cell>
        </row>
        <row r="1171">
          <cell r="C1171">
            <v>8511</v>
          </cell>
          <cell r="D1171" t="str">
            <v>PINTURA ACRÍLICA BASE SOLVENTE AMARILLO / BLANCO PARA DEMARCACION - TERTRAFICO</v>
          </cell>
          <cell r="E1171" t="str">
            <v>GLN</v>
          </cell>
          <cell r="F1171">
            <v>112000</v>
          </cell>
        </row>
        <row r="1172">
          <cell r="C1172">
            <v>8515</v>
          </cell>
          <cell r="D1172" t="str">
            <v>AGENTE DESENCOFRANTE</v>
          </cell>
          <cell r="E1172" t="str">
            <v>KG</v>
          </cell>
          <cell r="F1172">
            <v>10537</v>
          </cell>
        </row>
        <row r="1173">
          <cell r="C1173">
            <v>8516</v>
          </cell>
          <cell r="D1173" t="str">
            <v>FORMALETA PARA CONCRETOS - MADERA (ESTRUCTURAS ENTERRADAS - UN (1) USO)</v>
          </cell>
          <cell r="E1173" t="str">
            <v>M2</v>
          </cell>
          <cell r="F1173">
            <v>34722</v>
          </cell>
        </row>
        <row r="1174">
          <cell r="C1174">
            <v>8520</v>
          </cell>
          <cell r="D1174" t="str">
            <v>FORMALETA METÁLICA (CONCRETO HIDRÁULICO)</v>
          </cell>
          <cell r="E1174" t="str">
            <v>M2/DIA</v>
          </cell>
          <cell r="F1174">
            <v>1059</v>
          </cell>
        </row>
        <row r="1175">
          <cell r="C1175">
            <v>8522</v>
          </cell>
          <cell r="D1175" t="str">
            <v>ICOPOR D-12 20 MM (LAMINA) DE 1.0m x 1.0m</v>
          </cell>
          <cell r="E1175" t="str">
            <v>M2</v>
          </cell>
          <cell r="F1175">
            <v>4289</v>
          </cell>
        </row>
        <row r="1176">
          <cell r="C1176">
            <v>8524</v>
          </cell>
          <cell r="D1176" t="str">
            <v>SELLADO DE JUNTAS (300 CC). Masilla elástica sellante de un componente, con base en poliuretano, con proceso de curado en presencia de humedad del ambiente. Norma ASTM C-920.</v>
          </cell>
          <cell r="E1176" t="str">
            <v>UN</v>
          </cell>
          <cell r="F1176">
            <v>36111</v>
          </cell>
        </row>
        <row r="1177">
          <cell r="C1177">
            <v>8525</v>
          </cell>
          <cell r="D1177" t="str">
            <v>GEOMEMBRANA HDPE 30MIL (0.75MM) PARA SEPARACION SUBRASANTE/CAPAS GRANULARES (INCLUYE SUMINISTRO E INSTALACIÓN)</v>
          </cell>
          <cell r="E1177" t="str">
            <v>M2</v>
          </cell>
          <cell r="F1177">
            <v>13090</v>
          </cell>
        </row>
        <row r="1178">
          <cell r="C1178">
            <v>8529</v>
          </cell>
          <cell r="D1178" t="str">
            <v>ANTICORROSIVO PHCL</v>
          </cell>
          <cell r="E1178" t="str">
            <v>GLN</v>
          </cell>
          <cell r="F1178">
            <v>60000</v>
          </cell>
        </row>
        <row r="1179">
          <cell r="C1179">
            <v>8530</v>
          </cell>
          <cell r="D1179" t="str">
            <v>FUNDENTE (PARA SOLDADURA) 60 gr.</v>
          </cell>
          <cell r="E1179" t="str">
            <v>UN</v>
          </cell>
          <cell r="F1179">
            <v>6800</v>
          </cell>
        </row>
        <row r="1180">
          <cell r="C1180">
            <v>8531</v>
          </cell>
          <cell r="D1180" t="str">
            <v>DISOLVENTE THINER</v>
          </cell>
          <cell r="E1180" t="str">
            <v>GLN</v>
          </cell>
          <cell r="F1180">
            <v>19000</v>
          </cell>
        </row>
        <row r="1181">
          <cell r="C1181">
            <v>8539</v>
          </cell>
          <cell r="D1181" t="str">
            <v>BLOQUE PERFORADO 15X20X40</v>
          </cell>
          <cell r="E1181" t="str">
            <v>UN</v>
          </cell>
          <cell r="F1181">
            <v>3341</v>
          </cell>
        </row>
        <row r="1182">
          <cell r="C1182">
            <v>8555</v>
          </cell>
          <cell r="D1182" t="str">
            <v>LIJA DE AGUA 150 SUPER</v>
          </cell>
          <cell r="E1182" t="str">
            <v>UN</v>
          </cell>
          <cell r="F1182">
            <v>1008</v>
          </cell>
        </row>
        <row r="1183">
          <cell r="C1183">
            <v>8560</v>
          </cell>
          <cell r="D1183" t="str">
            <v>CURVA GALVANIZADA 1" IMC</v>
          </cell>
          <cell r="E1183" t="str">
            <v>UN</v>
          </cell>
          <cell r="F1183">
            <v>9250</v>
          </cell>
        </row>
        <row r="1184">
          <cell r="C1184">
            <v>8565</v>
          </cell>
          <cell r="D1184" t="str">
            <v>ALAMBRON 40  1/4 PULG LISO</v>
          </cell>
          <cell r="E1184" t="str">
            <v>KG</v>
          </cell>
          <cell r="F1184">
            <v>6069</v>
          </cell>
        </row>
        <row r="1185">
          <cell r="C1185">
            <v>8566</v>
          </cell>
          <cell r="D1185" t="str">
            <v>VARILLA DILATACIÓN ALUMINIO</v>
          </cell>
          <cell r="E1185" t="str">
            <v>ML</v>
          </cell>
          <cell r="F1185">
            <v>1590</v>
          </cell>
        </row>
        <row r="1186">
          <cell r="C1186">
            <v>8567</v>
          </cell>
          <cell r="D1186" t="str">
            <v>BALDOSA EN GRANO PULIDO TIPO 1 Y TIPO 2 (30X30)</v>
          </cell>
          <cell r="E1186" t="str">
            <v>M2</v>
          </cell>
          <cell r="F1186">
            <v>53115</v>
          </cell>
        </row>
        <row r="1187">
          <cell r="C1187">
            <v>8570</v>
          </cell>
          <cell r="D1187" t="str">
            <v>GRANITO (MEZCLA)</v>
          </cell>
          <cell r="E1187" t="str">
            <v>BULTO</v>
          </cell>
          <cell r="F1187">
            <v>22868</v>
          </cell>
        </row>
        <row r="1188">
          <cell r="C1188">
            <v>8576</v>
          </cell>
          <cell r="D1188" t="str">
            <v>PEGANTE PARA PISOS DE CAUCHO SINTÉTICO</v>
          </cell>
          <cell r="E1188" t="str">
            <v>GLN</v>
          </cell>
          <cell r="F1188">
            <v>81900</v>
          </cell>
        </row>
        <row r="1189">
          <cell r="C1189">
            <v>8577</v>
          </cell>
          <cell r="D1189" t="str">
            <v>TUBERIA PVC SANITARIA 3"</v>
          </cell>
          <cell r="E1189" t="str">
            <v>ML</v>
          </cell>
          <cell r="F1189">
            <v>18668</v>
          </cell>
        </row>
        <row r="1190">
          <cell r="C1190">
            <v>8578</v>
          </cell>
          <cell r="D1190" t="str">
            <v>CODO 90°-1/4 CxC PVC SANITARIA D= 2"</v>
          </cell>
          <cell r="E1190" t="str">
            <v>UN</v>
          </cell>
          <cell r="F1190">
            <v>3422</v>
          </cell>
        </row>
        <row r="1191">
          <cell r="C1191">
            <v>8579</v>
          </cell>
          <cell r="D1191" t="str">
            <v>CODO 90°-1/4 CxC PVC SANITARIA D=4"</v>
          </cell>
          <cell r="E1191" t="str">
            <v>UN</v>
          </cell>
          <cell r="F1191">
            <v>13665</v>
          </cell>
        </row>
        <row r="1192">
          <cell r="C1192">
            <v>8584</v>
          </cell>
          <cell r="D1192" t="str">
            <v>TUBERIA PVC SANITARIA 8"</v>
          </cell>
          <cell r="E1192" t="str">
            <v>ML</v>
          </cell>
          <cell r="F1192">
            <v>119913</v>
          </cell>
        </row>
        <row r="1193">
          <cell r="C1193">
            <v>8586</v>
          </cell>
          <cell r="D1193" t="str">
            <v>TUBERÍA VENTILACIÓN PVC 3"</v>
          </cell>
          <cell r="E1193" t="str">
            <v>ML</v>
          </cell>
          <cell r="F1193">
            <v>13221</v>
          </cell>
        </row>
        <row r="1194">
          <cell r="C1194">
            <v>8588</v>
          </cell>
          <cell r="D1194" t="str">
            <v>TUBERIA PVC PRESIÓN 1" RDE 21</v>
          </cell>
          <cell r="E1194" t="str">
            <v>ML</v>
          </cell>
          <cell r="F1194">
            <v>5867</v>
          </cell>
        </row>
        <row r="1195">
          <cell r="C1195">
            <v>8634</v>
          </cell>
          <cell r="D1195" t="str">
            <v>LAVAMANOS INSTITUCIONAL</v>
          </cell>
          <cell r="E1195" t="str">
            <v>UN</v>
          </cell>
          <cell r="F1195">
            <v>172172</v>
          </cell>
        </row>
        <row r="1196">
          <cell r="C1196">
            <v>8635</v>
          </cell>
          <cell r="D1196" t="str">
            <v>ACOPLE 1/2 PARA AGUA POTABLE</v>
          </cell>
          <cell r="E1196" t="str">
            <v>UN</v>
          </cell>
          <cell r="F1196">
            <v>2637</v>
          </cell>
        </row>
        <row r="1197">
          <cell r="C1197">
            <v>8636</v>
          </cell>
          <cell r="D1197" t="str">
            <v>CEMENTO BLANCO</v>
          </cell>
          <cell r="E1197" t="str">
            <v>KG</v>
          </cell>
          <cell r="F1197">
            <v>1108</v>
          </cell>
        </row>
        <row r="1198">
          <cell r="C1198">
            <v>8644</v>
          </cell>
          <cell r="D1198" t="str">
            <v>LAVAMANOS SOBREPONER</v>
          </cell>
          <cell r="E1198" t="str">
            <v>UN</v>
          </cell>
          <cell r="F1198">
            <v>138637</v>
          </cell>
        </row>
        <row r="1199">
          <cell r="C1199">
            <v>8645</v>
          </cell>
          <cell r="D1199" t="str">
            <v>LAVAMANOS DE COLGAR PARA PERSONAS CON MOVILIDAD REDUCIDA</v>
          </cell>
          <cell r="E1199" t="str">
            <v>UN</v>
          </cell>
          <cell r="F1199">
            <v>422900</v>
          </cell>
        </row>
        <row r="1200">
          <cell r="C1200">
            <v>8654</v>
          </cell>
          <cell r="D1200" t="str">
            <v>ACERO FIGURADO No.2  (1/4") F`y = 60000 PSI</v>
          </cell>
          <cell r="E1200" t="str">
            <v>KG</v>
          </cell>
          <cell r="F1200">
            <v>3332</v>
          </cell>
        </row>
        <row r="1201">
          <cell r="C1201">
            <v>8666</v>
          </cell>
          <cell r="D1201" t="str">
            <v>CABLE CU ENCAUCHETADO 3X16 AWG</v>
          </cell>
          <cell r="E1201" t="str">
            <v>ML</v>
          </cell>
          <cell r="F1201">
            <v>3987</v>
          </cell>
        </row>
        <row r="1202">
          <cell r="C1202">
            <v>8672</v>
          </cell>
          <cell r="D1202" t="str">
            <v>CAJA GALVANIZADA 4X4 CUMPLE NORMA RETIE</v>
          </cell>
          <cell r="E1202" t="str">
            <v>UN</v>
          </cell>
          <cell r="F1202">
            <v>3569</v>
          </cell>
        </row>
        <row r="1203">
          <cell r="C1203">
            <v>8674</v>
          </cell>
          <cell r="D1203" t="str">
            <v>TOMACORRIENTE CON CONEXIÓN A TIERRA, MONOFÁSICO DOBLE, 15 A</v>
          </cell>
          <cell r="E1203" t="str">
            <v>UN</v>
          </cell>
          <cell r="F1203">
            <v>4522</v>
          </cell>
        </row>
        <row r="1204">
          <cell r="C1204">
            <v>8675</v>
          </cell>
          <cell r="D1204" t="str">
            <v>TOMACORRIENTE CON PROTECCIÓN DE FALLA A TIERRA (GFCI)</v>
          </cell>
          <cell r="E1204" t="str">
            <v>UN</v>
          </cell>
          <cell r="F1204">
            <v>28451</v>
          </cell>
        </row>
        <row r="1205">
          <cell r="C1205">
            <v>8676</v>
          </cell>
          <cell r="D1205" t="str">
            <v>TOMACORRIENTE CON CONEXIÓN A TIERRA, BIFÁSICOS, DOS POLOS, 3 HILOS, 20 A</v>
          </cell>
          <cell r="E1205" t="str">
            <v>UN</v>
          </cell>
          <cell r="F1205">
            <v>11000</v>
          </cell>
        </row>
        <row r="1206">
          <cell r="C1206">
            <v>8679</v>
          </cell>
          <cell r="D1206" t="str">
            <v>TUBERIA CONDUIT GALVANIZADA EMT D=1" (3M)</v>
          </cell>
          <cell r="E1206" t="str">
            <v>UN</v>
          </cell>
          <cell r="F1206">
            <v>48650</v>
          </cell>
        </row>
        <row r="1207">
          <cell r="C1207">
            <v>8688</v>
          </cell>
          <cell r="D1207" t="str">
            <v>OTROS MATERIALES Y ACCESORIOS</v>
          </cell>
          <cell r="E1207" t="str">
            <v>GLB</v>
          </cell>
          <cell r="F1207">
            <v>1000</v>
          </cell>
        </row>
        <row r="1208">
          <cell r="C1208">
            <v>8689</v>
          </cell>
          <cell r="D1208" t="str">
            <v>TARIFA JORNAL - PERSONAL DE OBRA - TECNICO SOLDADOR (INCLUYE FACTOR DE PRESTACIONES)</v>
          </cell>
          <cell r="E1208" t="str">
            <v>JR</v>
          </cell>
          <cell r="F1208">
            <v>106000</v>
          </cell>
        </row>
        <row r="1209">
          <cell r="C1209">
            <v>8690</v>
          </cell>
          <cell r="D1209" t="str">
            <v>TARIFA JORNAL - PERSONAL DE OBRA - TÉCNICO (SOLDADOR 1 A) (INCLUYE FACTOR DE PRESTACIONES)</v>
          </cell>
          <cell r="E1209" t="str">
            <v>JR</v>
          </cell>
          <cell r="F1209">
            <v>106000</v>
          </cell>
        </row>
        <row r="1210">
          <cell r="C1210">
            <v>8694</v>
          </cell>
          <cell r="D1210" t="str">
            <v>CABLE DE COBRE AISLADO No.10</v>
          </cell>
          <cell r="E1210" t="str">
            <v>ML</v>
          </cell>
          <cell r="F1210">
            <v>3819</v>
          </cell>
        </row>
        <row r="1211">
          <cell r="C1211">
            <v>8695</v>
          </cell>
          <cell r="D1211" t="str">
            <v>CABLE DE COBRE AISLADO No.8</v>
          </cell>
          <cell r="E1211" t="str">
            <v>ML</v>
          </cell>
          <cell r="F1211">
            <v>6059</v>
          </cell>
        </row>
        <row r="1212">
          <cell r="C1212">
            <v>8696</v>
          </cell>
          <cell r="D1212" t="str">
            <v>CABLE DE COBRE AISLADO No.6</v>
          </cell>
          <cell r="E1212" t="str">
            <v>ML</v>
          </cell>
          <cell r="F1212">
            <v>9297</v>
          </cell>
        </row>
        <row r="1213">
          <cell r="C1213">
            <v>8698</v>
          </cell>
          <cell r="D1213" t="str">
            <v>CABLE DE COBRE AISLADO No.4</v>
          </cell>
          <cell r="E1213" t="str">
            <v>ML</v>
          </cell>
          <cell r="F1213">
            <v>14637</v>
          </cell>
        </row>
        <row r="1214">
          <cell r="C1214">
            <v>8699</v>
          </cell>
          <cell r="D1214" t="str">
            <v>CABLE DE COBRE AISLADO No.2</v>
          </cell>
          <cell r="E1214" t="str">
            <v>ML</v>
          </cell>
          <cell r="F1214">
            <v>22491</v>
          </cell>
        </row>
        <row r="1215">
          <cell r="C1215">
            <v>8700</v>
          </cell>
          <cell r="D1215" t="str">
            <v>CABLE No. 2/0 AWG THHN-600V COBRE</v>
          </cell>
          <cell r="E1215" t="str">
            <v>ML</v>
          </cell>
          <cell r="F1215">
            <v>43804</v>
          </cell>
        </row>
        <row r="1216">
          <cell r="C1216">
            <v>8706</v>
          </cell>
          <cell r="D1216" t="str">
            <v>CURVA CONDUIT GALVANIZADA IMC 3/4"</v>
          </cell>
          <cell r="E1216" t="str">
            <v>UN</v>
          </cell>
          <cell r="F1216">
            <v>6084</v>
          </cell>
        </row>
        <row r="1217">
          <cell r="C1217">
            <v>8708</v>
          </cell>
          <cell r="D1217" t="str">
            <v>CURVA CONDUIT GALVANIZADA IMC 2"</v>
          </cell>
          <cell r="E1217" t="str">
            <v>UN</v>
          </cell>
          <cell r="F1217">
            <v>33046</v>
          </cell>
        </row>
        <row r="1218">
          <cell r="C1218">
            <v>8710</v>
          </cell>
          <cell r="D1218" t="str">
            <v>CURVA  EMT 3"</v>
          </cell>
          <cell r="E1218" t="str">
            <v>UN</v>
          </cell>
          <cell r="F1218">
            <v>57150</v>
          </cell>
        </row>
        <row r="1219">
          <cell r="C1219">
            <v>8712</v>
          </cell>
          <cell r="D1219" t="str">
            <v>UNIÓN EMT 3"</v>
          </cell>
          <cell r="E1219" t="str">
            <v>UN</v>
          </cell>
          <cell r="F1219">
            <v>22400</v>
          </cell>
        </row>
        <row r="1220">
          <cell r="C1220">
            <v>8721</v>
          </cell>
          <cell r="D1220" t="str">
            <v>CABLE COBRE 4/0 AWG 600V 90° C THHN/THWN</v>
          </cell>
          <cell r="E1220" t="str">
            <v>ML</v>
          </cell>
          <cell r="F1220">
            <v>62356</v>
          </cell>
        </row>
        <row r="1221">
          <cell r="C1221">
            <v>8722</v>
          </cell>
          <cell r="D1221" t="str">
            <v>CABLE DE COBRE AISLADO 8 AWG 600V 90° C THHN/THWN</v>
          </cell>
          <cell r="E1221" t="str">
            <v>ML</v>
          </cell>
          <cell r="F1221">
            <v>5737</v>
          </cell>
        </row>
        <row r="1222">
          <cell r="C1222">
            <v>8729</v>
          </cell>
          <cell r="D1222" t="str">
            <v>CURVA  EMT 1 1/4"</v>
          </cell>
          <cell r="E1222" t="str">
            <v>UN</v>
          </cell>
          <cell r="F1222">
            <v>5850</v>
          </cell>
        </row>
        <row r="1223">
          <cell r="C1223">
            <v>8731</v>
          </cell>
          <cell r="D1223" t="str">
            <v>UNIÓN EMT 1 1/4"</v>
          </cell>
          <cell r="E1223" t="str">
            <v>UN</v>
          </cell>
          <cell r="F1223">
            <v>1162</v>
          </cell>
        </row>
        <row r="1224">
          <cell r="C1224">
            <v>8732</v>
          </cell>
          <cell r="D1224" t="str">
            <v>CURVA  EMT 2"</v>
          </cell>
          <cell r="E1224" t="str">
            <v>UN</v>
          </cell>
          <cell r="F1224">
            <v>11700</v>
          </cell>
        </row>
        <row r="1225">
          <cell r="C1225">
            <v>8734</v>
          </cell>
          <cell r="D1225" t="str">
            <v>UNIÓN EMT 2"</v>
          </cell>
          <cell r="E1225" t="str">
            <v>UN</v>
          </cell>
          <cell r="F1225">
            <v>5700</v>
          </cell>
        </row>
        <row r="1226">
          <cell r="C1226">
            <v>8737</v>
          </cell>
          <cell r="D1226" t="str">
            <v>CABLE NO.1/0 AWG 15 KV 133% XLPE</v>
          </cell>
          <cell r="E1226" t="str">
            <v>ML</v>
          </cell>
          <cell r="F1226">
            <v>63200</v>
          </cell>
        </row>
        <row r="1227">
          <cell r="C1227">
            <v>8738</v>
          </cell>
          <cell r="D1227" t="str">
            <v>CABLE COBRE DESNUDO No. 2 AWG</v>
          </cell>
          <cell r="E1227" t="str">
            <v>ML</v>
          </cell>
          <cell r="F1227">
            <v>19159</v>
          </cell>
        </row>
        <row r="1228">
          <cell r="C1228">
            <v>8742</v>
          </cell>
          <cell r="D1228" t="str">
            <v>DUCTO ELÉCTRICO TELEFÓNICO TDP PVC 4"</v>
          </cell>
          <cell r="E1228" t="str">
            <v>ML</v>
          </cell>
          <cell r="F1228">
            <v>23150</v>
          </cell>
        </row>
        <row r="1229">
          <cell r="C1229">
            <v>8743</v>
          </cell>
          <cell r="D1229" t="str">
            <v>CURVA PVC 4"</v>
          </cell>
          <cell r="E1229" t="str">
            <v>UN</v>
          </cell>
          <cell r="F1229">
            <v>35280</v>
          </cell>
        </row>
        <row r="1230">
          <cell r="C1230">
            <v>8746</v>
          </cell>
          <cell r="D1230" t="str">
            <v>CABLE NO.2/0 AWG 15 KV 133% XLPE</v>
          </cell>
          <cell r="E1230" t="str">
            <v>ML</v>
          </cell>
          <cell r="F1230">
            <v>45698</v>
          </cell>
        </row>
        <row r="1231">
          <cell r="C1231">
            <v>8749</v>
          </cell>
          <cell r="D1231" t="str">
            <v>CABLE DE COBRE AISLADO THWN/THHN NO. 500 MCM</v>
          </cell>
          <cell r="E1231" t="str">
            <v>ML</v>
          </cell>
          <cell r="F1231">
            <v>172010</v>
          </cell>
        </row>
        <row r="1232">
          <cell r="C1232">
            <v>8750</v>
          </cell>
          <cell r="D1232" t="str">
            <v>TUBO PVC 4" DB TIPO PESADO</v>
          </cell>
          <cell r="E1232" t="str">
            <v>ML</v>
          </cell>
          <cell r="F1232">
            <v>34029</v>
          </cell>
        </row>
        <row r="1233">
          <cell r="C1233">
            <v>8752</v>
          </cell>
          <cell r="D1233" t="str">
            <v>TUBO PVC DB 6"</v>
          </cell>
          <cell r="E1233" t="str">
            <v>ML</v>
          </cell>
          <cell r="F1233">
            <v>70974</v>
          </cell>
        </row>
        <row r="1234">
          <cell r="C1234">
            <v>8760</v>
          </cell>
          <cell r="D1234" t="str">
            <v>CABLE ALUMINIO AISLADO NO.1/0</v>
          </cell>
          <cell r="E1234" t="str">
            <v>ML</v>
          </cell>
          <cell r="F1234">
            <v>8330</v>
          </cell>
        </row>
        <row r="1235">
          <cell r="C1235">
            <v>8768</v>
          </cell>
          <cell r="D1235" t="str">
            <v>CABLE COBRE DESNUDO NO.2/0 AWG</v>
          </cell>
          <cell r="E1235" t="str">
            <v>ML</v>
          </cell>
          <cell r="F1235">
            <v>42095</v>
          </cell>
        </row>
        <row r="1236">
          <cell r="C1236">
            <v>8770</v>
          </cell>
          <cell r="D1236" t="str">
            <v>SOLDADURA CABLE-VARILLA 1/0 - SOLDADOR 1/0 AWG 600V 105°C 170 A</v>
          </cell>
          <cell r="E1236" t="str">
            <v>UN</v>
          </cell>
          <cell r="F1236">
            <v>61476</v>
          </cell>
        </row>
        <row r="1237">
          <cell r="C1237">
            <v>8771</v>
          </cell>
          <cell r="D1237" t="str">
            <v>TERMINAL 1 HUECO AWG 2/0</v>
          </cell>
          <cell r="E1237" t="str">
            <v>UN</v>
          </cell>
          <cell r="F1237">
            <v>3516</v>
          </cell>
        </row>
        <row r="1238">
          <cell r="C1238">
            <v>8774</v>
          </cell>
          <cell r="D1238" t="str">
            <v>ADAPTADOR TERMINAL PVC 3/4"</v>
          </cell>
          <cell r="E1238" t="str">
            <v>UN</v>
          </cell>
          <cell r="F1238">
            <v>234</v>
          </cell>
        </row>
        <row r="1239">
          <cell r="C1239">
            <v>8777</v>
          </cell>
          <cell r="D1239" t="str">
            <v>CABLE UTP CATEGORIA 6A</v>
          </cell>
          <cell r="E1239" t="str">
            <v>ML</v>
          </cell>
          <cell r="F1239">
            <v>2956</v>
          </cell>
        </row>
        <row r="1240">
          <cell r="C1240">
            <v>8779</v>
          </cell>
          <cell r="D1240" t="str">
            <v>CAJA GALVANIZADA 2400</v>
          </cell>
          <cell r="E1240" t="str">
            <v>UN</v>
          </cell>
          <cell r="F1240">
            <v>2950</v>
          </cell>
        </row>
        <row r="1241">
          <cell r="C1241">
            <v>8789</v>
          </cell>
          <cell r="D1241" t="str">
            <v>INTERVINIL PRO DRYWALL</v>
          </cell>
          <cell r="E1241" t="str">
            <v>GLN</v>
          </cell>
          <cell r="F1241">
            <v>15660</v>
          </cell>
        </row>
        <row r="1242">
          <cell r="C1242">
            <v>8790</v>
          </cell>
          <cell r="D1242" t="str">
            <v>VIDRIO TEMPLADO DE 10MM</v>
          </cell>
          <cell r="E1242" t="str">
            <v>M2</v>
          </cell>
          <cell r="F1242">
            <v>187695</v>
          </cell>
        </row>
        <row r="1243">
          <cell r="C1243">
            <v>8794</v>
          </cell>
          <cell r="D1243" t="str">
            <v>VIDRIO TEMPLADO DE 6MM</v>
          </cell>
          <cell r="E1243" t="str">
            <v>M2</v>
          </cell>
          <cell r="F1243">
            <v>89250</v>
          </cell>
        </row>
        <row r="1244">
          <cell r="C1244">
            <v>8844</v>
          </cell>
          <cell r="D1244" t="str">
            <v>ELECTROSOLDADOR - DE 350 A 515 AMPERIOS EN UN CICLO DE TRABAJO DEL 60%</v>
          </cell>
          <cell r="E1244" t="str">
            <v>HR</v>
          </cell>
          <cell r="F1244">
            <v>4862</v>
          </cell>
        </row>
        <row r="1245">
          <cell r="C1245">
            <v>8845</v>
          </cell>
          <cell r="D1245" t="str">
            <v>TARIFA JORNAL - PERSONAL DE OBRA - TÉCNICO (INCLUYE FACTOR DE PRESTACIONES)</v>
          </cell>
          <cell r="E1245" t="str">
            <v>JR</v>
          </cell>
          <cell r="F1245">
            <v>106000</v>
          </cell>
        </row>
        <row r="1246">
          <cell r="C1246">
            <v>8846</v>
          </cell>
          <cell r="D1246" t="str">
            <v>BLOQUE CANALIZADOR AMARILLO - SEPARADOR TIPO TRANSMILENIO. NO INCLUYE ELEMENTOS DE ANCLAJE</v>
          </cell>
          <cell r="E1246" t="str">
            <v>UN</v>
          </cell>
          <cell r="F1246">
            <v>124950</v>
          </cell>
        </row>
        <row r="1247">
          <cell r="C1247">
            <v>8854</v>
          </cell>
          <cell r="D1247" t="str">
            <v>SEMAFORO (3x200) LENTES DE POLICARBONATO DE 8" BICICLETA LUCES. SISTEMA ILUMINACION A LEDS COMPATIBILIDAD C800/900 PARA FIJACION A MASTIL. INCL ELEMENTOS DE FIJACION</v>
          </cell>
          <cell r="E1247" t="str">
            <v>UN</v>
          </cell>
          <cell r="F1247">
            <v>3993436</v>
          </cell>
        </row>
        <row r="1248">
          <cell r="C1248">
            <v>8855</v>
          </cell>
          <cell r="D1248" t="str">
            <v>ADAPTADOR TERMINAL EMT 1"</v>
          </cell>
          <cell r="E1248" t="str">
            <v>UN</v>
          </cell>
          <cell r="F1248">
            <v>2012</v>
          </cell>
        </row>
        <row r="1249">
          <cell r="C1249">
            <v>8856</v>
          </cell>
          <cell r="D1249" t="str">
            <v>ADAPTADOR TERMINAL EMT 3/4"</v>
          </cell>
          <cell r="E1249" t="str">
            <v>UN</v>
          </cell>
          <cell r="F1249">
            <v>1438</v>
          </cell>
        </row>
        <row r="1250">
          <cell r="C1250">
            <v>8858</v>
          </cell>
          <cell r="D1250" t="str">
            <v>CABLE COAXIAL RG-6</v>
          </cell>
          <cell r="E1250" t="str">
            <v>ML</v>
          </cell>
          <cell r="F1250">
            <v>833</v>
          </cell>
        </row>
        <row r="1251">
          <cell r="C1251">
            <v>8859</v>
          </cell>
          <cell r="D1251" t="str">
            <v>CABLE CU THHN No. 4 DESNUDO</v>
          </cell>
          <cell r="E1251" t="str">
            <v>ML</v>
          </cell>
          <cell r="F1251">
            <v>10591</v>
          </cell>
        </row>
        <row r="1252">
          <cell r="C1252">
            <v>8860</v>
          </cell>
          <cell r="D1252" t="str">
            <v>CABLE FLEXIBLE OXIGENO 2x14</v>
          </cell>
          <cell r="E1252" t="str">
            <v>ML</v>
          </cell>
          <cell r="F1252">
            <v>2626</v>
          </cell>
        </row>
        <row r="1253">
          <cell r="C1253">
            <v>8861</v>
          </cell>
          <cell r="D1253" t="str">
            <v>CABLE UPT VOZ Y DATOS CAT 6</v>
          </cell>
          <cell r="E1253" t="str">
            <v>ML</v>
          </cell>
          <cell r="F1253">
            <v>2712</v>
          </cell>
        </row>
        <row r="1254">
          <cell r="C1254">
            <v>8862</v>
          </cell>
          <cell r="D1254" t="str">
            <v>CABLE UPT CAT 6 PARA EXTERIORES</v>
          </cell>
          <cell r="E1254" t="str">
            <v>ML</v>
          </cell>
          <cell r="F1254">
            <v>3332</v>
          </cell>
        </row>
        <row r="1255">
          <cell r="C1255">
            <v>8865</v>
          </cell>
          <cell r="D1255" t="str">
            <v>CAJA METALICA PARA CUATRO (4) MEDIDORES</v>
          </cell>
          <cell r="E1255" t="str">
            <v>UN</v>
          </cell>
          <cell r="F1255">
            <v>492115</v>
          </cell>
        </row>
        <row r="1256">
          <cell r="C1256">
            <v>8866</v>
          </cell>
          <cell r="D1256" t="str">
            <v>CAJA RADWEL CONDULETA 2 x 4"</v>
          </cell>
          <cell r="E1256" t="str">
            <v>UN</v>
          </cell>
          <cell r="F1256">
            <v>12193</v>
          </cell>
        </row>
        <row r="1257">
          <cell r="C1257">
            <v>8867</v>
          </cell>
          <cell r="D1257" t="str">
            <v>CAPACETE IMC DE 3"</v>
          </cell>
          <cell r="E1257" t="str">
            <v>UN</v>
          </cell>
          <cell r="F1257">
            <v>39443</v>
          </cell>
        </row>
        <row r="1258">
          <cell r="C1258">
            <v>8868</v>
          </cell>
          <cell r="D1258" t="str">
            <v>CONDUCTORES COBRE No. 1/0 AWG/THHN 600V</v>
          </cell>
          <cell r="E1258" t="str">
            <v>ML</v>
          </cell>
          <cell r="F1258">
            <v>36671</v>
          </cell>
        </row>
        <row r="1259">
          <cell r="C1259">
            <v>8869</v>
          </cell>
          <cell r="D1259" t="str">
            <v>CONDUCTOR COBRE No. 2 AWT/THHN 600V</v>
          </cell>
          <cell r="E1259" t="str">
            <v>ML</v>
          </cell>
          <cell r="F1259">
            <v>22491</v>
          </cell>
        </row>
        <row r="1260">
          <cell r="C1260">
            <v>8870</v>
          </cell>
          <cell r="D1260" t="str">
            <v>CURVA CONDUIT EMT 1"</v>
          </cell>
          <cell r="E1260" t="str">
            <v>UN</v>
          </cell>
          <cell r="F1260">
            <v>2737</v>
          </cell>
        </row>
        <row r="1261">
          <cell r="C1261">
            <v>8871</v>
          </cell>
          <cell r="D1261" t="str">
            <v>CURVA CONDUIT EMT 3/4"</v>
          </cell>
          <cell r="E1261" t="str">
            <v>UN</v>
          </cell>
          <cell r="F1261">
            <v>1549</v>
          </cell>
        </row>
        <row r="1262">
          <cell r="C1262">
            <v>8872</v>
          </cell>
          <cell r="D1262" t="str">
            <v>CURVA GRAN RADIO DUCTO PVC  EB DE 3"</v>
          </cell>
          <cell r="E1262" t="str">
            <v>UN</v>
          </cell>
          <cell r="F1262">
            <v>15388</v>
          </cell>
        </row>
        <row r="1263">
          <cell r="C1263">
            <v>8873</v>
          </cell>
          <cell r="D1263" t="str">
            <v>FAVIGEL</v>
          </cell>
          <cell r="E1263" t="str">
            <v>KG</v>
          </cell>
          <cell r="F1263">
            <v>5699</v>
          </cell>
        </row>
        <row r="1264">
          <cell r="C1264">
            <v>8874</v>
          </cell>
          <cell r="D1264" t="str">
            <v>MEDIDOR DE ENERGIA MONOFASICO</v>
          </cell>
          <cell r="E1264" t="str">
            <v>UN</v>
          </cell>
          <cell r="F1264">
            <v>55596</v>
          </cell>
        </row>
        <row r="1265">
          <cell r="C1265">
            <v>8875</v>
          </cell>
          <cell r="D1265" t="str">
            <v>MEDIDOR DE ENERGIA TRIFASICO 20-80 AMP</v>
          </cell>
          <cell r="E1265" t="str">
            <v>UN</v>
          </cell>
          <cell r="F1265">
            <v>195885</v>
          </cell>
        </row>
        <row r="1266">
          <cell r="C1266">
            <v>8876</v>
          </cell>
          <cell r="D1266" t="str">
            <v>SOLDADURA EXOTERMICA 115 Gr</v>
          </cell>
          <cell r="E1266" t="str">
            <v>UN</v>
          </cell>
          <cell r="F1266">
            <v>15500</v>
          </cell>
        </row>
        <row r="1267">
          <cell r="C1267">
            <v>8877</v>
          </cell>
          <cell r="D1267" t="str">
            <v>TOMA DOBLE VOZ Y DATOS CAT 6</v>
          </cell>
          <cell r="E1267" t="str">
            <v>UN</v>
          </cell>
          <cell r="F1267">
            <v>30359</v>
          </cell>
        </row>
        <row r="1268">
          <cell r="C1268">
            <v>8880</v>
          </cell>
          <cell r="D1268" t="str">
            <v>TUBO CONDUIT IMC 4"</v>
          </cell>
          <cell r="E1268" t="str">
            <v>ML</v>
          </cell>
          <cell r="F1268">
            <v>126491</v>
          </cell>
        </row>
        <row r="1269">
          <cell r="C1269">
            <v>8883</v>
          </cell>
          <cell r="D1269" t="str">
            <v>UNION CONDUIT EMT DE 1"</v>
          </cell>
          <cell r="E1269" t="str">
            <v>UN</v>
          </cell>
          <cell r="F1269">
            <v>1902</v>
          </cell>
        </row>
        <row r="1270">
          <cell r="C1270">
            <v>8884</v>
          </cell>
          <cell r="D1270" t="str">
            <v>UNION CONDUIT EMT DE 3/4"</v>
          </cell>
          <cell r="E1270" t="str">
            <v>UN</v>
          </cell>
          <cell r="F1270">
            <v>1150</v>
          </cell>
        </row>
        <row r="1271">
          <cell r="C1271">
            <v>8885</v>
          </cell>
          <cell r="D1271" t="str">
            <v>SOLDADURA EXOTERMICA CAP No. 90 gr</v>
          </cell>
          <cell r="E1271" t="str">
            <v>UN</v>
          </cell>
          <cell r="F1271">
            <v>12650</v>
          </cell>
        </row>
        <row r="1272">
          <cell r="C1272">
            <v>8892</v>
          </cell>
          <cell r="D1272" t="str">
            <v>ESTACIÓN 10 - BANCA ABDOMINALES BAJO - ADULTOS MAYORES. DISEÑO IDRD. SUMINISTRO E INSTALACION</v>
          </cell>
          <cell r="E1272" t="str">
            <v>UN</v>
          </cell>
          <cell r="F1272">
            <v>2082500</v>
          </cell>
        </row>
        <row r="1273">
          <cell r="C1273">
            <v>8893</v>
          </cell>
          <cell r="D1273" t="str">
            <v>JUEGO BALANCIN - IDRD - NIÑOS (1-5 AÑOS) SUMINISTRO E INSTALACION</v>
          </cell>
          <cell r="E1273" t="str">
            <v>UN</v>
          </cell>
          <cell r="F1273">
            <v>1666000</v>
          </cell>
        </row>
        <row r="1274">
          <cell r="C1274">
            <v>8894</v>
          </cell>
          <cell r="D1274" t="str">
            <v>DOTACION BARRA ADULTOS/MAYORES - DISEÑO IDRD (SUMINISTRO E INSTALACION</v>
          </cell>
          <cell r="E1274" t="str">
            <v>UN</v>
          </cell>
          <cell r="F1274">
            <v>1904000</v>
          </cell>
        </row>
        <row r="1275">
          <cell r="C1275">
            <v>8895</v>
          </cell>
          <cell r="D1275" t="str">
            <v>DOTACION CAMINADOR ADULTOS/MAYORES - DISEÑO IDRD - SUMINISTRO E INSTALACION</v>
          </cell>
          <cell r="E1275" t="str">
            <v>UN</v>
          </cell>
          <cell r="F1275">
            <v>2380000</v>
          </cell>
        </row>
        <row r="1276">
          <cell r="C1276">
            <v>8897</v>
          </cell>
          <cell r="D1276" t="str">
            <v>DOTACION GIRO DE CADERA PARA ADULTOS - SEGUN ESPECIFICACION IDRD - SUMINISTRO E INSTALACION</v>
          </cell>
          <cell r="E1276" t="str">
            <v>UN</v>
          </cell>
          <cell r="F1276">
            <v>2380000</v>
          </cell>
        </row>
        <row r="1277">
          <cell r="C1277">
            <v>8907</v>
          </cell>
          <cell r="D1277" t="str">
            <v>GEODREN CON TUBERIA CIRCULAR 160mm H= 1.0m</v>
          </cell>
          <cell r="E1277" t="str">
            <v>ML</v>
          </cell>
          <cell r="F1277">
            <v>93879</v>
          </cell>
        </row>
        <row r="1278">
          <cell r="C1278">
            <v>8908</v>
          </cell>
          <cell r="D1278" t="str">
            <v>GEODREN CON TUBERIA CIRCULAR 200mm  H= 1.0m</v>
          </cell>
          <cell r="E1278" t="str">
            <v>ML</v>
          </cell>
          <cell r="F1278">
            <v>132520</v>
          </cell>
        </row>
        <row r="1279">
          <cell r="C1279">
            <v>8911</v>
          </cell>
          <cell r="D1279" t="str">
            <v>TARIFA JORNAL - PERSONAL DE OBRA - OPERADOR EQUIPO DE SEÑALIZACIÓN HORARIO NOCTURNO (INCLUYE FACTOR DE PRESTACIONES)</v>
          </cell>
          <cell r="E1279" t="str">
            <v>JR</v>
          </cell>
          <cell r="F1279">
            <v>120925</v>
          </cell>
        </row>
        <row r="1280">
          <cell r="C1280">
            <v>8913</v>
          </cell>
          <cell r="D1280" t="str">
            <v>BOLSACRETO REF. 1101 ANCHO= 1.20m  LONGITUD= 2.40m  CAPACIDAD 1.0m3</v>
          </cell>
          <cell r="E1280" t="str">
            <v>UN</v>
          </cell>
          <cell r="F1280">
            <v>29319</v>
          </cell>
        </row>
        <row r="1281">
          <cell r="C1281">
            <v>8928</v>
          </cell>
          <cell r="D1281" t="str">
            <v>TUBERIA PVC U.M. NORMA NTC 382 D= 14" RD 21</v>
          </cell>
          <cell r="E1281" t="str">
            <v>ML</v>
          </cell>
          <cell r="F1281">
            <v>510495</v>
          </cell>
        </row>
        <row r="1282">
          <cell r="C1282">
            <v>8929</v>
          </cell>
          <cell r="D1282" t="str">
            <v>UNION GIBAULT HD PARA AC CL.25  D= 14" (350mm)</v>
          </cell>
          <cell r="E1282" t="str">
            <v>UN</v>
          </cell>
          <cell r="F1282">
            <v>1153860</v>
          </cell>
        </row>
        <row r="1283">
          <cell r="C1283">
            <v>8930</v>
          </cell>
          <cell r="D1283" t="str">
            <v>UNION DE CONSTRUCCION Y REPARACION PARA PVC  D= 14"</v>
          </cell>
          <cell r="E1283" t="str">
            <v>UN</v>
          </cell>
          <cell r="F1283">
            <v>1889219</v>
          </cell>
        </row>
        <row r="1284">
          <cell r="C1284">
            <v>8931</v>
          </cell>
          <cell r="D1284" t="str">
            <v>UNION DE TRANSICION PVC-AC  CL.25  D= 14"</v>
          </cell>
          <cell r="E1284" t="str">
            <v>UN</v>
          </cell>
          <cell r="F1284">
            <v>1810273</v>
          </cell>
        </row>
        <row r="1285">
          <cell r="C1285">
            <v>8932</v>
          </cell>
          <cell r="D1285" t="str">
            <v>REDUCCION CONCENTRICA HD E.L.  4" x 2"  (100x50mm)</v>
          </cell>
          <cell r="E1285" t="str">
            <v>UN</v>
          </cell>
          <cell r="F1285">
            <v>146370</v>
          </cell>
        </row>
        <row r="1286">
          <cell r="C1286">
            <v>8933</v>
          </cell>
          <cell r="D1286" t="str">
            <v>REDUCCION CONCENTRICA HD E.L.  14" x 12"  (350x300mm)</v>
          </cell>
          <cell r="E1286" t="str">
            <v>UN</v>
          </cell>
          <cell r="F1286">
            <v>2148612</v>
          </cell>
        </row>
        <row r="1287">
          <cell r="C1287">
            <v>8938</v>
          </cell>
          <cell r="D1287" t="str">
            <v>CAJA GALVANIZADA 5800 CL. 20</v>
          </cell>
          <cell r="E1287" t="str">
            <v>UN</v>
          </cell>
          <cell r="F1287">
            <v>1866</v>
          </cell>
        </row>
        <row r="1288">
          <cell r="C1288">
            <v>8939</v>
          </cell>
          <cell r="D1288" t="str">
            <v>CABLE POLARIZADO 2 x 14"</v>
          </cell>
          <cell r="E1288" t="str">
            <v>ML</v>
          </cell>
          <cell r="F1288">
            <v>2261</v>
          </cell>
        </row>
        <row r="1289">
          <cell r="C1289">
            <v>8941</v>
          </cell>
          <cell r="D1289" t="str">
            <v>TABLERO BIFASICO DE 18 CIRCUITOS CON PUERTA</v>
          </cell>
          <cell r="E1289" t="str">
            <v>UN</v>
          </cell>
          <cell r="F1289">
            <v>157076</v>
          </cell>
        </row>
        <row r="1290">
          <cell r="C1290">
            <v>8942</v>
          </cell>
          <cell r="D1290" t="str">
            <v>CABLE C XLPE 4/0 AWG 15 KV ALUMINIO IL 100% CINTA</v>
          </cell>
          <cell r="E1290" t="str">
            <v>ML</v>
          </cell>
          <cell r="F1290">
            <v>52370</v>
          </cell>
        </row>
        <row r="1291">
          <cell r="C1291">
            <v>8968</v>
          </cell>
          <cell r="D1291" t="str">
            <v>TRANSPORTE DE POSTES AP/LA</v>
          </cell>
          <cell r="E1291" t="str">
            <v>GLB</v>
          </cell>
          <cell r="F1291">
            <v>1000</v>
          </cell>
        </row>
        <row r="1292">
          <cell r="C1292">
            <v>8969</v>
          </cell>
          <cell r="D1292" t="str">
            <v>MOVILIZACIÓN, MONTAJE Y DESMONTAJE PILOTEADORA</v>
          </cell>
          <cell r="E1292" t="str">
            <v>GLB</v>
          </cell>
          <cell r="F1292">
            <v>1000</v>
          </cell>
        </row>
        <row r="1293">
          <cell r="C1293">
            <v>8970</v>
          </cell>
          <cell r="D1293" t="str">
            <v>TRANSPORTE TUBERIA GRP</v>
          </cell>
          <cell r="E1293" t="str">
            <v>GLB</v>
          </cell>
          <cell r="F1293">
            <v>1000</v>
          </cell>
        </row>
        <row r="1294">
          <cell r="C1294">
            <v>8971</v>
          </cell>
          <cell r="D1294" t="str">
            <v>TRANSPORTE ACOPLE GRP</v>
          </cell>
          <cell r="E1294" t="str">
            <v>GLB</v>
          </cell>
          <cell r="F1294">
            <v>1000</v>
          </cell>
        </row>
        <row r="1295">
          <cell r="C1295">
            <v>8972</v>
          </cell>
          <cell r="D1295" t="str">
            <v>CONCRETO TREMIE 4000 PSI  28 MPa (280 Kg/cm2)</v>
          </cell>
          <cell r="E1295" t="str">
            <v>M3</v>
          </cell>
          <cell r="F1295">
            <v>431078</v>
          </cell>
        </row>
        <row r="1296">
          <cell r="C1296">
            <v>8973</v>
          </cell>
          <cell r="D1296" t="str">
            <v>SOLDADURA 7018 x 3/32</v>
          </cell>
          <cell r="E1296" t="str">
            <v>KG</v>
          </cell>
          <cell r="F1296">
            <v>16738</v>
          </cell>
        </row>
        <row r="1297">
          <cell r="C1297">
            <v>8975</v>
          </cell>
          <cell r="D1297" t="str">
            <v>TUBERÍA ESTRUCTURAL METÁLICO RECTANGULAR DE 6mt (50mm x 25mm) ESPESOR 2mm (TUBERIA DE 2" x 1" CAL. 18)</v>
          </cell>
          <cell r="E1297" t="str">
            <v>ML</v>
          </cell>
          <cell r="F1297">
            <v>8659</v>
          </cell>
        </row>
        <row r="1298">
          <cell r="C1298">
            <v>8978</v>
          </cell>
          <cell r="D1298" t="str">
            <v>GALVANIZADO EN CALIENTE</v>
          </cell>
          <cell r="E1298" t="str">
            <v>KG</v>
          </cell>
          <cell r="F1298">
            <v>1607</v>
          </cell>
        </row>
        <row r="1299">
          <cell r="C1299">
            <v>8979</v>
          </cell>
          <cell r="D1299" t="str">
            <v>OXIGENO</v>
          </cell>
          <cell r="E1299" t="str">
            <v>M3</v>
          </cell>
          <cell r="F1299">
            <v>12884</v>
          </cell>
        </row>
        <row r="1300">
          <cell r="C1300">
            <v>8981</v>
          </cell>
          <cell r="D1300" t="str">
            <v>LAMINA HR A-36</v>
          </cell>
          <cell r="E1300" t="str">
            <v>KG</v>
          </cell>
          <cell r="F1300">
            <v>3137</v>
          </cell>
        </row>
        <row r="1301">
          <cell r="C1301">
            <v>8983</v>
          </cell>
          <cell r="D1301" t="str">
            <v>PERFIL IPE - ASTM A572 GR. 50</v>
          </cell>
          <cell r="E1301" t="str">
            <v>KG</v>
          </cell>
          <cell r="F1301">
            <v>3451</v>
          </cell>
        </row>
        <row r="1302">
          <cell r="C1302">
            <v>8984</v>
          </cell>
          <cell r="D1302" t="str">
            <v>PERFILES C</v>
          </cell>
          <cell r="E1302" t="str">
            <v>KG</v>
          </cell>
          <cell r="F1302">
            <v>3561</v>
          </cell>
        </row>
        <row r="1303">
          <cell r="C1303">
            <v>8985</v>
          </cell>
          <cell r="D1303" t="str">
            <v>BREAKER ENCHUFABLE 1x50A</v>
          </cell>
          <cell r="E1303" t="str">
            <v>UN</v>
          </cell>
          <cell r="F1303">
            <v>13516</v>
          </cell>
        </row>
        <row r="1304">
          <cell r="C1304">
            <v>8986</v>
          </cell>
          <cell r="D1304" t="str">
            <v>BREAKER ENCHUFABLE 1x15A</v>
          </cell>
          <cell r="E1304" t="str">
            <v>UN</v>
          </cell>
          <cell r="F1304">
            <v>11280</v>
          </cell>
        </row>
        <row r="1305">
          <cell r="C1305">
            <v>8987</v>
          </cell>
          <cell r="D1305" t="str">
            <v>BREAKER ENCHUFABLE 2X15A</v>
          </cell>
          <cell r="E1305" t="str">
            <v>UN</v>
          </cell>
          <cell r="F1305">
            <v>24990</v>
          </cell>
        </row>
        <row r="1306">
          <cell r="C1306">
            <v>8988</v>
          </cell>
          <cell r="D1306" t="str">
            <v>BREAKER ENCHUFABLE 1X30A</v>
          </cell>
          <cell r="E1306" t="str">
            <v>UN</v>
          </cell>
          <cell r="F1306">
            <v>11032</v>
          </cell>
        </row>
        <row r="1307">
          <cell r="C1307">
            <v>8990</v>
          </cell>
          <cell r="D1307" t="str">
            <v>BREAKER ENCHUFABLE 3X60A</v>
          </cell>
          <cell r="E1307" t="str">
            <v>UN</v>
          </cell>
          <cell r="F1307">
            <v>83866</v>
          </cell>
        </row>
        <row r="1308">
          <cell r="C1308">
            <v>8993</v>
          </cell>
          <cell r="D1308" t="str">
            <v>CAJA PARA 4 MEDIDORES TRIFASICA 81cm x 75cm x 18cm</v>
          </cell>
          <cell r="E1308" t="str">
            <v>UN</v>
          </cell>
          <cell r="F1308">
            <v>492115</v>
          </cell>
        </row>
        <row r="1309">
          <cell r="C1309">
            <v>8994</v>
          </cell>
          <cell r="D1309" t="str">
            <v>CLAVIJA 10A</v>
          </cell>
          <cell r="E1309" t="str">
            <v>UN</v>
          </cell>
          <cell r="F1309">
            <v>1711</v>
          </cell>
        </row>
        <row r="1310">
          <cell r="C1310">
            <v>8995</v>
          </cell>
          <cell r="D1310" t="str">
            <v>CURVA EMT 1 1/2"</v>
          </cell>
          <cell r="E1310" t="str">
            <v>UN</v>
          </cell>
          <cell r="F1310">
            <v>6545</v>
          </cell>
        </row>
        <row r="1311">
          <cell r="C1311">
            <v>8996</v>
          </cell>
          <cell r="D1311" t="str">
            <v>TABLERO TRIFASICO 18 CIRCUITOS CON ESPACIO PARA TOTALIZADOR</v>
          </cell>
          <cell r="E1311" t="str">
            <v>UN</v>
          </cell>
          <cell r="F1311">
            <v>251090</v>
          </cell>
        </row>
        <row r="1312">
          <cell r="C1312">
            <v>8997</v>
          </cell>
          <cell r="D1312" t="str">
            <v>TABLERO MONOFASICO CON ESPACIO PARA 6 CIRCUITOS</v>
          </cell>
          <cell r="E1312" t="str">
            <v>UN</v>
          </cell>
          <cell r="F1312">
            <v>40460</v>
          </cell>
        </row>
        <row r="1313">
          <cell r="C1313">
            <v>9000</v>
          </cell>
          <cell r="D1313" t="str">
            <v>TOTALIZADOR INDUSTRIAL DE 30A</v>
          </cell>
          <cell r="E1313" t="str">
            <v>UN</v>
          </cell>
          <cell r="F1313">
            <v>119000</v>
          </cell>
        </row>
        <row r="1314">
          <cell r="C1314">
            <v>9001</v>
          </cell>
          <cell r="D1314" t="str">
            <v>TOTALIZADOR INDUSTRIAL DE 3x80A</v>
          </cell>
          <cell r="E1314" t="str">
            <v>UN</v>
          </cell>
          <cell r="F1314">
            <v>119000</v>
          </cell>
        </row>
        <row r="1315">
          <cell r="C1315">
            <v>9003</v>
          </cell>
          <cell r="D1315" t="str">
            <v>UNION EMT 1 1/2"</v>
          </cell>
          <cell r="E1315" t="str">
            <v>UN</v>
          </cell>
          <cell r="F1315">
            <v>4648</v>
          </cell>
        </row>
        <row r="1316">
          <cell r="C1316">
            <v>9004</v>
          </cell>
          <cell r="D1316" t="str">
            <v>TUBO EN CONCRETO ALTA RESISTENCIA D= 8"</v>
          </cell>
          <cell r="E1316" t="str">
            <v>ML</v>
          </cell>
          <cell r="F1316">
            <v>190352</v>
          </cell>
        </row>
        <row r="1317">
          <cell r="C1317">
            <v>9005</v>
          </cell>
          <cell r="D1317" t="str">
            <v>TUBERIA CONCRETO DE ALTA RESISTENCIA D= 16"</v>
          </cell>
          <cell r="E1317" t="str">
            <v>ML</v>
          </cell>
          <cell r="F1317">
            <v>407513</v>
          </cell>
        </row>
        <row r="1318">
          <cell r="C1318">
            <v>9006</v>
          </cell>
          <cell r="D1318" t="str">
            <v>TUBO EN CONCRETO ALTA RESISTENCIA D= 18"</v>
          </cell>
          <cell r="E1318" t="str">
            <v>ML</v>
          </cell>
          <cell r="F1318">
            <v>505943</v>
          </cell>
        </row>
        <row r="1319">
          <cell r="C1319">
            <v>9007</v>
          </cell>
          <cell r="D1319" t="str">
            <v>TUBO EN CONCRETO ALTA RESISTENCIA D= 20"</v>
          </cell>
          <cell r="E1319" t="str">
            <v>ML</v>
          </cell>
          <cell r="F1319">
            <v>596552</v>
          </cell>
        </row>
        <row r="1320">
          <cell r="C1320">
            <v>9016</v>
          </cell>
          <cell r="D1320" t="str">
            <v>EVALUACION PARA TRATAMIENTO Y/O MANEJO SILVICULTURAL. CANTIDAD &lt;25 ARBOLES. (SEGUN RESOLUCION SDA No. 5589 DEL 30/09/2011)</v>
          </cell>
          <cell r="E1320" t="str">
            <v>UN</v>
          </cell>
          <cell r="F1320">
            <v>106720</v>
          </cell>
        </row>
        <row r="1321">
          <cell r="C1321">
            <v>9017</v>
          </cell>
          <cell r="D1321" t="str">
            <v>SEGUIMIENTO PARA TRATAMIENTO Y/O MANEJO SILVICULTURAL. CANTIDAD &lt;25 ARBOLES. (SEGUN RESOLUCION SDA No. 5589 DEL 30/09/2011)</v>
          </cell>
          <cell r="E1321" t="str">
            <v>UN</v>
          </cell>
          <cell r="F1321">
            <v>225040</v>
          </cell>
        </row>
        <row r="1322">
          <cell r="C1322">
            <v>9018</v>
          </cell>
          <cell r="D1322" t="str">
            <v>EVALUACION PARA TRATAMIENTO Y/O MANEJO SILVICULTURAL. CANTIDAD 25 - 49 ARBOLES. (SEGUN RESOLUCION SDA No. 5589 DEL 30/09/2011)</v>
          </cell>
          <cell r="E1322" t="str">
            <v>UN</v>
          </cell>
          <cell r="F1322">
            <v>146160</v>
          </cell>
        </row>
        <row r="1323">
          <cell r="C1323">
            <v>9019</v>
          </cell>
          <cell r="D1323" t="str">
            <v>SEGUIMIENTO PARA TRATAMIENTO Y/O MANEJO SILVICULTURAL. CANTIDAD 25 - 49 ARBOLES. (SEGUN RESOLUCION SDA No. 5589 DEL 30/09/2011)</v>
          </cell>
          <cell r="E1323" t="str">
            <v>UN</v>
          </cell>
          <cell r="F1323">
            <v>302760</v>
          </cell>
        </row>
        <row r="1324">
          <cell r="C1324">
            <v>9020</v>
          </cell>
          <cell r="D1324" t="str">
            <v>EVALUACION PARA TRATAMIENTO Y/O MANEJO SILVICULTURAL. CANTIDAD 50 - 99 ARBOLES. (SEGUN RESOLUCION SDA No. 5589 DEL 30/09/2011)</v>
          </cell>
          <cell r="E1324" t="str">
            <v>UN</v>
          </cell>
          <cell r="F1324">
            <v>185600</v>
          </cell>
        </row>
        <row r="1325">
          <cell r="C1325">
            <v>9021</v>
          </cell>
          <cell r="D1325" t="str">
            <v>SEGUIMIENTO PARA TRATAMIENTO Y/O MANEJO SILVICULTURAL. CANTIDAD 50 - 99 ARBOLES. (SEGUN RESOLUCION SDA No. 5589 DEL 30/09/2011)</v>
          </cell>
          <cell r="E1325" t="str">
            <v>UN</v>
          </cell>
          <cell r="F1325">
            <v>381640</v>
          </cell>
        </row>
        <row r="1326">
          <cell r="C1326">
            <v>9022</v>
          </cell>
          <cell r="D1326" t="str">
            <v>EVALUACION PARA TRATAMIENTO Y/O MANEJO SILVICULTURAL. CANTIDAD 100 - 199. (SEGUN RESOLUCION SDA No. 5589 DEL 30/09/2011)</v>
          </cell>
          <cell r="E1326" t="str">
            <v>UN</v>
          </cell>
          <cell r="F1326">
            <v>225040</v>
          </cell>
        </row>
        <row r="1327">
          <cell r="C1327">
            <v>9023</v>
          </cell>
          <cell r="D1327" t="str">
            <v>SEGUIMIENTO PARA TRATAMIENTO Y/O MANEJO SILVICULTURAL. CANTIDAD 100 - 199. (SEGUN RESOLUCION SDA No. 5589 DEL 30/09/2011)</v>
          </cell>
          <cell r="E1327" t="str">
            <v>UN</v>
          </cell>
          <cell r="F1327">
            <v>460520</v>
          </cell>
        </row>
        <row r="1328">
          <cell r="C1328">
            <v>9024</v>
          </cell>
          <cell r="D1328" t="str">
            <v>EVALUACION PARA TRATAMIENTO Y/O MANEJO SILVICULTURAL. CANTIDAD 200 - 299. (SEGUN RESOLUCION SDA No. 5589 DEL 30/09/2011)</v>
          </cell>
          <cell r="E1328" t="str">
            <v>UN</v>
          </cell>
          <cell r="F1328">
            <v>302760</v>
          </cell>
        </row>
        <row r="1329">
          <cell r="C1329">
            <v>9025</v>
          </cell>
          <cell r="D1329" t="str">
            <v>SEGUIMIENTO PARA TRATAMIENTO Y/O MANEJO SILVICULTURAL. CANTIDAD 200 - 299. (SEGUN RESOLUCION SDA No. 5589 DEL 30/09/2011)</v>
          </cell>
          <cell r="E1329" t="str">
            <v>UN</v>
          </cell>
          <cell r="F1329">
            <v>617120</v>
          </cell>
        </row>
        <row r="1330">
          <cell r="C1330">
            <v>9026</v>
          </cell>
          <cell r="D1330" t="str">
            <v>EVALUACION PARA TRATAMIENTO Y/O MANEJO SILVICULTURAL. CANTIDAD 300 - 399. (SEGUN RESOLUCION SDA No. 5589 DEL 30/09/2011)</v>
          </cell>
          <cell r="E1330" t="str">
            <v>UN</v>
          </cell>
          <cell r="F1330">
            <v>448920</v>
          </cell>
        </row>
        <row r="1331">
          <cell r="C1331">
            <v>9027</v>
          </cell>
          <cell r="D1331" t="str">
            <v>SEGUIMIENTO PARA TRATAMIENTO Y/O MANEJO SILVICULTURAL. CANTIDAD 300 - 399. (SEGUN RESOLUCION SDA No. 5589 DEL 30/09/2011)</v>
          </cell>
          <cell r="E1331" t="str">
            <v>UN</v>
          </cell>
          <cell r="F1331">
            <v>773720</v>
          </cell>
        </row>
        <row r="1332">
          <cell r="C1332">
            <v>9028</v>
          </cell>
          <cell r="D1332" t="str">
            <v>EVALUACION PARA TRATAMIENTO Y/O MANEJO SILVICULTURAL. CANTIDAD 400 - 499. (SEGUN RESOLUCION SDA No. 5589 DEL 30/09/2011)</v>
          </cell>
          <cell r="E1332" t="str">
            <v>UN</v>
          </cell>
          <cell r="F1332">
            <v>595080</v>
          </cell>
        </row>
        <row r="1333">
          <cell r="C1333">
            <v>9029</v>
          </cell>
          <cell r="D1333" t="str">
            <v>SEGUIMIENTO PARA TRATAMIENTO Y/O MANEJO SILVICULTURAL. CANTIDAD 400 - 499. (SEGUN RESOLUCION SDA No. 5589 DEL 30/09/2011)</v>
          </cell>
          <cell r="E1333" t="str">
            <v>UN</v>
          </cell>
          <cell r="F1333">
            <v>1166960</v>
          </cell>
        </row>
        <row r="1334">
          <cell r="C1334">
            <v>9030</v>
          </cell>
          <cell r="D1334" t="str">
            <v>EVALUACION PARA TRATAMIENTO Y/O MANEJO SILVICULTURAL. CANTIDAD 500 - 999 ARBOLES. (SEGUN RESOLUCION SDA No. 5589 DEL 30/09/2011)</v>
          </cell>
          <cell r="E1334" t="str">
            <v>UN</v>
          </cell>
          <cell r="F1334">
            <v>988320</v>
          </cell>
        </row>
        <row r="1335">
          <cell r="C1335">
            <v>9031</v>
          </cell>
          <cell r="D1335" t="str">
            <v>SEGUIMIENTO PARA TRATAMIENTO Y/O MANEJO SILVICULTURAL. CANTIDAD 500 - 999 ARBOLES. (SEGUN RESOLUCION SDA No. 5589 DEL 30/09/2011)</v>
          </cell>
          <cell r="E1335" t="str">
            <v>UN</v>
          </cell>
          <cell r="F1335">
            <v>2244600</v>
          </cell>
        </row>
        <row r="1336">
          <cell r="C1336">
            <v>9032</v>
          </cell>
          <cell r="D1336" t="str">
            <v>EVALUACION PARA TRATAMIENTO Y/O MANEJO SILVICULTURAL. CANTIDAD &gt;1000 ARBOLES. (SEGUN RESOLUCION SDA No. 5589 DEL 30/09/2011)</v>
          </cell>
          <cell r="E1336" t="str">
            <v>UN</v>
          </cell>
          <cell r="F1336">
            <v>1223800</v>
          </cell>
        </row>
        <row r="1337">
          <cell r="C1337">
            <v>9033</v>
          </cell>
          <cell r="D1337" t="str">
            <v>SEGUIMIENTO PARA TRATAMIENTO Y/O MANEJO SILVICULTURAL. CANTIDAD &gt;1000 ARBOLES. (SEGUN RESOLUCION SDA No. 5589 DEL 30/09/2011)</v>
          </cell>
          <cell r="E1337" t="str">
            <v>UN</v>
          </cell>
          <cell r="F1337">
            <v>2636680</v>
          </cell>
        </row>
        <row r="1338">
          <cell r="C1338">
            <v>9034</v>
          </cell>
          <cell r="D1338" t="str">
            <v>DELINEADORES TIPO A 0.77 x 0.15 x 0.10 (Incluye tornillos)</v>
          </cell>
          <cell r="E1338" t="str">
            <v>UN</v>
          </cell>
          <cell r="F1338">
            <v>134530</v>
          </cell>
        </row>
        <row r="1339">
          <cell r="C1339">
            <v>9035</v>
          </cell>
          <cell r="D1339" t="str">
            <v>DELINEADORES TIPO B 0.78 x 0.20 x 0.15 (Incluye tornillos)</v>
          </cell>
          <cell r="E1339" t="str">
            <v>UN</v>
          </cell>
          <cell r="F1339">
            <v>217175</v>
          </cell>
        </row>
        <row r="1340">
          <cell r="C1340">
            <v>9036</v>
          </cell>
          <cell r="D1340" t="str">
            <v>DELINEADORES TIPO C 0.405 x 0.15 x 0.085 (Incluye tornillos)</v>
          </cell>
          <cell r="E1340" t="str">
            <v>UN</v>
          </cell>
          <cell r="F1340">
            <v>53907</v>
          </cell>
        </row>
        <row r="1341">
          <cell r="C1341">
            <v>9037</v>
          </cell>
          <cell r="D1341" t="str">
            <v>CURVA 90° PVC 2"</v>
          </cell>
          <cell r="E1341" t="str">
            <v>UN</v>
          </cell>
          <cell r="F1341">
            <v>20706</v>
          </cell>
        </row>
        <row r="1342">
          <cell r="C1342">
            <v>9038</v>
          </cell>
          <cell r="D1342" t="str">
            <v>POSTE TIPO MASTIL T1 X (5.00 mt) EN TUBO SCH 40  GALVANIZADO Y PINTADO</v>
          </cell>
          <cell r="E1342" t="str">
            <v>UN</v>
          </cell>
          <cell r="F1342">
            <v>3036285</v>
          </cell>
        </row>
        <row r="1343">
          <cell r="C1343">
            <v>9043</v>
          </cell>
          <cell r="D1343" t="str">
            <v>GEOMALLA FORTGRID ASPHALT 75  3.8m\ FORTGRID ASPHALT 300 GEF: 3,2</v>
          </cell>
          <cell r="E1343" t="str">
            <v>M2</v>
          </cell>
          <cell r="F1343">
            <v>18159</v>
          </cell>
        </row>
        <row r="1344">
          <cell r="C1344">
            <v>9044</v>
          </cell>
          <cell r="D1344" t="str">
            <v>GEOMALLA FORTGRID ASPHALT 100  3.8m\ FORTGRID ASPHALT 700 GEF: 7,0</v>
          </cell>
          <cell r="E1344" t="str">
            <v>M2</v>
          </cell>
          <cell r="F1344">
            <v>22491</v>
          </cell>
        </row>
        <row r="1345">
          <cell r="C1345">
            <v>9048</v>
          </cell>
          <cell r="D1345" t="str">
            <v>CARTELERA CON MARCO EN ALUMINIO ANODIZADO, PAÑO COLOR GRIS CON CENEFA SUPERIOR, PUERTAS CORREDIZAS. Incl. transporte</v>
          </cell>
          <cell r="E1345" t="str">
            <v>UN</v>
          </cell>
          <cell r="F1345">
            <v>478574</v>
          </cell>
        </row>
        <row r="1346">
          <cell r="C1346">
            <v>9050</v>
          </cell>
          <cell r="D1346" t="str">
            <v>CAMARA DIGITAL COMPACTA MINIMO 16.2 MEGAPIXELES, MEMORIA DE 8 GB, VIDEO HD CON PAUSA Y ZOOM (UN)</v>
          </cell>
          <cell r="E1346" t="str">
            <v>UN</v>
          </cell>
          <cell r="F1346">
            <v>479800</v>
          </cell>
        </row>
        <row r="1347">
          <cell r="C1347">
            <v>9054</v>
          </cell>
          <cell r="D1347" t="str">
            <v>CUBIERTA 333C, SENCILLA, EN ALUZINC Cal 24. SUM E INST. PANEL SIN TRASLAPOS LONGITUDINALES. PINTURA PLASTISOL/DURANAR 1 CARA (e=24micrones) CLIPS METALICOS OCULTOS. AISLANTE FIBRA VIDRIO 38mm</v>
          </cell>
          <cell r="E1347" t="str">
            <v>M2</v>
          </cell>
          <cell r="F1347">
            <v>229154</v>
          </cell>
        </row>
        <row r="1348">
          <cell r="C1348">
            <v>9056</v>
          </cell>
          <cell r="D1348" t="str">
            <v>CIELORASO BAFFLE EN ALUZINC LISO COLOR ALUMINIO MEDIO. INCL FIJACION CON SISTEMA DE TRABA DE PRESION A UN RIEL PORTAPANEL SECCION 25mm CON DISTANCIA CADA 100mm Y ALTUA DE 100mm</v>
          </cell>
          <cell r="E1348" t="str">
            <v>M2</v>
          </cell>
          <cell r="F1348">
            <v>302171</v>
          </cell>
        </row>
        <row r="1349">
          <cell r="C1349">
            <v>9057</v>
          </cell>
          <cell r="D1349" t="str">
            <v>CIELO 84R EN ALUZINC LISO COLOR ALUMINIO MEDIO. INCL FIJACION A LA ESTRUCTURA DEL PORTAPANEL POR MEDIO DE AMARRES CADA METRO, ANCHO DEL PANEL DE 84mm</v>
          </cell>
          <cell r="E1349" t="str">
            <v>M2</v>
          </cell>
          <cell r="F1349">
            <v>242885</v>
          </cell>
        </row>
        <row r="1350">
          <cell r="C1350">
            <v>9061</v>
          </cell>
          <cell r="D1350" t="str">
            <v>CAMISA METALICA PERDIDA e= 3/8"</v>
          </cell>
          <cell r="E1350" t="str">
            <v>M2</v>
          </cell>
          <cell r="F1350">
            <v>460104</v>
          </cell>
        </row>
        <row r="1351">
          <cell r="C1351">
            <v>9062</v>
          </cell>
          <cell r="D1351" t="str">
            <v>SEÑAL VERTICAL UNA CARA PARA CICLORUTA PARAL 3m, ÁNGULO DE 2x1/4x3m LAMINA CAL. 16 PINTADA POR UNA CARA 0.60m x 0.60m o 0.75m x 0.75m</v>
          </cell>
          <cell r="E1351" t="str">
            <v>UN</v>
          </cell>
          <cell r="F1351">
            <v>214200</v>
          </cell>
        </row>
        <row r="1352">
          <cell r="C1352">
            <v>9083</v>
          </cell>
          <cell r="D1352" t="str">
            <v>EQUIPO DE TOPOGRAFÍA. INCLUYE TRÁNSITO, NIVEL Y ELEMENTOS COMPLEMENTARIOS - DÍA</v>
          </cell>
          <cell r="E1352" t="str">
            <v>DIA</v>
          </cell>
          <cell r="F1352">
            <v>141000</v>
          </cell>
        </row>
        <row r="1353">
          <cell r="C1353">
            <v>9084</v>
          </cell>
          <cell r="D1353" t="str">
            <v>TARIFA MES - PERSONAL TÉCNICO-TECNÓLOGO EN ÁREAS DE INGENIERÍA (NO INCLUYE FACTOR DE PRESTACIONES)</v>
          </cell>
          <cell r="E1353" t="str">
            <v>MES</v>
          </cell>
          <cell r="F1353">
            <v>2966000</v>
          </cell>
        </row>
        <row r="1354">
          <cell r="C1354">
            <v>9085</v>
          </cell>
          <cell r="D1354" t="str">
            <v>TARIFA MES - PERSONAL TÉCNICO - AUXILIAR DE INGENIERÍA (NO INCLUYE FACTOR DE PRESTACIONES)</v>
          </cell>
          <cell r="E1354" t="str">
            <v>MES</v>
          </cell>
          <cell r="F1354">
            <v>2607000</v>
          </cell>
        </row>
        <row r="1355">
          <cell r="C1355">
            <v>9086</v>
          </cell>
          <cell r="D1355" t="str">
            <v>TARIFA MES - PERSONAL TÉCNICO - DIBUJANTE 1 (NO INCLUYE FACTOR DE PRESTACIONES)</v>
          </cell>
          <cell r="E1355" t="str">
            <v>MES</v>
          </cell>
          <cell r="F1355">
            <v>2734000</v>
          </cell>
        </row>
        <row r="1356">
          <cell r="C1356">
            <v>9087</v>
          </cell>
          <cell r="D1356" t="str">
            <v>TARIFA MES - PERSONAL TÉCNICO - DIBUJANTE 2 (NO INCLUYE FACTOR DE PRESTACIONES)</v>
          </cell>
          <cell r="E1356" t="str">
            <v>MES</v>
          </cell>
          <cell r="F1356">
            <v>2209000</v>
          </cell>
        </row>
        <row r="1357">
          <cell r="C1357">
            <v>9088</v>
          </cell>
          <cell r="D1357" t="str">
            <v>TARIFA MES - PERSONAL TÉCNICO - TOPÓGRAFO INSPECTOR (NO INCLUYE FACTOR DE PRESTACIONES)</v>
          </cell>
          <cell r="E1357" t="str">
            <v>MES</v>
          </cell>
          <cell r="F1357">
            <v>3092000</v>
          </cell>
        </row>
        <row r="1358">
          <cell r="C1358">
            <v>9089</v>
          </cell>
          <cell r="D1358" t="str">
            <v>TARIFA MES - PERSONAL TÉCNICO - LABORATORISTA INSPECTOR (NO INCLUYE FACTOR DE PRESTACIONES)</v>
          </cell>
          <cell r="E1358" t="str">
            <v>MES</v>
          </cell>
          <cell r="F1358">
            <v>2739000</v>
          </cell>
        </row>
        <row r="1359">
          <cell r="C1359">
            <v>9090</v>
          </cell>
          <cell r="D1359" t="str">
            <v>TARIFA MES - PERSONAL TÉCNICO - LABORATORISTA AUXILIAR (NO INCLUYE FACTOR DE PRESTACIONES)</v>
          </cell>
          <cell r="E1359" t="str">
            <v>MES</v>
          </cell>
          <cell r="F1359">
            <v>1917000</v>
          </cell>
        </row>
        <row r="1360">
          <cell r="C1360">
            <v>9091</v>
          </cell>
          <cell r="D1360" t="str">
            <v>TARIFA MES - PERSONAL TÉCNICO - OPERADOR EQUIPO PERFORACIÓN (INCLUYE FACTOR DE PRESTACIONES)</v>
          </cell>
          <cell r="E1360" t="str">
            <v>MES</v>
          </cell>
          <cell r="F1360">
            <v>3590916</v>
          </cell>
        </row>
        <row r="1361">
          <cell r="C1361">
            <v>9092</v>
          </cell>
          <cell r="D1361" t="str">
            <v>TARIFA MES - PERSONAL TÉCNICO - OPERADOR AUXILIAR DE EQUIPO (INCLUYE FACTOR DE PRESTACIONES)</v>
          </cell>
          <cell r="E1361" t="str">
            <v>MES</v>
          </cell>
          <cell r="F1361">
            <v>2613899</v>
          </cell>
        </row>
        <row r="1362">
          <cell r="C1362">
            <v>9093</v>
          </cell>
          <cell r="D1362" t="str">
            <v>TARIFA MES - PERSONAL TÉCNICO - INSPECTOR 1 (NO INCLUYE FACTOR DE PRESTACIONES)</v>
          </cell>
          <cell r="E1362" t="str">
            <v>MES</v>
          </cell>
          <cell r="F1362">
            <v>2249000</v>
          </cell>
        </row>
        <row r="1363">
          <cell r="C1363">
            <v>9094</v>
          </cell>
          <cell r="D1363" t="str">
            <v>TARIFA MES - PERSONAL TÉCNICO - INSPECTOR 2 (NO INCLUYE FACTOR DE PRESTACIONES)</v>
          </cell>
          <cell r="E1363" t="str">
            <v>MES</v>
          </cell>
          <cell r="F1363">
            <v>2025000</v>
          </cell>
        </row>
        <row r="1364">
          <cell r="C1364">
            <v>9095</v>
          </cell>
          <cell r="D1364" t="str">
            <v>TARIFA MES - PERSONAL TÉCNICO - TOPÓGRAFO AUXILIAR (NO INCLUYE FACTOR DE PRESTACIONES)</v>
          </cell>
          <cell r="E1364" t="str">
            <v>MES</v>
          </cell>
          <cell r="F1364">
            <v>2536000</v>
          </cell>
        </row>
        <row r="1365">
          <cell r="C1365">
            <v>9096</v>
          </cell>
          <cell r="D1365" t="str">
            <v>TARIFA MES - PERSONAL TÉCNICO - BATIMETRISTA INSPECTOR (NO INCLUYE FACTOR DE PRESTACIONES)</v>
          </cell>
          <cell r="E1365" t="str">
            <v>MES</v>
          </cell>
          <cell r="F1365">
            <v>3092000</v>
          </cell>
        </row>
        <row r="1366">
          <cell r="C1366">
            <v>9097</v>
          </cell>
          <cell r="D1366" t="str">
            <v>TARIFA MES - PERSONAL TÉCNICO - BATIMETRISTA AUXILIAR (NO INCLUYE FACTOR DE PRESTACIONES)</v>
          </cell>
          <cell r="E1366" t="str">
            <v>MES</v>
          </cell>
          <cell r="F1366">
            <v>2536000</v>
          </cell>
        </row>
        <row r="1367">
          <cell r="C1367">
            <v>9098</v>
          </cell>
          <cell r="D1367" t="str">
            <v>TARIFA MES - PERSONAL AUXILIAR TÉCNICO - CADENERO 1 (NO INCLUYE FACTOR DE PRESTACIONES)</v>
          </cell>
          <cell r="E1367" t="str">
            <v>MES</v>
          </cell>
          <cell r="F1367">
            <v>1917000</v>
          </cell>
        </row>
        <row r="1368">
          <cell r="C1368">
            <v>9099</v>
          </cell>
          <cell r="D1368" t="str">
            <v>TARIFA MES - PERSONAL AUXILIAR TÉCNICO - CADENERO 2 (NO INCLUYE FACTOR DE PRESTACIONES)</v>
          </cell>
          <cell r="E1368" t="str">
            <v>MES</v>
          </cell>
          <cell r="F1368">
            <v>1670000</v>
          </cell>
        </row>
        <row r="1369">
          <cell r="C1369">
            <v>9100</v>
          </cell>
          <cell r="D1369" t="str">
            <v>TARIFA MES - PERSONAL AUXILIAR TÉCNICO - CONDUCTOR O MOTORISTA (NO INCLUYE FACTOR DE PRESTACIONES)</v>
          </cell>
          <cell r="E1369" t="str">
            <v>MES</v>
          </cell>
          <cell r="F1369">
            <v>1389000</v>
          </cell>
        </row>
        <row r="1370">
          <cell r="C1370">
            <v>9101</v>
          </cell>
          <cell r="D1370" t="str">
            <v>TARIFA MES - PERSONAL DE OBRA - MAESTRO DE OBRA (NO INCLUYE FACTOR DE PRESTACIONES)</v>
          </cell>
          <cell r="E1370" t="str">
            <v>MES</v>
          </cell>
          <cell r="F1370">
            <v>3480000</v>
          </cell>
        </row>
        <row r="1371">
          <cell r="C1371">
            <v>9102</v>
          </cell>
          <cell r="D1371" t="str">
            <v>TARIFA MES - PERSONAL ADMINISTRATIVO - ADMINISTRADOR (NO INCLUYE FACTOR DE PRESTACIONES)</v>
          </cell>
          <cell r="E1371" t="str">
            <v>MES</v>
          </cell>
          <cell r="F1371">
            <v>2879000</v>
          </cell>
        </row>
        <row r="1372">
          <cell r="C1372">
            <v>9103</v>
          </cell>
          <cell r="D1372" t="str">
            <v>TARIFA MES - PERSONAL ADMINISTRATIVO - AUXILIAR ADMINISTRATIVO-ALMACENISTA (NO INCLUYE FACTOR DE PRESTACIONES)</v>
          </cell>
          <cell r="E1372" t="str">
            <v>MES</v>
          </cell>
          <cell r="F1372">
            <v>2053000</v>
          </cell>
        </row>
        <row r="1373">
          <cell r="C1373">
            <v>9104</v>
          </cell>
          <cell r="D1373" t="str">
            <v>TARIFA MES - PERSONAL ADMINISTRATIVO - SECRETARIA 1 (NO INCLUYE FACTOR DE PRESTACIONES)</v>
          </cell>
          <cell r="E1373" t="str">
            <v>MES</v>
          </cell>
          <cell r="F1373">
            <v>1670000</v>
          </cell>
        </row>
        <row r="1374">
          <cell r="C1374">
            <v>9105</v>
          </cell>
          <cell r="D1374" t="str">
            <v>TARIFA MES - PERSONAL ADMINISTRATIVO - SECRETARIA 2 (NO INCLUYE FACTOR DE PRESTACIONES)</v>
          </cell>
          <cell r="E1374" t="str">
            <v>MES</v>
          </cell>
          <cell r="F1374">
            <v>1389000</v>
          </cell>
        </row>
        <row r="1375">
          <cell r="C1375">
            <v>9107</v>
          </cell>
          <cell r="D1375" t="str">
            <v>TARIFA MES - PROFESIONAL CATEGORÍA 1 (NO INCLUYE FACTOR DE PRESTACIONES)</v>
          </cell>
          <cell r="E1375" t="str">
            <v>MES</v>
          </cell>
          <cell r="F1375">
            <v>14390000</v>
          </cell>
        </row>
        <row r="1376">
          <cell r="C1376">
            <v>9108</v>
          </cell>
          <cell r="D1376" t="str">
            <v>TARIFA MES - PROFESIONAL CATEGORÍA 2 (NO INCLUYE FACTOR DE PRESTACIONES)</v>
          </cell>
          <cell r="E1376" t="str">
            <v>MES</v>
          </cell>
          <cell r="F1376">
            <v>10967000</v>
          </cell>
        </row>
        <row r="1377">
          <cell r="C1377">
            <v>9109</v>
          </cell>
          <cell r="D1377" t="str">
            <v>TARIFA MES - PROFESIONAL CATEGORÍA 3 (NO INCLUYE FACTOR DE PRESTACIONES)</v>
          </cell>
          <cell r="E1377" t="str">
            <v>MES</v>
          </cell>
          <cell r="F1377">
            <v>9255000</v>
          </cell>
        </row>
        <row r="1378">
          <cell r="C1378">
            <v>9110</v>
          </cell>
          <cell r="D1378" t="str">
            <v>TARIFA MES - PROFESIONAL CATEGORÍA 4 (NO INCLUYE FACTOR DE PRESTACIONES)</v>
          </cell>
          <cell r="E1378" t="str">
            <v>MES</v>
          </cell>
          <cell r="F1378">
            <v>7881000</v>
          </cell>
        </row>
        <row r="1379">
          <cell r="C1379">
            <v>9111</v>
          </cell>
          <cell r="D1379" t="str">
            <v>TARIFA MES - PROFESIONAL CATEGORÍA 5 (NO INCLUYE FACTOR DE PRESTACIONES)</v>
          </cell>
          <cell r="E1379" t="str">
            <v>MES</v>
          </cell>
          <cell r="F1379">
            <v>7108000</v>
          </cell>
        </row>
        <row r="1380">
          <cell r="C1380">
            <v>9112</v>
          </cell>
          <cell r="D1380" t="str">
            <v>TARIFA MES - PROFESIONAL CATEGORÍA 6 (NO INCLUYE FACTOR DE PRESTACIONES)</v>
          </cell>
          <cell r="E1380" t="str">
            <v>MES</v>
          </cell>
          <cell r="F1380">
            <v>6339000</v>
          </cell>
        </row>
        <row r="1381">
          <cell r="C1381">
            <v>9113</v>
          </cell>
          <cell r="D1381" t="str">
            <v>TARIFA MES - PROFESIONAL CATEGORÍA 7 (NO INCLUYE FACTOR DE PRESTACIONES)</v>
          </cell>
          <cell r="E1381" t="str">
            <v>MES</v>
          </cell>
          <cell r="F1381">
            <v>4793000</v>
          </cell>
        </row>
        <row r="1382">
          <cell r="C1382">
            <v>9114</v>
          </cell>
          <cell r="D1382" t="str">
            <v>TARIFA MES - PROFESIONAL CATEGORÍA 8 (NO INCLUYE FACTOR DE PRESTACIONES)</v>
          </cell>
          <cell r="E1382" t="str">
            <v>MES</v>
          </cell>
          <cell r="F1382">
            <v>4523000</v>
          </cell>
        </row>
        <row r="1383">
          <cell r="C1383">
            <v>9115</v>
          </cell>
          <cell r="D1383" t="str">
            <v>EQUIPO DE TOPOGRAFÍA. INCLUYE TRÁNSITO, NIVEL Y ELEMENTOS COMPLEMENTARIOS - MES</v>
          </cell>
          <cell r="E1383" t="str">
            <v>MES</v>
          </cell>
          <cell r="F1383">
            <v>4103000</v>
          </cell>
        </row>
        <row r="1384">
          <cell r="C1384">
            <v>9116</v>
          </cell>
          <cell r="D1384" t="str">
            <v>EQUIPO COMPLETO DE LABORATORIO - ESTUDIOS - DÍA</v>
          </cell>
          <cell r="E1384" t="str">
            <v>DIA</v>
          </cell>
          <cell r="F1384">
            <v>221000</v>
          </cell>
        </row>
        <row r="1385">
          <cell r="C1385">
            <v>9117</v>
          </cell>
          <cell r="D1385" t="str">
            <v>EQUIPO COMPLETO DE LABORATORIO - ESTUDIOS - MES</v>
          </cell>
          <cell r="E1385" t="str">
            <v>MES</v>
          </cell>
          <cell r="F1385">
            <v>6399000</v>
          </cell>
        </row>
        <row r="1386">
          <cell r="C1386">
            <v>9118</v>
          </cell>
          <cell r="D1386" t="str">
            <v>EQUIPO COMPLETO DE LABORATORIO - INTERVENTORIAS - DÍA</v>
          </cell>
          <cell r="E1386" t="str">
            <v>DIA</v>
          </cell>
          <cell r="F1386">
            <v>382000</v>
          </cell>
        </row>
        <row r="1387">
          <cell r="C1387">
            <v>9119</v>
          </cell>
          <cell r="D1387" t="str">
            <v>EQUIPO COMPLETO DE LABORATORIO - INTERVENTORIAS - MES</v>
          </cell>
          <cell r="E1387" t="str">
            <v>MES</v>
          </cell>
          <cell r="F1387">
            <v>11312000</v>
          </cell>
        </row>
        <row r="1388">
          <cell r="C1388">
            <v>9120</v>
          </cell>
          <cell r="D1388" t="str">
            <v>EQUIPO COMPLETO DE BATIMETRIA, HIDROMETRIA O SEDIMENTOMETRIA - DÍA</v>
          </cell>
          <cell r="E1388" t="str">
            <v>DIA</v>
          </cell>
          <cell r="F1388">
            <v>273000</v>
          </cell>
        </row>
        <row r="1389">
          <cell r="C1389">
            <v>9121</v>
          </cell>
          <cell r="D1389" t="str">
            <v>EQUIPO COMPLETO DE BATIMETRIA, HIDROMETRIA O SEDIMENTOMETRIA - MES</v>
          </cell>
          <cell r="E1389" t="str">
            <v>MES</v>
          </cell>
          <cell r="F1389">
            <v>8211000</v>
          </cell>
        </row>
        <row r="1390">
          <cell r="C1390">
            <v>9122</v>
          </cell>
          <cell r="D1390" t="str">
            <v xml:space="preserve"> PLOTTER - DÍA</v>
          </cell>
          <cell r="E1390" t="str">
            <v>DIA</v>
          </cell>
          <cell r="F1390">
            <v>41675</v>
          </cell>
        </row>
        <row r="1391">
          <cell r="C1391">
            <v>9123</v>
          </cell>
          <cell r="D1391" t="str">
            <v>PLOTTER - MES</v>
          </cell>
          <cell r="E1391" t="str">
            <v>MES</v>
          </cell>
          <cell r="F1391">
            <v>1254999</v>
          </cell>
        </row>
        <row r="1392">
          <cell r="C1392">
            <v>9124</v>
          </cell>
          <cell r="D1392" t="str">
            <v>DISTANCIOMETRO  (Incluyendo tránsito y Estación Total) - Capacidad de Lectura hasta 1500m</v>
          </cell>
          <cell r="E1392" t="str">
            <v>DIA</v>
          </cell>
          <cell r="F1392">
            <v>268000</v>
          </cell>
        </row>
        <row r="1393">
          <cell r="C1393">
            <v>9125</v>
          </cell>
          <cell r="D1393" t="str">
            <v>DISTANCIOMETRO  (Incluyendo tránsito y Estación Total) - Capacidad de Lectura hasta 1500m.</v>
          </cell>
          <cell r="E1393" t="str">
            <v>MES</v>
          </cell>
          <cell r="F1393">
            <v>8016000</v>
          </cell>
        </row>
        <row r="1394">
          <cell r="C1394">
            <v>9143</v>
          </cell>
          <cell r="D1394" t="str">
            <v>TAPON HD EXTREMO LISO D= 3"</v>
          </cell>
          <cell r="E1394" t="str">
            <v>UN</v>
          </cell>
          <cell r="F1394">
            <v>58178</v>
          </cell>
        </row>
        <row r="1395">
          <cell r="C1395">
            <v>9144</v>
          </cell>
          <cell r="D1395" t="str">
            <v>PRUEBA HIDROSTÁTICA EN TUBERÍAS HASTA DE 12" TRAMOS MÁXIMO DE 500 ML</v>
          </cell>
          <cell r="E1395" t="str">
            <v>UN</v>
          </cell>
          <cell r="F1395">
            <v>654500</v>
          </cell>
        </row>
        <row r="1396">
          <cell r="C1396">
            <v>9145</v>
          </cell>
          <cell r="D1396" t="str">
            <v>DESINFECCIÓN DE TUBERÍAS HASTA DE 12", POR TRAMOS.</v>
          </cell>
          <cell r="E1396" t="str">
            <v>UN</v>
          </cell>
          <cell r="F1396">
            <v>654500</v>
          </cell>
        </row>
        <row r="1397">
          <cell r="C1397">
            <v>9146</v>
          </cell>
          <cell r="D1397" t="str">
            <v>DETECTORES DE DEMANDA VEHICULAR (CÁMARA) NO INCLUYE CABLES</v>
          </cell>
          <cell r="E1397" t="str">
            <v>UN</v>
          </cell>
          <cell r="F1397">
            <v>17062199</v>
          </cell>
        </row>
        <row r="1398">
          <cell r="C1398">
            <v>9147</v>
          </cell>
          <cell r="D1398" t="str">
            <v>DETECTORES DE DEMANDA PEATONAL (BOTONES) NO INCLUYE CABLES</v>
          </cell>
          <cell r="E1398" t="str">
            <v>UN</v>
          </cell>
          <cell r="F1398">
            <v>1913706</v>
          </cell>
        </row>
        <row r="1399">
          <cell r="C1399">
            <v>9148</v>
          </cell>
          <cell r="D1399" t="str">
            <v>TORRE DE ILUMINACIÓN. POTENCIA DE 2.4 A 3.8 KW - INCLUYE COMBUSTIBLE</v>
          </cell>
          <cell r="E1399" t="str">
            <v>MES</v>
          </cell>
          <cell r="F1399">
            <v>3505192</v>
          </cell>
        </row>
        <row r="1400">
          <cell r="C1400">
            <v>9150</v>
          </cell>
          <cell r="D1400" t="str">
            <v>CONTROLADOR C900V CON CAPACIDAD PARA 16 GRUPOS VEHICULARES O PEATONALES. (Suministro, instalación y puesta en funcionamiento). CON POSIBILIDAD DE AMPLIACIÓN HASTA 32 GRUPOS, RELOJ EN TIEMPO REAL, 32</v>
          </cell>
          <cell r="E1400" t="str">
            <v>UN</v>
          </cell>
          <cell r="F1400">
            <v>128072248</v>
          </cell>
        </row>
        <row r="1401">
          <cell r="C1401">
            <v>9151</v>
          </cell>
          <cell r="D1401" t="str">
            <v>CONTROLADOR C900V CON CAPACIDAD PARA 24 GRUPOS VEHICULARES O PEATONALES. (Suministro, instalación y puesta en funcionamiento). CON POSIBILIDAD DE AMPLIACIÓN HASTA 32 GRUPOS, RELOJ EN TIEMPO REAL, 32</v>
          </cell>
          <cell r="E1401" t="str">
            <v>UN</v>
          </cell>
          <cell r="F1401">
            <v>145471863</v>
          </cell>
        </row>
        <row r="1402">
          <cell r="C1402">
            <v>9152</v>
          </cell>
          <cell r="D1402" t="str">
            <v>CONTROLADOR C900V CON CAPACIDAD PARA 32 GRUPOS VEHICULARES O PEATONALES. (Suministro, instalación y puesta en funcionamiento). CON POSIBILIDAD DE AMPLIACIÓN HASTA 32 GRUPOS, RELOJ EN TIEMPO REAL, 32</v>
          </cell>
          <cell r="E1402" t="str">
            <v>UN</v>
          </cell>
          <cell r="F1402">
            <v>161839084</v>
          </cell>
        </row>
        <row r="1403">
          <cell r="C1403">
            <v>9159</v>
          </cell>
          <cell r="D1403" t="str">
            <v>ALQUILER ENTIBADO DESLIZANTE E2, RANGO PROFUNDIDAD DE EXCAVACIÓN: 3.0 M &lt; H &lt;= 4.8 M. INCL. ACCESORIOS Y ELEMENTOS DE FIJACIÓN</v>
          </cell>
          <cell r="E1403" t="str">
            <v>M2/MES</v>
          </cell>
          <cell r="F1403">
            <v>135660</v>
          </cell>
        </row>
        <row r="1404">
          <cell r="C1404">
            <v>9164</v>
          </cell>
          <cell r="D1404" t="str">
            <v>ALQUILER DE VEHICULO: CAMPERO, PICK-UP, CAMIONETA, CAMION O SIMILAR MAYOR A 2000cc DE CILINDRADA, MODELO 2022 A 2019. 100% DE LA TARIFA ESTABLECIDA. INCLUYE TODOS LOS COSTOS DE OPERACIÓN Y MANTENIMIENTO EXCEPTO EL SALARIO DEL CONDUCTOR.</v>
          </cell>
          <cell r="E1404" t="str">
            <v>DIA</v>
          </cell>
          <cell r="F1404">
            <v>344000</v>
          </cell>
        </row>
        <row r="1405">
          <cell r="C1405">
            <v>9165</v>
          </cell>
          <cell r="D1405" t="str">
            <v>ALQUILER DE VEHICULO: CAMPERO, PICK-UP, CAMIONETA, CAMION O SIMILAR DE 1300cc A 2000cc DE CILINDRADA, MODELO 2022 A 2019. 100% DE LA TARIFA ESTABLECIDA. INCLUYE TODOS LOS COSTOS DE OPERACIÓN Y MANTENIMIENTO EXCEPTO EL SALARIO DEL CONDUCTOR</v>
          </cell>
          <cell r="E1405" t="str">
            <v>MES</v>
          </cell>
          <cell r="F1405">
            <v>7265000</v>
          </cell>
        </row>
        <row r="1406">
          <cell r="C1406">
            <v>9166</v>
          </cell>
          <cell r="D1406" t="str">
            <v>ALQUILER DE VEHICULO: CAMPERO, PICK-UP, CAMIONETA, CAMION O SIMILAR MAYOR A 2000cc DE CILINDRADA, MODELO 2022 A 2019. 100% DE LA TARIFA ESTABLECIDA. INCLUYE TODOS LOS COSTOS DE OPERACIÓN Y MANTENIMIENTO EXCEPTO EL SALARIO DEL CONDUCTOR</v>
          </cell>
          <cell r="E1406" t="str">
            <v>MES</v>
          </cell>
          <cell r="F1406">
            <v>10378000</v>
          </cell>
        </row>
        <row r="1407">
          <cell r="C1407">
            <v>9167</v>
          </cell>
          <cell r="D1407" t="str">
            <v>ALQUILER DE VEHICULO: CAMPERO, PICK-UP, CAMIONETA, CAMION O SIMILAR CON CAPACIDAD DE CARGA DE 3 TON O MAS, MODELO 2022 A 2019. 100% DE LA TARIFA ESTABLECIDA. INCLUYE TODOS LOS COSTOS DE OPERACIÓN Y MANTENIMIENTO EXCEPTO EL SALARIO DEL CONDUCTOR.</v>
          </cell>
          <cell r="E1407" t="str">
            <v>DIA</v>
          </cell>
          <cell r="F1407">
            <v>471000</v>
          </cell>
        </row>
        <row r="1408">
          <cell r="C1408">
            <v>9168</v>
          </cell>
          <cell r="D1408" t="str">
            <v>ALQUILER DE VEHICULO: CAMPERO, PICK-UP, CAMIONETA, CAMION O SIMILAR CON CAPACIDAD DE CARGA DE 3 TON O MAS, MODELO 2022 A 2019. 100% DE LA TARIFA ESTABLECIDA. INCLUYE TODOS LOS COSTOS DE OPERACIÓN Y MANTENIMIENTO EXCEPTO EL SALARIO DEL CONDUCTOR</v>
          </cell>
          <cell r="E1408" t="str">
            <v>MES</v>
          </cell>
          <cell r="F1408">
            <v>14121000</v>
          </cell>
        </row>
        <row r="1409">
          <cell r="C1409">
            <v>9169</v>
          </cell>
          <cell r="D1409" t="str">
            <v>PALETA PARE-SIGA REGLAMENTADA</v>
          </cell>
          <cell r="E1409" t="str">
            <v>UN</v>
          </cell>
          <cell r="F1409">
            <v>29750</v>
          </cell>
        </row>
        <row r="1410">
          <cell r="C1410">
            <v>9170</v>
          </cell>
          <cell r="D1410" t="str">
            <v>ARANDELA (Kg)</v>
          </cell>
          <cell r="E1410" t="str">
            <v>KG</v>
          </cell>
          <cell r="F1410">
            <v>9508</v>
          </cell>
        </row>
        <row r="1411">
          <cell r="C1411">
            <v>9171</v>
          </cell>
          <cell r="D1411" t="str">
            <v>TORNILLO (Kg)</v>
          </cell>
          <cell r="E1411" t="str">
            <v>KG</v>
          </cell>
          <cell r="F1411">
            <v>7994</v>
          </cell>
        </row>
        <row r="1412">
          <cell r="C1412">
            <v>9172</v>
          </cell>
          <cell r="D1412" t="str">
            <v>TRANSPORTE DE EQUIPO MENOR A UNA TONELADA POR VIAJE. INCLUYE ESCOLTA</v>
          </cell>
          <cell r="E1412" t="str">
            <v>VIAJE</v>
          </cell>
          <cell r="F1412">
            <v>122376</v>
          </cell>
        </row>
        <row r="1413">
          <cell r="C1413">
            <v>9176</v>
          </cell>
          <cell r="D1413" t="str">
            <v>PLUMA GRÚA A COMBUSTIÓN - CAPACIDAD DE CARGA DE  250 A 300 KG. GUAYA DE 35m. NO INCLUYE COMBUSTIBLE</v>
          </cell>
          <cell r="E1413" t="str">
            <v>MES</v>
          </cell>
          <cell r="F1413">
            <v>510510</v>
          </cell>
        </row>
        <row r="1414">
          <cell r="C1414">
            <v>9184</v>
          </cell>
          <cell r="D1414" t="str">
            <v>SEÑAL VERTICAL GRUPO DE INFORMATIVAS TIPO RECTANGULO (60cm x 75cm)</v>
          </cell>
          <cell r="E1414" t="str">
            <v>UN</v>
          </cell>
          <cell r="F1414">
            <v>257683</v>
          </cell>
        </row>
        <row r="1415">
          <cell r="C1415">
            <v>9185</v>
          </cell>
          <cell r="D1415" t="str">
            <v>SONORIZADORES PARA INVIDENTES</v>
          </cell>
          <cell r="E1415" t="str">
            <v>UN</v>
          </cell>
          <cell r="F1415">
            <v>5726009</v>
          </cell>
        </row>
        <row r="1416">
          <cell r="C1416">
            <v>9186</v>
          </cell>
          <cell r="D1416" t="str">
            <v>TRANSFORMADOR MONOFASICO 15 KVA (TENSION PRIMARIA DE 13.200, TENSION SECUNDARIA 240/120V ABB</v>
          </cell>
          <cell r="E1416" t="str">
            <v>UN</v>
          </cell>
          <cell r="F1416">
            <v>3291842</v>
          </cell>
        </row>
        <row r="1417">
          <cell r="C1417">
            <v>9187</v>
          </cell>
          <cell r="D1417" t="str">
            <v>POSTE TIPO MÉNSULA T2 (3.50m) EN TUBO SCH 40 GALVANIZADO Y PINTADO.</v>
          </cell>
          <cell r="E1417" t="str">
            <v>UN</v>
          </cell>
          <cell r="F1417">
            <v>3993521</v>
          </cell>
        </row>
        <row r="1418">
          <cell r="C1418">
            <v>9188</v>
          </cell>
          <cell r="D1418" t="str">
            <v>POSTE TIPO MÉNSULA T2 (4.50m) EN TUBO SCH 40 GALVANIZADO Y PINTADO.</v>
          </cell>
          <cell r="E1418" t="str">
            <v>UN</v>
          </cell>
          <cell r="F1418">
            <v>4232830</v>
          </cell>
        </row>
        <row r="1419">
          <cell r="C1419">
            <v>9189</v>
          </cell>
          <cell r="D1419" t="str">
            <v>POSTE TIPO MÉNSULA T2 (6.50m) EN TUBO SCH 40 GALVANIZADO Y PINTADO.</v>
          </cell>
          <cell r="E1419" t="str">
            <v>UN</v>
          </cell>
          <cell r="F1419">
            <v>5189947</v>
          </cell>
        </row>
        <row r="1420">
          <cell r="C1420">
            <v>9190</v>
          </cell>
          <cell r="D1420" t="str">
            <v>POSTE TIPO MÉNSULA T2 (8.50m) EN TUBO SCH 40 GALVANIZADO Y PINTADO.</v>
          </cell>
          <cell r="E1420" t="str">
            <v>UN</v>
          </cell>
          <cell r="F1420">
            <v>11890004</v>
          </cell>
        </row>
        <row r="1421">
          <cell r="C1421">
            <v>9191</v>
          </cell>
          <cell r="D1421" t="str">
            <v>SEMAFORO VEHICULAR DE POLICARBONATO (3x200), LENTES DE POLICARBONATO DE 8", TRES LUCES, SISTEMA DE ILUMINACIÓN A LEDS. TIPO MENSULA.</v>
          </cell>
          <cell r="E1421" t="str">
            <v>UN</v>
          </cell>
          <cell r="F1421">
            <v>4640076</v>
          </cell>
        </row>
        <row r="1422">
          <cell r="C1422">
            <v>9192</v>
          </cell>
          <cell r="D1422" t="str">
            <v>SEMAFORO VEHICULAR DE POLICARBONATO (3x200), LENTES DE POLICARBONATO DE 8", TRES LUCES, SISTEMA DE ILUMINACIÓN A LEDS. FLECHA DE GIRO TIPO MENSULA.</v>
          </cell>
          <cell r="E1422" t="str">
            <v>UN</v>
          </cell>
          <cell r="F1422">
            <v>4473226</v>
          </cell>
        </row>
        <row r="1423">
          <cell r="C1423">
            <v>9193</v>
          </cell>
          <cell r="D1423" t="str">
            <v>SEMAFORO VEHICULAR DE POLICARBONATO (3x200), LENTES DE POLICARBONATO DE 8", TRES LUCES, SISTEMA DE ILUMINACIÓN A LEDS. FLECHA DE GIRO TIPO MASTIL.</v>
          </cell>
          <cell r="E1423" t="str">
            <v>UN</v>
          </cell>
          <cell r="F1423">
            <v>3938351</v>
          </cell>
        </row>
        <row r="1424">
          <cell r="C1424">
            <v>9194</v>
          </cell>
          <cell r="D1424" t="str">
            <v>SEMAFORO VEHICULAR DE POLICARBONATO (3x200), LENTES DE POLICARBONATO DE 8", TRES LUCES, SISTEMA DE ILUMINACIÓN A LEDS. TIPO MASTIL.</v>
          </cell>
          <cell r="E1424" t="str">
            <v>UN</v>
          </cell>
          <cell r="F1424">
            <v>40940819</v>
          </cell>
        </row>
        <row r="1425">
          <cell r="C1425">
            <v>9197</v>
          </cell>
          <cell r="D1425" t="str">
            <v>CONCRETO MR41 COLOR OCRE.</v>
          </cell>
          <cell r="E1425" t="str">
            <v>M3</v>
          </cell>
          <cell r="F1425">
            <v>728875</v>
          </cell>
        </row>
        <row r="1426">
          <cell r="C1426">
            <v>9199</v>
          </cell>
          <cell r="D1426" t="str">
            <v>CONCRETO MR41 COLOR GRIS GRAVA 1" (280 Kg/cm2)</v>
          </cell>
          <cell r="E1426" t="str">
            <v>M3</v>
          </cell>
          <cell r="F1426">
            <v>440300</v>
          </cell>
        </row>
        <row r="1427">
          <cell r="C1427">
            <v>9200</v>
          </cell>
          <cell r="D1427" t="str">
            <v>SEÑAL VERTICAL GRUPO DE PREVENTIVAS TIPO CUADRADO (75cm x 75cm)</v>
          </cell>
          <cell r="E1427" t="str">
            <v>UN</v>
          </cell>
          <cell r="F1427">
            <v>322103</v>
          </cell>
        </row>
        <row r="1428">
          <cell r="C1428">
            <v>9201</v>
          </cell>
          <cell r="D1428" t="str">
            <v>SEÑAL VERTICAL GRUPO DE PREVENTIVAS SP-40 TIPO RECTANGULO (120cm x 40cm)</v>
          </cell>
          <cell r="E1428" t="str">
            <v>UN</v>
          </cell>
          <cell r="F1428">
            <v>322103</v>
          </cell>
        </row>
        <row r="1429">
          <cell r="C1429">
            <v>9202</v>
          </cell>
          <cell r="D1429" t="str">
            <v>SEÑAL VERTICAL GRUPO DE REGLAMENTARIAS TIPO CIRCULO D= 75cm</v>
          </cell>
          <cell r="E1429" t="str">
            <v>UN</v>
          </cell>
          <cell r="F1429">
            <v>322103</v>
          </cell>
        </row>
        <row r="1430">
          <cell r="C1430">
            <v>9203</v>
          </cell>
          <cell r="D1430" t="str">
            <v>SEÑAL VERTICAL GRUPO DE REGLAMENTARIAS SR-01 TIPO OCTAGONO CON ALTURA DE 75cm</v>
          </cell>
          <cell r="E1430" t="str">
            <v>UN</v>
          </cell>
          <cell r="F1430">
            <v>322103</v>
          </cell>
        </row>
        <row r="1431">
          <cell r="C1431">
            <v>9204</v>
          </cell>
          <cell r="D1431" t="str">
            <v>SEÑAL VERTICAL GRUPO DE REGLAMENTARIAS SR-02 TIPO TRIANGULO EQUILATERO 75cm DE LADO</v>
          </cell>
          <cell r="E1431" t="str">
            <v>UN</v>
          </cell>
          <cell r="F1431">
            <v>322103</v>
          </cell>
        </row>
        <row r="1432">
          <cell r="C1432">
            <v>9209</v>
          </cell>
          <cell r="D1432" t="str">
            <v>BARRICADA METALICA TIPO IDU CON CERRADO REFLECTIVO NARANJA Y BLANCO GRADO INGENIERIA, MEDIDAS: 2.40m x 1.50m - 3 BANDEJAS DE 20cm x 2.40m. TABLERO DE DESVIO DE 60cm</v>
          </cell>
          <cell r="E1432" t="str">
            <v>UN</v>
          </cell>
          <cell r="F1432">
            <v>296335</v>
          </cell>
        </row>
        <row r="1433">
          <cell r="C1433">
            <v>9210</v>
          </cell>
          <cell r="D1433" t="str">
            <v>GRÚA REMOLQUE TIPO PLANCHÓN.  INCLUYE CONDUCTOR Y COMBUSTIBLE - INCLUYE MOVILIZACIÓN Y DESMOVILIZACIÓN</v>
          </cell>
          <cell r="E1433" t="str">
            <v>DIA</v>
          </cell>
          <cell r="F1433">
            <v>1161869</v>
          </cell>
        </row>
        <row r="1434">
          <cell r="C1434">
            <v>9211</v>
          </cell>
          <cell r="D1434" t="str">
            <v>PASACALLE  IMPRESO EN LONA BANNER (7.00m x 1.00m) INCLUYE PALOS A LOS EXTREMOS</v>
          </cell>
          <cell r="E1434" t="str">
            <v>UN</v>
          </cell>
          <cell r="F1434">
            <v>285705</v>
          </cell>
        </row>
        <row r="1435">
          <cell r="C1435">
            <v>9216</v>
          </cell>
          <cell r="D1435" t="str">
            <v>CARGA PUNTUAL EN MUESTRAS DE ROCA INTACTA. Norma técnica: ASTM D5731 - 16.</v>
          </cell>
          <cell r="E1435" t="str">
            <v>UN</v>
          </cell>
          <cell r="F1435">
            <v>107100</v>
          </cell>
        </row>
        <row r="1436">
          <cell r="C1436">
            <v>9217</v>
          </cell>
          <cell r="D1436" t="str">
            <v>MÉTODO PARA LA DETERMINACIÓN DEL ÍNDICE DE DESLEIMIENTO - DURABILIDAD DE LUTITAS Y OTRAS ROCAS DÉBILES. Norma técnica: INV E 236-13 ASTM D4644 - 16.</v>
          </cell>
          <cell r="E1436" t="str">
            <v>UN</v>
          </cell>
          <cell r="F1436">
            <v>208488</v>
          </cell>
        </row>
        <row r="1437">
          <cell r="C1437">
            <v>9219</v>
          </cell>
          <cell r="D1437" t="str">
            <v>RESISTENCIA A LA TRACCIÓN INDIRECTA DE MUESTRAS DE ROCA INTACTA. Norma técnica: ASTM D3967 - 16.</v>
          </cell>
          <cell r="E1437" t="str">
            <v>UN</v>
          </cell>
          <cell r="F1437">
            <v>95200</v>
          </cell>
        </row>
        <row r="1438">
          <cell r="C1438">
            <v>9229</v>
          </cell>
          <cell r="D1438" t="str">
            <v>JUEGO DE ARO Y TAPA EN HF PARA CAMARA T-13 Y T-14 NORMA ETB</v>
          </cell>
          <cell r="E1438" t="str">
            <v>JGO</v>
          </cell>
          <cell r="F1438">
            <v>375183</v>
          </cell>
        </row>
        <row r="1439">
          <cell r="C1439">
            <v>9247</v>
          </cell>
          <cell r="D1439" t="str">
            <v>LAMINA ALVEOLAR POLICARBONATO 6 MM</v>
          </cell>
          <cell r="E1439" t="str">
            <v>M2</v>
          </cell>
          <cell r="F1439">
            <v>38741</v>
          </cell>
        </row>
        <row r="1440">
          <cell r="C1440">
            <v>9253</v>
          </cell>
          <cell r="D1440" t="str">
            <v>EQUIPO ANDROIDE CON GPS, CAMARA Y WIFI</v>
          </cell>
          <cell r="E1440" t="str">
            <v>UN</v>
          </cell>
          <cell r="F1440">
            <v>210000</v>
          </cell>
        </row>
        <row r="1441">
          <cell r="C1441">
            <v>9254</v>
          </cell>
          <cell r="D1441" t="str">
            <v>TARIFA JORNAL - PROFESIONAL CATEGORÍA 6 (NO INCLUYE FACTOR DE PRESTACIONES)</v>
          </cell>
          <cell r="E1441" t="str">
            <v>JR</v>
          </cell>
          <cell r="F1441">
            <v>211300</v>
          </cell>
        </row>
        <row r="1442">
          <cell r="C1442">
            <v>9255</v>
          </cell>
          <cell r="D1442" t="str">
            <v>CONCRETO MR43 DE RESISTENCIA ACELERADA (7 días)</v>
          </cell>
          <cell r="E1442" t="str">
            <v>M3</v>
          </cell>
          <cell r="F1442">
            <v>469255</v>
          </cell>
        </row>
        <row r="1443">
          <cell r="C1443">
            <v>9256</v>
          </cell>
          <cell r="D1443" t="str">
            <v>TUBERIA CONCRETO REF. CL.V D=24" (60cm)</v>
          </cell>
          <cell r="E1443" t="str">
            <v>ML</v>
          </cell>
          <cell r="F1443">
            <v>658175</v>
          </cell>
        </row>
        <row r="1444">
          <cell r="C1444">
            <v>9257</v>
          </cell>
          <cell r="D1444" t="str">
            <v>TUBERIA CONCRETO REF. CL.V D=27" (70 cm)</v>
          </cell>
          <cell r="E1444" t="str">
            <v>ML</v>
          </cell>
          <cell r="F1444">
            <v>878472</v>
          </cell>
        </row>
        <row r="1445">
          <cell r="C1445">
            <v>9259</v>
          </cell>
          <cell r="D1445" t="str">
            <v>TUBERIA CONCRETO REF. CL.V D=40´ (100 cm)</v>
          </cell>
          <cell r="E1445" t="str">
            <v>ML</v>
          </cell>
          <cell r="F1445">
            <v>1727694</v>
          </cell>
        </row>
        <row r="1446">
          <cell r="C1446">
            <v>9260</v>
          </cell>
          <cell r="D1446" t="str">
            <v>CRUZ HD  12" x 6" JH (JUNTA HIDRAULICA)</v>
          </cell>
          <cell r="E1446" t="str">
            <v>UN</v>
          </cell>
          <cell r="F1446">
            <v>2590107</v>
          </cell>
        </row>
        <row r="1447">
          <cell r="C1447">
            <v>9266</v>
          </cell>
          <cell r="D1447" t="str">
            <v>JUEGO RUEDA GIRATORIA SENCILLA - IDRD NIÑOS (1 - 5 AÑOS) SUMINISTRO E INSTALACION. SEGUN ESPECIFICACIONES IDRD</v>
          </cell>
          <cell r="E1447" t="str">
            <v>UN</v>
          </cell>
          <cell r="F1447">
            <v>4313750</v>
          </cell>
        </row>
        <row r="1448">
          <cell r="C1448">
            <v>9269</v>
          </cell>
          <cell r="D1448" t="str">
            <v>ESTRUCTURA MICROFUTBOL. SUMINISTRO E INSTALACION. SEGUN ESPECIFICACIONES IDRD</v>
          </cell>
          <cell r="E1448" t="str">
            <v>JGO</v>
          </cell>
          <cell r="F1448">
            <v>2142000</v>
          </cell>
        </row>
        <row r="1449">
          <cell r="C1449">
            <v>9270</v>
          </cell>
          <cell r="D1449" t="str">
            <v>ESTRUCTURA BALONCESTO CON TABLERO ANTIBANDALICO. SUMINISTRO E INSTALACION. SEGUN ESPECIFICACIONES IDRD</v>
          </cell>
          <cell r="E1449" t="str">
            <v>JGO</v>
          </cell>
          <cell r="F1449">
            <v>5117000</v>
          </cell>
        </row>
        <row r="1450">
          <cell r="C1450">
            <v>9271</v>
          </cell>
          <cell r="D1450" t="str">
            <v>CERRAMIENTO CONTRA IMPACTO IDRD h= 5.0m</v>
          </cell>
          <cell r="E1450" t="str">
            <v>ML</v>
          </cell>
          <cell r="F1450">
            <v>1130500</v>
          </cell>
        </row>
        <row r="1451">
          <cell r="C1451">
            <v>9275</v>
          </cell>
          <cell r="D1451" t="str">
            <v>CORTE DIRECTO EN CONDICIÓN UU, NO CONSOLIDADA - NO DRENADA (3 PUNTOS)</v>
          </cell>
          <cell r="E1451" t="str">
            <v>UN</v>
          </cell>
          <cell r="F1451">
            <v>362117</v>
          </cell>
        </row>
        <row r="1452">
          <cell r="C1452">
            <v>9276</v>
          </cell>
          <cell r="D1452" t="str">
            <v>CORTE DIRECTO EN CONDICIÓN CU, CONSOLIDADA - NO DRENADA (3 PUNTOS). Norma técnica: ASTM D6528 - 17.</v>
          </cell>
          <cell r="E1452" t="str">
            <v>UN</v>
          </cell>
          <cell r="F1452">
            <v>454580</v>
          </cell>
        </row>
        <row r="1453">
          <cell r="C1453">
            <v>9277</v>
          </cell>
          <cell r="D1453" t="str">
            <v>CORTE DIRECTO EN CONDICIÓN CD, CONSOLIDADA - DRENADA (3 PUNTOS). Norma técnica: INV E 154-13 NTC 1917-00 ASTM D3080/D3080M - 11.</v>
          </cell>
          <cell r="E1453" t="str">
            <v>UN</v>
          </cell>
          <cell r="F1453">
            <v>559300</v>
          </cell>
        </row>
        <row r="1454">
          <cell r="C1454">
            <v>9278</v>
          </cell>
          <cell r="D1454" t="str">
            <v>COMPRESIÓN TRIAXIAL UU NO CONSOLIDADO - NO DRENADO SOBRE SUELOS (3 PUNTOS). Norma técnica: INV E 153-13 ASTM D2850 - 15.</v>
          </cell>
          <cell r="E1454" t="str">
            <v>UN</v>
          </cell>
          <cell r="F1454">
            <v>750414</v>
          </cell>
        </row>
        <row r="1455">
          <cell r="C1455">
            <v>9279</v>
          </cell>
          <cell r="D1455" t="str">
            <v>DENSIDAD Y PESO UNITARIO DEL SUELO EN EL TERRENO POR EL MÉTODO DEL CONO Y ARENA. Norma técnica: INV E 161-13 NTC 1667-02 ASTM D1556 / D1556M - 15e1 .</v>
          </cell>
          <cell r="E1455" t="str">
            <v>UN</v>
          </cell>
          <cell r="F1455">
            <v>58905</v>
          </cell>
        </row>
        <row r="1456">
          <cell r="C1456">
            <v>9280</v>
          </cell>
          <cell r="D1456" t="str">
            <v>BOLSA PARA BASURA TIPO INDUSTRIAL NEGRA DE 60 x 90 Cm CALIBRE 2 (PAQUETE DE 30 UNIDADES)</v>
          </cell>
          <cell r="E1456" t="str">
            <v>UN</v>
          </cell>
          <cell r="F1456">
            <v>10042</v>
          </cell>
        </row>
        <row r="1457">
          <cell r="C1457">
            <v>9283</v>
          </cell>
          <cell r="D1457" t="str">
            <v>GUANTE CAUCHO NEGRO CORRUGADO CALIBRE 35</v>
          </cell>
          <cell r="E1457" t="str">
            <v>PAR</v>
          </cell>
          <cell r="F1457">
            <v>4641</v>
          </cell>
        </row>
        <row r="1458">
          <cell r="C1458">
            <v>9286</v>
          </cell>
          <cell r="D1458" t="str">
            <v>OVEROL EN DRILL DOS PIEZAS, CAMISA Y PANTALÓN</v>
          </cell>
          <cell r="E1458" t="str">
            <v>UN</v>
          </cell>
          <cell r="F1458">
            <v>44500</v>
          </cell>
        </row>
        <row r="1459">
          <cell r="C1459">
            <v>9287</v>
          </cell>
          <cell r="D1459" t="str">
            <v>PALA REDONDA No.  2 CON CABO</v>
          </cell>
          <cell r="E1459" t="str">
            <v>UN</v>
          </cell>
          <cell r="F1459">
            <v>19517</v>
          </cell>
        </row>
        <row r="1460">
          <cell r="C1460">
            <v>9288</v>
          </cell>
          <cell r="D1460" t="str">
            <v>BOTIQUIN PRIMEROS AUXILIOS METÁLICO DE 40cm x 27cm x 10cm, INCLUYE MEDICAMENTOS</v>
          </cell>
          <cell r="E1460" t="str">
            <v>UN</v>
          </cell>
          <cell r="F1460">
            <v>113824</v>
          </cell>
        </row>
        <row r="1461">
          <cell r="C1461">
            <v>9289</v>
          </cell>
          <cell r="D1461" t="str">
            <v>FILTRO CONTRA POLVO PARA RESPIRADORES</v>
          </cell>
          <cell r="E1461" t="str">
            <v>UN</v>
          </cell>
          <cell r="F1461">
            <v>1904</v>
          </cell>
        </row>
        <row r="1462">
          <cell r="C1462">
            <v>9290</v>
          </cell>
          <cell r="D1462" t="str">
            <v>CANECA PLÁSTICA NEGRA DE 55 GALONES CON TAPA PLANA.</v>
          </cell>
          <cell r="E1462" t="str">
            <v>UN</v>
          </cell>
          <cell r="F1462">
            <v>122000</v>
          </cell>
        </row>
        <row r="1463">
          <cell r="C1463">
            <v>9291</v>
          </cell>
          <cell r="D1463" t="str">
            <v>CUBIERTA VERDE (INCLUYE GEOTEXTIL 1800 PARA BASE, LÁMINA DE DRENAJE DE BAJA RETENCIÓN DE AGUA, GEOTEXTIL 1800 PARA RETENCIÓN DE FINOS, TAPETE TIPO CRASSULACEA EXL, TRANSPORTE Y MANO DE OBRA.</v>
          </cell>
          <cell r="E1463" t="str">
            <v>M2</v>
          </cell>
          <cell r="F1463">
            <v>370240</v>
          </cell>
        </row>
        <row r="1464">
          <cell r="C1464">
            <v>9302</v>
          </cell>
          <cell r="D1464" t="str">
            <v>CONCRETO GRAVA COMÚN 6000 PSI 44 MPa (420 Kg/cm2)</v>
          </cell>
          <cell r="E1464" t="str">
            <v>M3</v>
          </cell>
          <cell r="F1464">
            <v>461125</v>
          </cell>
        </row>
        <row r="1465">
          <cell r="C1465">
            <v>9303</v>
          </cell>
          <cell r="D1465" t="str">
            <v>TUBO EN U - SEPARADOR DE CICLORUTA SC-01 ARO. ELABORADO EN TUBO AN REDONDO DE 2 1/2" TERMINADO EN PINTURA EN POLVO RESISTENTE A LA INTEMPERIE. (INCLUYE PINTURA)</v>
          </cell>
          <cell r="E1465" t="str">
            <v>UN</v>
          </cell>
          <cell r="F1465">
            <v>202300</v>
          </cell>
        </row>
        <row r="1466">
          <cell r="C1466">
            <v>9305</v>
          </cell>
          <cell r="D1466" t="str">
            <v>POSTE DE CONCRETO H=2.50 M RECTO (SECCIÓN DE 10CM X 10CM, PARA 8 HILOS)</v>
          </cell>
          <cell r="E1466" t="str">
            <v>UN</v>
          </cell>
          <cell r="F1466">
            <v>70805</v>
          </cell>
        </row>
        <row r="1467">
          <cell r="C1467">
            <v>9306</v>
          </cell>
          <cell r="D1467" t="str">
            <v>ALAMBRE DE PUAS X 350 MTS. CAL. 12</v>
          </cell>
          <cell r="E1467" t="str">
            <v>ROLLO</v>
          </cell>
          <cell r="F1467">
            <v>160000</v>
          </cell>
        </row>
        <row r="1468">
          <cell r="C1468">
            <v>9307</v>
          </cell>
          <cell r="D1468" t="str">
            <v>PUNTILLA GRAPA EN U 1 1/4 x 9"</v>
          </cell>
          <cell r="E1468" t="str">
            <v>KG</v>
          </cell>
          <cell r="F1468">
            <v>6392</v>
          </cell>
        </row>
        <row r="1469">
          <cell r="C1469">
            <v>9309</v>
          </cell>
          <cell r="D1469" t="str">
            <v>FUMIGADORA AGRÍCOLA PLÁSTICA ERGONÓMICA DE 20 LITROS</v>
          </cell>
          <cell r="E1469" t="str">
            <v>UN</v>
          </cell>
          <cell r="F1469">
            <v>129900</v>
          </cell>
        </row>
        <row r="1470">
          <cell r="C1470">
            <v>9310</v>
          </cell>
          <cell r="D1470" t="str">
            <v>HERBICIDA (APLICADO POR ASPERSIÓN)</v>
          </cell>
          <cell r="E1470" t="str">
            <v>LT</v>
          </cell>
          <cell r="F1470">
            <v>11809</v>
          </cell>
        </row>
        <row r="1471">
          <cell r="C1471">
            <v>9311</v>
          </cell>
          <cell r="D1471" t="str">
            <v>RATICIDA 250 G</v>
          </cell>
          <cell r="E1471" t="str">
            <v>GR</v>
          </cell>
          <cell r="F1471">
            <v>24800</v>
          </cell>
        </row>
        <row r="1472">
          <cell r="C1472">
            <v>9314</v>
          </cell>
          <cell r="D1472" t="str">
            <v>TARIFA JORNAL - PERSONAL DE OBRA - PLOMERO ELECTRICISTA (INCLUYE FACTOR DE PRESTACIONES)</v>
          </cell>
          <cell r="E1472" t="str">
            <v>JR</v>
          </cell>
          <cell r="F1472">
            <v>106000</v>
          </cell>
        </row>
        <row r="1473">
          <cell r="C1473">
            <v>9317</v>
          </cell>
          <cell r="D1473" t="str">
            <v>TARIFA JORNAL - PERSONAL DE OBRA - OPERARIO (INCLUYE FACTOR DE PRESTACIONES)</v>
          </cell>
          <cell r="E1473" t="str">
            <v>JR</v>
          </cell>
          <cell r="F1473">
            <v>119708</v>
          </cell>
        </row>
        <row r="1474">
          <cell r="C1474">
            <v>9318</v>
          </cell>
          <cell r="D1474" t="str">
            <v>TARIFA HORA - PERSONAL DE OBRA - OPERARIO (INCLUYE FACTOR DE PRESTACIONES)</v>
          </cell>
          <cell r="E1474" t="str">
            <v>HR</v>
          </cell>
          <cell r="F1474">
            <v>14963</v>
          </cell>
        </row>
        <row r="1475">
          <cell r="C1475">
            <v>9319</v>
          </cell>
          <cell r="D1475" t="str">
            <v>TARIFA JORNAL- PERSONAL DE OBRA - OPERARIO HORARIO NOCTURNO (INCLUYE FACTOR DE PRESTACIONES)</v>
          </cell>
          <cell r="E1475" t="str">
            <v>JR</v>
          </cell>
          <cell r="F1475">
            <v>163000</v>
          </cell>
        </row>
        <row r="1476">
          <cell r="C1476">
            <v>9320</v>
          </cell>
          <cell r="D1476" t="str">
            <v>TARIFA JORNAL - PERSONAL TÉCNICO - INSPECTOR 2 (INCLUYE FACTOR DE PRESTACIONES)</v>
          </cell>
          <cell r="E1476" t="str">
            <v>JR</v>
          </cell>
          <cell r="F1476">
            <v>105470</v>
          </cell>
        </row>
        <row r="1477">
          <cell r="C1477">
            <v>9321</v>
          </cell>
          <cell r="D1477" t="str">
            <v>TARIFA JORNAL - PERSONAL TÉCNICO - INSPECTOR 1 (INCLUYE FACTOR DE PRESTACIONES)</v>
          </cell>
          <cell r="E1477" t="str">
            <v>JR</v>
          </cell>
          <cell r="F1477">
            <v>116281</v>
          </cell>
        </row>
        <row r="1478">
          <cell r="C1478">
            <v>9323</v>
          </cell>
          <cell r="D1478" t="str">
            <v>TARIFA JORNAL - PERSONAL TÉCNICO - TOPÓGRAFO INSPECTOR (INCLUYE FACTOR DE PRESTACIONES)</v>
          </cell>
          <cell r="E1478" t="str">
            <v>JR</v>
          </cell>
          <cell r="F1478">
            <v>150201</v>
          </cell>
        </row>
        <row r="1479">
          <cell r="C1479">
            <v>9324</v>
          </cell>
          <cell r="D1479" t="str">
            <v>TARIFA JORNAL - PERSONAL AUXILIAR TÉCNICO - CADENERO 2 (INCLUYE FACTOR DE PRESTACIONES)</v>
          </cell>
          <cell r="E1479" t="str">
            <v>JR</v>
          </cell>
          <cell r="F1479">
            <v>88336</v>
          </cell>
        </row>
        <row r="1480">
          <cell r="C1480">
            <v>9325</v>
          </cell>
          <cell r="D1480" t="str">
            <v>CARROTANQUE IRRIGADOR DE AGUA - VIAJE</v>
          </cell>
          <cell r="E1480" t="str">
            <v>VIAJE</v>
          </cell>
          <cell r="F1480">
            <v>210000</v>
          </cell>
        </row>
        <row r="1481">
          <cell r="C1481">
            <v>9333</v>
          </cell>
          <cell r="D1481" t="str">
            <v>MEDIDA DEL POTENCIAL DE COLAPSO DE UN SUELO PARCIALMENTE SATURADO. Norma técnica: INV E 157-13 ASTM D5333-03.</v>
          </cell>
          <cell r="E1481" t="str">
            <v>UN</v>
          </cell>
          <cell r="F1481">
            <v>253232</v>
          </cell>
        </row>
        <row r="1482">
          <cell r="C1482">
            <v>9334</v>
          </cell>
          <cell r="D1482" t="str">
            <v>DETERMINACIÓN DEL CONTENIDO DE SALES SOLUBLES EN LOS SUELOS. Norma técnica: INV E 158-13 NLT 114.</v>
          </cell>
          <cell r="E1482" t="str">
            <v>UN</v>
          </cell>
          <cell r="F1482">
            <v>146608</v>
          </cell>
        </row>
        <row r="1483">
          <cell r="C1483">
            <v>9335</v>
          </cell>
          <cell r="D1483" t="str">
            <v>DETERMINACIÓN DE LA DENSIDAD Y DEL CONTENIDO DE AGUA DEL SUELO Y DEL SUELO-AGREGADO EN EL TERRENO. Norma técnica: INV E 164-13 ASTM D6938 - 17a.</v>
          </cell>
          <cell r="E1483" t="str">
            <v>UN</v>
          </cell>
          <cell r="F1483">
            <v>41650</v>
          </cell>
        </row>
        <row r="1484">
          <cell r="C1484">
            <v>9342</v>
          </cell>
          <cell r="D1484" t="str">
            <v>DETERMINACIÓN DE TERRONES DE ARCILLA Y PARTÍCULAS DELEZNABLES EN LOS AGREGADOS. Norma técnica: INV E 211-13 NTC-589-2000.</v>
          </cell>
          <cell r="E1484" t="str">
            <v>UN</v>
          </cell>
          <cell r="F1484">
            <v>45815</v>
          </cell>
        </row>
        <row r="1485">
          <cell r="C1485">
            <v>9343</v>
          </cell>
          <cell r="D1485" t="str">
            <v>PRESENCIA DE IMPUREZAS ORGÁNICAS EN ARENAS USADAS PARA LA PREPARACIÓN DE MORTEROS O CONCRETOS. Norma técnica: INV E 212-13 NTC-127-2000.</v>
          </cell>
          <cell r="E1485" t="str">
            <v>UN</v>
          </cell>
          <cell r="F1485">
            <v>31535</v>
          </cell>
        </row>
        <row r="1486">
          <cell r="C1486">
            <v>9344</v>
          </cell>
          <cell r="D1486" t="str">
            <v>DENSIDAD BULK (PESO UNITARIO) Y PORCENTAJE DE VACÍOS DE LOS AGREGADOS EN ESTADO SUELTO Y COMPACTO. Norma técnica: INV E 217-13 NTC-92-1995.</v>
          </cell>
          <cell r="E1486" t="str">
            <v>UN</v>
          </cell>
          <cell r="F1486">
            <v>52955</v>
          </cell>
        </row>
        <row r="1487">
          <cell r="C1487">
            <v>9345</v>
          </cell>
          <cell r="D1487" t="str">
            <v>SOLIDEZ DE LOS AGREGADOS FRENTE A LA ACCIÓN DE SOLUCIONES DE SULFATO DE SODIO O DE MAGNESIO. Norma técnica: INV E 220-13 NTC-126-1995.</v>
          </cell>
          <cell r="E1487" t="str">
            <v>UN</v>
          </cell>
          <cell r="F1487">
            <v>287980</v>
          </cell>
        </row>
        <row r="1488">
          <cell r="C1488">
            <v>9346</v>
          </cell>
          <cell r="D1488" t="str">
            <v>CANTIDAD DE PARTÍCULAS LIVIANAS EN UN AGREGADO PÉTREO. Norma técnica: INV E-221-13 NTC-130-1994.</v>
          </cell>
          <cell r="E1488" t="str">
            <v>UN</v>
          </cell>
          <cell r="F1488">
            <v>126378</v>
          </cell>
        </row>
        <row r="1489">
          <cell r="C1489">
            <v>9347</v>
          </cell>
          <cell r="D1489" t="str">
            <v>DENSIDAD, DENSIDAD RELATIVA (GRAVEDAD ESPECÍFICA) Y ABSORCIÓN DEL AGREGADO GRUESO. Norma técnica: INV E-223-13 NTC-176-1995.</v>
          </cell>
          <cell r="E1489" t="str">
            <v>UN</v>
          </cell>
          <cell r="F1489">
            <v>71638</v>
          </cell>
        </row>
        <row r="1490">
          <cell r="C1490">
            <v>9348</v>
          </cell>
          <cell r="D1490" t="str">
            <v>DETERMINACIÓN DEL VALOR DEL 10% DE FINOS. Norma técnica: INV E-224-13.</v>
          </cell>
          <cell r="E1490" t="str">
            <v>UN</v>
          </cell>
          <cell r="F1490">
            <v>227290</v>
          </cell>
        </row>
        <row r="1491">
          <cell r="C1491">
            <v>9350</v>
          </cell>
          <cell r="D1491" t="str">
            <v>DETERMINACIÓN DEL CONTENIDO DE AZUFRE EN LOS AGREGADOS PÉTREOS. Norma técnica: INV E-233-13.</v>
          </cell>
          <cell r="E1491" t="str">
            <v>UN</v>
          </cell>
          <cell r="F1491">
            <v>286314</v>
          </cell>
        </row>
        <row r="1492">
          <cell r="C1492">
            <v>9351</v>
          </cell>
          <cell r="D1492" t="str">
            <v>DETERMINACIÓN DE LA REACTIVIDAD POTENCIAL ÁLCALI-SÍLICE DE AGREGADOS (MÉTODO QUÍMICO). Norma técnica: INV 234-13 NTC 175.</v>
          </cell>
          <cell r="E1492" t="str">
            <v>UN</v>
          </cell>
          <cell r="F1492">
            <v>423045</v>
          </cell>
        </row>
        <row r="1493">
          <cell r="C1493">
            <v>9352</v>
          </cell>
          <cell r="D1493" t="str">
            <v>DETERMINACIÓN DE LA LIMPIEZA SUPERFICIAL DE LAS PARTÍCULAS DE AGREGADO GRUESO. Norma técnica: INV E-237-13.</v>
          </cell>
          <cell r="E1493" t="str">
            <v>UN</v>
          </cell>
          <cell r="F1493">
            <v>62118</v>
          </cell>
        </row>
        <row r="1494">
          <cell r="C1494">
            <v>9353</v>
          </cell>
          <cell r="D1494" t="str">
            <v>DETERMINACIÓN DE LA RESISTENCIA DEL AGREGADO GRUESO A LA DEGRADACIÓN POR ABRASIÓN, UTILIZANDO EL APARATO MICRO-DEVAL. Norma técnica: INV E-238-13.</v>
          </cell>
          <cell r="E1494" t="str">
            <v>UN</v>
          </cell>
          <cell r="F1494">
            <v>207060</v>
          </cell>
        </row>
        <row r="1495">
          <cell r="C1495">
            <v>9354</v>
          </cell>
          <cell r="D1495" t="str">
            <v>DETERMINACIÓN DEL CONTENIDO DE VACÍOS EN AGREGADOS FINOS NO COMPACTADOS (INFLUENCIADO POR LA FORMA DE LAS PARTÍCULAS, LA TEXTURA SUPERFICIAL Y LA GRANULOMETRÍA). Norma técnica: INV E-239-13.</v>
          </cell>
          <cell r="E1495" t="str">
            <v>UN</v>
          </cell>
          <cell r="F1495">
            <v>101150</v>
          </cell>
        </row>
        <row r="1496">
          <cell r="C1496">
            <v>9355</v>
          </cell>
          <cell r="D1496" t="str">
            <v>PROPORCIÓN DE PARTÍCULAS PLANAS, ALARGADAS O PLANAS Y ALARGADAS EN AGREGADOS GRUESOS. Norma técnica: INV E-240-13.</v>
          </cell>
          <cell r="E1496" t="str">
            <v>UN</v>
          </cell>
          <cell r="F1496">
            <v>145894</v>
          </cell>
        </row>
        <row r="1497">
          <cell r="C1497">
            <v>9356</v>
          </cell>
          <cell r="D1497" t="str">
            <v>ANÁLISIS PETROGRÁFICO DE AGREGADOS PARA CONCRETO (1 SECCIÓN DELGADA). Norma técnica: ASTM C295/C295M − 12.</v>
          </cell>
          <cell r="E1497" t="str">
            <v>UN</v>
          </cell>
          <cell r="F1497">
            <v>1785000</v>
          </cell>
        </row>
        <row r="1498">
          <cell r="C1498">
            <v>9357</v>
          </cell>
          <cell r="D1498" t="str">
            <v>ANÁLISIS PETROGRÁFICO DE AGREGADOS PARA CONCRETO (2 SECCIÓN DELGADA). Norma técnica: ASTM C295/C295M − 12.</v>
          </cell>
          <cell r="E1498" t="str">
            <v>UN</v>
          </cell>
          <cell r="F1498">
            <v>1558900</v>
          </cell>
        </row>
        <row r="1499">
          <cell r="C1499">
            <v>9358</v>
          </cell>
          <cell r="D1499" t="str">
            <v>ANÀLISIS PETROGRÀFICO DE AGREGADOS PARA CONCRETO (3 SECCIÓN DELGADA). Norma técnica: ASTM C295/C295M − 12.</v>
          </cell>
          <cell r="E1499" t="str">
            <v>UN</v>
          </cell>
          <cell r="F1499">
            <v>1630300</v>
          </cell>
        </row>
        <row r="1500">
          <cell r="C1500">
            <v>9359</v>
          </cell>
          <cell r="D1500" t="str">
            <v>DETERMINACIÓN DEL CONTENIDO DE AGUA EN LOS MATERIALES BITUMINOSOS POR DESTILACIÓN. Norma técnica:: INV E-704-13 ASTM D95.</v>
          </cell>
          <cell r="E1500" t="str">
            <v>UN</v>
          </cell>
          <cell r="F1500">
            <v>209083</v>
          </cell>
        </row>
        <row r="1501">
          <cell r="C1501">
            <v>9360</v>
          </cell>
          <cell r="D1501" t="str">
            <v>PUNTOS DE INFLAMACIÓN Y DE COMBUSTIÓN MEDIANTE LA COPA ABIERTA CLEVELAND. Norma técnica: INV E-709-13 / ASTM D92.</v>
          </cell>
          <cell r="E1501" t="str">
            <v>UN</v>
          </cell>
          <cell r="F1501">
            <v>113050</v>
          </cell>
        </row>
        <row r="1502">
          <cell r="C1502">
            <v>9361</v>
          </cell>
          <cell r="D1502" t="str">
            <v>SOLUBILIDAD DE MATERIALES ASFÁLTICOS EN TRICLOROETILENO. Norma técnica: INV E – 713 - 13 ASTM D88.</v>
          </cell>
          <cell r="E1502" t="str">
            <v>UN</v>
          </cell>
          <cell r="F1502">
            <v>317873</v>
          </cell>
        </row>
        <row r="1503">
          <cell r="C1503">
            <v>9363</v>
          </cell>
          <cell r="D1503" t="str">
            <v>DETERMINACIÓN DE LA VISCOSIDAD DEL ASFALTO EMPLEANDO UN VISCOSÍMETRO  ROTACIONAL (Tres temperaturas). Norma técnica: INV E – 717 - 13 ASTM D4402 - D4402M AASHTO T 316 – 06.</v>
          </cell>
          <cell r="E1503" t="str">
            <v>UN</v>
          </cell>
          <cell r="F1503">
            <v>287000</v>
          </cell>
        </row>
        <row r="1504">
          <cell r="C1504">
            <v>9364</v>
          </cell>
          <cell r="D1504" t="str">
            <v>EFECTO DEL CALOR Y DEL AIRE SOBRE EL ASFALTO EN LAMINA DELGADA Y ROTATORIA. Norma técnica: INV E - 720 - 13 ASTM D 2872.</v>
          </cell>
          <cell r="E1504" t="str">
            <v>UN</v>
          </cell>
          <cell r="F1504">
            <v>568000</v>
          </cell>
        </row>
        <row r="1505">
          <cell r="C1505">
            <v>9366</v>
          </cell>
          <cell r="D1505" t="str">
            <v>GRAVEDAD ESPECÍFICA BULK Y DENSIDAD DE MEZCLAS ASFÁLTICAS COMPACTADAS ABSORBENTES EMPLEANDO ESPECÍMENES RECUBIERTOS CON UNA PELÍCULA DE PARAFINA. Norma técnica: INV E – 734 - 13 ASTM D1188.</v>
          </cell>
          <cell r="E1505" t="str">
            <v>UN</v>
          </cell>
          <cell r="F1505">
            <v>49980</v>
          </cell>
        </row>
        <row r="1506">
          <cell r="C1506">
            <v>9367</v>
          </cell>
          <cell r="D1506" t="str">
            <v>GRAVEDAD ESPECÍFICA MÁXIMA DE MEZCLAS ASFÁLTICAS PARA PAVIMENTOS. Norma técnica: INV E – 735 - 13 ASTM D2041/D2041.</v>
          </cell>
          <cell r="E1506" t="str">
            <v>UN</v>
          </cell>
          <cell r="F1506">
            <v>107100</v>
          </cell>
        </row>
        <row r="1507">
          <cell r="C1507">
            <v>9368</v>
          </cell>
          <cell r="D1507" t="str">
            <v>MEDIDA DE LA DENSIDAD DE CAPAS DE CONCRETO ASFÁLTICO EN EL TERRENO EMPLEANDO EL MÉTODO NUCLEAR. Norma técnica: INV E - 746 - 13 ASTM D2950/D2950M.</v>
          </cell>
          <cell r="E1507" t="str">
            <v>UN</v>
          </cell>
          <cell r="F1507">
            <v>49980</v>
          </cell>
        </row>
        <row r="1508">
          <cell r="C1508">
            <v>9369</v>
          </cell>
          <cell r="D1508" t="str">
            <v>DETERMINACIÓN DE LAS PROPIEDADES REOLÓGICAS DE LOS LIGANTES ASFÁLTICOS MEDIANTE EL REÓMETRO DE CORTE DINÁMICO. Norma técnica: INV E – 750 - 13 AASHTO T 315.</v>
          </cell>
          <cell r="E1508" t="str">
            <v>UN</v>
          </cell>
          <cell r="F1508">
            <v>1074808</v>
          </cell>
        </row>
        <row r="1509">
          <cell r="C1509">
            <v>9370</v>
          </cell>
          <cell r="D1509" t="str">
            <v>RESISTENCIA A LA DEFORMACIÓN PLÁSTICA DE LAS MEZCLAS ASFÁLTICAS MEDIANTE LA PISTA DE ENSAYO DE LABORATORIO. Norma técnica: INV E - 756 - 13 NLT173.</v>
          </cell>
          <cell r="E1509" t="str">
            <v>UN</v>
          </cell>
          <cell r="F1509">
            <v>991667</v>
          </cell>
        </row>
        <row r="1510">
          <cell r="C1510">
            <v>9371</v>
          </cell>
          <cell r="D1510" t="str">
            <v>RECUPERACIÓN DEL ASFALTO DE UNA SOLUCIÓN UTILIZANDO EL EVAPORADOR ROTATORIO. Norma técnica: INV E – 759 - 13 ASTM D5404/D5404M.</v>
          </cell>
          <cell r="E1510" t="str">
            <v>UN</v>
          </cell>
          <cell r="F1510">
            <v>570600</v>
          </cell>
        </row>
        <row r="1511">
          <cell r="C1511">
            <v>9373</v>
          </cell>
          <cell r="D1511" t="str">
            <v>ADHESIVIDAD DE LOS LIGANTES BITUMINOSOS A LOS AGREGADOS FINOS (MÉTODO RIEDEL - WEBER). Norma técnica: INV E – 774 - 13 NLT 355.</v>
          </cell>
          <cell r="E1511" t="str">
            <v>UN</v>
          </cell>
          <cell r="F1511">
            <v>180285</v>
          </cell>
        </row>
        <row r="1512">
          <cell r="C1512">
            <v>9374</v>
          </cell>
          <cell r="D1512" t="str">
            <v>ANÁLISIS GRANULOMÉTRICO DE LOS AGREGADOS EXTRAÍDOS DE MEZCLAS ASFÁLTICAS. Norma técnica: INV E – 782 - 13 ASTM D5444.</v>
          </cell>
          <cell r="E1512" t="str">
            <v>UN</v>
          </cell>
          <cell r="F1512">
            <v>64260</v>
          </cell>
        </row>
        <row r="1513">
          <cell r="C1513">
            <v>9375</v>
          </cell>
          <cell r="D1513" t="str">
            <v>DETERMINACIÓN DE LAS LEYES DE FATIGA DE MEZCLAS ASFÁLTICAS COMPACTADAS EN CALIENTE SOMETIDAS A FLEXIÓN DINÁMICA. Norma técnica: INV E - 784 - 13 AASHTO T 321 EN-12697-24 Anexo D.</v>
          </cell>
          <cell r="E1513" t="str">
            <v>UN</v>
          </cell>
          <cell r="F1513">
            <v>3113397</v>
          </cell>
        </row>
        <row r="1514">
          <cell r="C1514">
            <v>9379</v>
          </cell>
          <cell r="D1514" t="str">
            <v>VISCOSIDAD SAYBOLT DE ASFALTOS. Norma técnica: INV E-714-13 ASTM D 88.</v>
          </cell>
          <cell r="E1514" t="str">
            <v>UN</v>
          </cell>
          <cell r="F1514">
            <v>107000</v>
          </cell>
        </row>
        <row r="1515">
          <cell r="C1515">
            <v>9381</v>
          </cell>
          <cell r="D1515" t="str">
            <v>RECUPERACIÓN ELÁSTICA POR TORSIÓN DE ASFALTOS MODIFICADOS. Norma técnica: INV E – 727 - 13 NLT 329.</v>
          </cell>
          <cell r="E1515" t="str">
            <v>UN</v>
          </cell>
          <cell r="F1515">
            <v>70567</v>
          </cell>
        </row>
        <row r="1516">
          <cell r="C1516">
            <v>9383</v>
          </cell>
          <cell r="D1516" t="str">
            <v>DESTILACIÓN DE EMULSIONES ASFÁLTICAS. Norma técnica: INV E – 762 - 13 ASTM D6997.</v>
          </cell>
          <cell r="E1516" t="str">
            <v>UN</v>
          </cell>
          <cell r="F1516">
            <v>196350</v>
          </cell>
        </row>
        <row r="1517">
          <cell r="C1517">
            <v>9384</v>
          </cell>
          <cell r="D1517" t="str">
            <v>VISCOSIDAD SAYBOLT FUROL DE EMULSIONES ASFÁLTICAS. Norma técnica: INV E – 763 - 13 ASTM D7496.</v>
          </cell>
          <cell r="E1517" t="str">
            <v>UN</v>
          </cell>
          <cell r="F1517">
            <v>111000</v>
          </cell>
        </row>
        <row r="1518">
          <cell r="C1518">
            <v>9385</v>
          </cell>
          <cell r="D1518" t="str">
            <v>PREFABRICADOS DE CONCRETO. MUESTREO Y ENSAYO DE PREFABRICADOS DE CONCRETO NO REFORZADOS, VIBROCOMPACTADOS. RESISTENCIA A LA COMPRESIÓN. Norma técnica: NTC 4024 numeral 6.</v>
          </cell>
          <cell r="E1518" t="str">
            <v>UN</v>
          </cell>
          <cell r="F1518">
            <v>34100</v>
          </cell>
        </row>
        <row r="1519">
          <cell r="C1519">
            <v>9386</v>
          </cell>
          <cell r="D1519" t="str">
            <v>ABSORCIÓN DE AGUA POR LOS ADOQUINES DE CONCRETO. Norma técnica: INV E - 427 - 13 NTC 2017 numeral 6.3 ASTM C140.</v>
          </cell>
          <cell r="E1519" t="str">
            <v>UN</v>
          </cell>
          <cell r="F1519">
            <v>33320</v>
          </cell>
        </row>
        <row r="1520">
          <cell r="C1520">
            <v>9387</v>
          </cell>
          <cell r="D1520" t="str">
            <v>DISEÑO DE MEZCLAS DE CONCRETO CON DOS AGREGADOS PARA UNA RESISTENCIA DADA (Incluye caracterización)</v>
          </cell>
          <cell r="E1520" t="str">
            <v>UN</v>
          </cell>
          <cell r="F1520">
            <v>595000</v>
          </cell>
        </row>
        <row r="1521">
          <cell r="C1521">
            <v>9388</v>
          </cell>
          <cell r="D1521" t="str">
            <v>MEDIDA DE LA MACROTEXTURA SUPERFICIAL DE UN PAVIMENTO EMPLEANDO LA TECNICA VOLUMETRICA. Norma técnica: INV E - 791 - 13 ASTM E 965 NLT 335.</v>
          </cell>
          <cell r="E1521" t="str">
            <v>UN</v>
          </cell>
          <cell r="F1521">
            <v>37000</v>
          </cell>
        </row>
        <row r="1522">
          <cell r="C1522">
            <v>9389</v>
          </cell>
          <cell r="D1522" t="str">
            <v>MÉTODO PARA DETERMINAR LA CARGA DE ROTURA Y ELONGACIÓN DE GEOTEXTILES (MÉTODO GRAB). Norma técnica: ASTM D4632 D4632M - 15a.</v>
          </cell>
          <cell r="E1522" t="str">
            <v>UN</v>
          </cell>
          <cell r="F1522">
            <v>333200</v>
          </cell>
        </row>
        <row r="1523">
          <cell r="C1523">
            <v>9396</v>
          </cell>
          <cell r="D1523" t="str">
            <v>MÉTODOS PARA MUESTREO Y ENSAYOS DE UNIDADES DE MAMPOSTERÍA Y OTROS PRODUCTOS DE ARCILLA. MÓDULO DE ROTURA. Norma técnica: NTC 4017 numeral 6.</v>
          </cell>
          <cell r="E1523" t="str">
            <v>UN</v>
          </cell>
          <cell r="F1523">
            <v>36890</v>
          </cell>
        </row>
        <row r="1524">
          <cell r="C1524">
            <v>9397</v>
          </cell>
          <cell r="D1524" t="str">
            <v>ADOQUINES DE CONCRETO PARA PAVIMENTOS. RESISTENCIA A LA FLEXOTRACCIÓN (MÓDULO DE ROTURA). Norma técnica: NTC 2017 numeral 6.4.</v>
          </cell>
          <cell r="E1524" t="str">
            <v>UN</v>
          </cell>
          <cell r="F1524">
            <v>30940</v>
          </cell>
        </row>
        <row r="1525">
          <cell r="C1525">
            <v>9398</v>
          </cell>
          <cell r="D1525" t="str">
            <v>RESISTENCIA A LA ABRASIÓN DE MATERIALES PARA PISOS Y PAVIMENTOS, MEDIANTE ARENA Y DISCO METÁLICO ANCHO. (ADOQUINES DE CONCRETO). Norma técnica: NTC 5147.</v>
          </cell>
          <cell r="E1525" t="str">
            <v>UN</v>
          </cell>
          <cell r="F1525">
            <v>61999</v>
          </cell>
        </row>
        <row r="1526">
          <cell r="C1526">
            <v>9401</v>
          </cell>
          <cell r="D1526" t="str">
            <v>RESISTENCIA A LA FLEXOTRACCIÓN (MÓDULO DE ROTURA) DE LOSETAS DE CONCRETO PARA PAVIMENTO. Norma técnica: NTC 4992 numeral 6.4.</v>
          </cell>
          <cell r="E1526" t="str">
            <v>UN</v>
          </cell>
          <cell r="F1526">
            <v>46291</v>
          </cell>
        </row>
        <row r="1527">
          <cell r="C1527">
            <v>9402</v>
          </cell>
          <cell r="D1527" t="str">
            <v>ABSORCIÓN DE AGUA DE LOSETAS DE CONCRETO PARA PAVIMENTOS. Norma técnica: NTC 4992 numeral 6.3.</v>
          </cell>
          <cell r="E1527" t="str">
            <v>UN</v>
          </cell>
          <cell r="F1527">
            <v>34510</v>
          </cell>
        </row>
        <row r="1528">
          <cell r="C1528">
            <v>9404</v>
          </cell>
          <cell r="D1528" t="str">
            <v>RESISTENCIA A LA ABRASIÓN DE MATERIALES PARA PISOS Y PAVIMENTOS, MEDIANTE ARENA Y DISCO METÁLICO ANCHO. (LOSETAS DE CONCRETO). Norma técnica: NTC 5147.</v>
          </cell>
          <cell r="E1528" t="str">
            <v>UN</v>
          </cell>
          <cell r="F1528">
            <v>78064</v>
          </cell>
        </row>
        <row r="1529">
          <cell r="C1529">
            <v>9405</v>
          </cell>
          <cell r="D1529" t="str">
            <v>RESISTENCIA A LA FLEXOTRACCIÓN (MÓDULO DE ROTURA) DE BORDILLOS Y SARDINELES. Norma técnica: NTC 4109.</v>
          </cell>
          <cell r="E1529" t="str">
            <v>UN</v>
          </cell>
          <cell r="F1529">
            <v>199920</v>
          </cell>
        </row>
        <row r="1530">
          <cell r="C1530">
            <v>9407</v>
          </cell>
          <cell r="D1530" t="str">
            <v>EXTRACCIÓN DE TESTIGOS DE PAVIMENTOS ASFÁLTICOS MEDIANTE ASERRADO, DE 100 CM X 100 CM. Norma técnica: INV E – 758 - 13 ASTM D 5361.</v>
          </cell>
          <cell r="E1530" t="str">
            <v>UN</v>
          </cell>
          <cell r="F1530">
            <v>161558</v>
          </cell>
        </row>
        <row r="1531">
          <cell r="C1531">
            <v>9408</v>
          </cell>
          <cell r="D1531" t="str">
            <v>PUESTO DE TRABAJO - ESCRITORIO 75x120x50</v>
          </cell>
          <cell r="E1531" t="str">
            <v>UN</v>
          </cell>
          <cell r="F1531">
            <v>176900</v>
          </cell>
        </row>
        <row r="1532">
          <cell r="C1532">
            <v>9409</v>
          </cell>
          <cell r="D1532" t="str">
            <v>SILLA ESCRITORIO GIRATORIA CON BRAZOS</v>
          </cell>
          <cell r="E1532" t="str">
            <v>UN</v>
          </cell>
          <cell r="F1532">
            <v>159900</v>
          </cell>
        </row>
        <row r="1533">
          <cell r="C1533">
            <v>9413</v>
          </cell>
          <cell r="D1533" t="str">
            <v>LAMINA ALFAJOR</v>
          </cell>
          <cell r="E1533" t="str">
            <v>KG</v>
          </cell>
          <cell r="F1533">
            <v>3213</v>
          </cell>
        </row>
        <row r="1534">
          <cell r="C1534">
            <v>9414</v>
          </cell>
          <cell r="D1534" t="str">
            <v>SILLA PLÁSTICA SIN BRAZOS</v>
          </cell>
          <cell r="E1534" t="str">
            <v>UN</v>
          </cell>
          <cell r="F1534">
            <v>23521</v>
          </cell>
        </row>
        <row r="1535">
          <cell r="C1535">
            <v>9423</v>
          </cell>
          <cell r="D1535" t="str">
            <v>TARIFA MES - PERSONAL DE OBRA - TÉCNICO PLOMERO (INCLUYE FACTOR DE PRESTACIONES)</v>
          </cell>
          <cell r="E1535" t="str">
            <v>MES</v>
          </cell>
          <cell r="F1535">
            <v>3171353</v>
          </cell>
        </row>
        <row r="1536">
          <cell r="C1536">
            <v>9424</v>
          </cell>
          <cell r="D1536" t="str">
            <v>TARIFA MES - PERSONAL DE OBRA - AYUDANTE (INCLUYE FACTOR DE PRESTACIONES)</v>
          </cell>
          <cell r="E1536" t="str">
            <v>MES</v>
          </cell>
          <cell r="F1536">
            <v>1911652</v>
          </cell>
        </row>
        <row r="1537">
          <cell r="C1537">
            <v>9427</v>
          </cell>
          <cell r="D1537" t="str">
            <v>COSTO DE LA REPRODUCCIÓN DE PLANOS TAMAÑO PLIEGO</v>
          </cell>
          <cell r="E1537" t="str">
            <v>UN</v>
          </cell>
          <cell r="F1537">
            <v>8700</v>
          </cell>
        </row>
        <row r="1538">
          <cell r="C1538">
            <v>9428</v>
          </cell>
          <cell r="D1538" t="str">
            <v>COSTO DE CERTIFICADO DE TRADICIÓN Y LIBERTAD DE INMUEBLES</v>
          </cell>
          <cell r="E1538" t="str">
            <v>UN</v>
          </cell>
          <cell r="F1538">
            <v>20300</v>
          </cell>
        </row>
        <row r="1539">
          <cell r="C1539">
            <v>9433</v>
          </cell>
          <cell r="D1539" t="str">
            <v>EXPANSIÓN LIBRE EN CONSOLIDÓMETRO. Norma técnica: ASTM D4546 - 14e1. Norma técnica: ASTM D4546 - 14e1.</v>
          </cell>
          <cell r="E1539" t="str">
            <v>UN</v>
          </cell>
          <cell r="F1539">
            <v>145180</v>
          </cell>
        </row>
        <row r="1540">
          <cell r="C1540">
            <v>9434</v>
          </cell>
          <cell r="D1540" t="str">
            <v>TRATAMIENTO Y DISPOSICIÓN FINAL DE LODOS NO PELIGROSOS PROVENIENTES DE ALCANTARILLADO</v>
          </cell>
          <cell r="E1540" t="str">
            <v>KG</v>
          </cell>
          <cell r="F1540">
            <v>286</v>
          </cell>
        </row>
        <row r="1541">
          <cell r="C1541">
            <v>9437</v>
          </cell>
          <cell r="D1541" t="str">
            <v xml:space="preserve">CONO CONCENTRICO PARA POZO D= 1.20m x 0.60m e=0.10m  h= 0.75m </v>
          </cell>
          <cell r="E1541" t="str">
            <v>UN</v>
          </cell>
          <cell r="F1541">
            <v>521006</v>
          </cell>
        </row>
        <row r="1542">
          <cell r="C1542">
            <v>9441</v>
          </cell>
          <cell r="D1542" t="str">
            <v>SEÑAL LUMINOSA BIDIRECCIONAL 1.50m x 0.50m</v>
          </cell>
          <cell r="E1542" t="str">
            <v>UN</v>
          </cell>
          <cell r="F1542">
            <v>1011500</v>
          </cell>
        </row>
        <row r="1543">
          <cell r="C1543">
            <v>9443</v>
          </cell>
          <cell r="D1543" t="str">
            <v>DETERMINACIÓN DEL COEFICIENTE DE PULIMIENTO ACELERADO (CPA) DE LAS PARTÍCULAS DE AGREGADO GRUESO. Norma técnica: INV E-232-13.</v>
          </cell>
          <cell r="E1543" t="str">
            <v>UN</v>
          </cell>
          <cell r="F1543">
            <v>1689000</v>
          </cell>
        </row>
        <row r="1544">
          <cell r="C1544">
            <v>9444</v>
          </cell>
          <cell r="D1544" t="str">
            <v>PORCENTAJE DE VACÍOS CON AIRE EN MEZCLAS ASFÁLTICAS COMPACTADAS DENSAS Y ABIERTAS. Norma técnica: INV E - 736 - 13 ASTM D3203/D3203.</v>
          </cell>
          <cell r="E1544" t="str">
            <v>UN</v>
          </cell>
          <cell r="F1544">
            <v>136850</v>
          </cell>
        </row>
        <row r="1545">
          <cell r="C1545">
            <v>9445</v>
          </cell>
          <cell r="D1545" t="str">
            <v>CONCENTRACIÓN CRÍTICA DE LLENANTE EN MEZCLAS DE CONCRETO ASFÁLTICO. Norma técnica: INV E – 745 - 13 IRAM 1542 – Junio 1983.</v>
          </cell>
          <cell r="E1545" t="str">
            <v>UN</v>
          </cell>
          <cell r="F1545">
            <v>233597</v>
          </cell>
        </row>
        <row r="1546">
          <cell r="C1546">
            <v>9446</v>
          </cell>
          <cell r="D1546" t="str">
            <v>CUBRIMIENTO DE LOS AGREGADOS CON MATERIALES ASFÁLTICOS EN PRESENCIA DE AGUA (STRIPPING). Norma técnica: AASHTO T 182 NLT 166 ASTM D1664.</v>
          </cell>
          <cell r="E1546" t="str">
            <v>UN</v>
          </cell>
          <cell r="F1546">
            <v>73066</v>
          </cell>
        </row>
        <row r="1547">
          <cell r="C1547">
            <v>9447</v>
          </cell>
          <cell r="D1547" t="str">
            <v>MÓDULO DINÁMICO DE MEZCLAS ASFÁLTICAS. Norma técnica: ASTM D3497  AASHTO TP 62 – 03.</v>
          </cell>
          <cell r="E1547" t="str">
            <v>UN</v>
          </cell>
          <cell r="F1547">
            <v>1400000</v>
          </cell>
        </row>
        <row r="1548">
          <cell r="C1548">
            <v>9448</v>
          </cell>
          <cell r="D1548" t="str">
            <v>SEDIMENTACIÓN DE LAS EMULSIONES ASFÁLTICAS DURANTE EL ALMACENAMIENTO. Norma técnica: INV E – 764 - 13 ASTM D 6930 NLT 140.</v>
          </cell>
          <cell r="E1548" t="str">
            <v>UN</v>
          </cell>
          <cell r="F1548">
            <v>214200</v>
          </cell>
        </row>
        <row r="1549">
          <cell r="C1549">
            <v>9449</v>
          </cell>
          <cell r="D1549" t="str">
            <v>TAMIZADO DE LAS EMULSIONES ASFALTICAS. Norma técnica: INV E – 765 - 13 ASTM6933.</v>
          </cell>
          <cell r="E1549" t="str">
            <v>UN</v>
          </cell>
          <cell r="F1549">
            <v>52836</v>
          </cell>
        </row>
        <row r="1550">
          <cell r="C1550">
            <v>9450</v>
          </cell>
          <cell r="D1550" t="str">
            <v>DEMULSIBILIDAD DE LAS EMULSIONES ASFÁLTICAS. Norma técnica: INV E - 766 - 13 ASTM D6936.</v>
          </cell>
          <cell r="E1550" t="str">
            <v>UN</v>
          </cell>
          <cell r="F1550">
            <v>148750</v>
          </cell>
        </row>
        <row r="1551">
          <cell r="C1551">
            <v>9451</v>
          </cell>
          <cell r="D1551" t="str">
            <v>IDENTIFICACIÓN DE LAS EMULSIONES ASFÁLTICAS CATIÓNICAS MEDIANTE LA DETERMINACIÓN DE LA CARGA DE LAS PARTÍCULAS. Norma técnica. INV E – 767 - 13 ASTM D7402 NLT 194.</v>
          </cell>
          <cell r="E1551" t="str">
            <v>UN</v>
          </cell>
          <cell r="F1551">
            <v>74970</v>
          </cell>
        </row>
        <row r="1552">
          <cell r="C1552">
            <v>9452</v>
          </cell>
          <cell r="D1552" t="str">
            <v>PH DE LAS EMULSIONES ASFÁLTICAS. Norma técnica: INV E – 768 - 13 NLT 195.</v>
          </cell>
          <cell r="E1552" t="str">
            <v>UN</v>
          </cell>
          <cell r="F1552">
            <v>50000</v>
          </cell>
        </row>
        <row r="1553">
          <cell r="C1553">
            <v>9453</v>
          </cell>
          <cell r="D1553" t="str">
            <v>ENSAYO DE MEZCLA CON CEMENTO DE LAS EMULSIONES ASFALTICAS. Norma técnica: INV E – 770 - 13 ASTM D6935 NLT 144.</v>
          </cell>
          <cell r="E1553" t="str">
            <v>UN</v>
          </cell>
          <cell r="F1553">
            <v>238000</v>
          </cell>
        </row>
        <row r="1554">
          <cell r="C1554">
            <v>9454</v>
          </cell>
          <cell r="D1554" t="str">
            <v>MEDIDA DEL COEFICIENTE DE RESISTENCIA AL DESLIZAMIENTO USANDO EL PÉNDULO BRITÁNICO. Norma técnica: INV E – 792 - 13 NTC 5129 ASTM E 501.</v>
          </cell>
          <cell r="E1554" t="str">
            <v>UN</v>
          </cell>
          <cell r="F1554">
            <v>49504</v>
          </cell>
        </row>
        <row r="1555">
          <cell r="C1555">
            <v>9455</v>
          </cell>
          <cell r="D1555" t="str">
            <v>TARIFA MES - PERSONAL DE OBRA - AYUDANTE (NO INCLUYE FACTOR DE PRESTACIONES)</v>
          </cell>
          <cell r="E1555" t="str">
            <v>MES</v>
          </cell>
          <cell r="F1555">
            <v>1160000</v>
          </cell>
        </row>
        <row r="1556">
          <cell r="C1556">
            <v>9456</v>
          </cell>
          <cell r="D1556" t="str">
            <v>ALQUILER DE VEHICULO: CAMPERO, PICK-UP, CAMIONETA, CAMION O SIMILAR DE 1300cc A 2000cc DE CILINDRADA, MODELO 2014 A 2011. 75% DE LA TARIFA ESTABLECIDA. INCLUYE TODOS LOS COSTOS DE OPERACIÓN Y MANTENIMIENTO EXCEPTO EL SALARIO DEL CONDUCTOR</v>
          </cell>
          <cell r="E1556" t="str">
            <v>MES</v>
          </cell>
          <cell r="F1556">
            <v>5448750</v>
          </cell>
        </row>
        <row r="1557">
          <cell r="C1557">
            <v>9457</v>
          </cell>
          <cell r="D1557" t="str">
            <v>TARIFA MES - PERSONAL DE OBRA - INSPECTOR 1 HORARIO NOCTURNO (NO INCLUYE FACTOR DE PRESTACIONES)</v>
          </cell>
          <cell r="E1557" t="str">
            <v>MES</v>
          </cell>
          <cell r="F1557">
            <v>3036150</v>
          </cell>
        </row>
        <row r="1558">
          <cell r="C1558">
            <v>9459</v>
          </cell>
          <cell r="D1558" t="str">
            <v>TARIFA MES - PERSONAL TÉCNICO - OPERADOR EQUIPO PERFORACIÓN (NO INCLUYE FACTOR DE PRESTACIONES)</v>
          </cell>
          <cell r="E1558" t="str">
            <v>MES</v>
          </cell>
          <cell r="F1558">
            <v>2460000</v>
          </cell>
        </row>
        <row r="1559">
          <cell r="C1559">
            <v>9460</v>
          </cell>
          <cell r="D1559" t="str">
            <v>TARIFA MES - PERSONAL TÉCNICO - OPERADOR AUXILIAR DE EQUIPO (NO INCLUYE FACTOR DE PRESTACIONES)</v>
          </cell>
          <cell r="E1559" t="str">
            <v>MES</v>
          </cell>
          <cell r="F1559">
            <v>1645000</v>
          </cell>
        </row>
        <row r="1560">
          <cell r="C1560">
            <v>9461</v>
          </cell>
          <cell r="D1560" t="str">
            <v>TARIFA MES - PERSONAL DE OBRA - OFICIAL (NO INCLUYE FACTOR DE PRESTACIONES)</v>
          </cell>
          <cell r="E1560" t="str">
            <v>MES</v>
          </cell>
          <cell r="F1560">
            <v>1740000</v>
          </cell>
        </row>
        <row r="1561">
          <cell r="C1561">
            <v>9462</v>
          </cell>
          <cell r="D1561" t="str">
            <v>TARIFA MES - PERSONAL DE OBRA - PLOMERO (NO INCLUYE FACTOR DE PRESTACIONES)</v>
          </cell>
          <cell r="E1561" t="str">
            <v>MES</v>
          </cell>
          <cell r="F1561">
            <v>2030000</v>
          </cell>
        </row>
        <row r="1562">
          <cell r="C1562">
            <v>9463</v>
          </cell>
          <cell r="D1562" t="str">
            <v>TARIFA MES - PERSONAL DE OBRA - TÉCNICO ELÉCTRICO (NO INCLUYE FACTOR DE PRESTACIONES)</v>
          </cell>
          <cell r="E1562" t="str">
            <v>MES</v>
          </cell>
          <cell r="F1562">
            <v>2030000</v>
          </cell>
        </row>
        <row r="1563">
          <cell r="C1563">
            <v>9464</v>
          </cell>
          <cell r="D1563" t="str">
            <v>TARIFA MES - PERSONAL DE OBRA - OPERARIO (NO INCLUYE FACTOR DE PRESTACIONES)</v>
          </cell>
          <cell r="E1563" t="str">
            <v>MES</v>
          </cell>
          <cell r="F1563">
            <v>2320000</v>
          </cell>
        </row>
        <row r="1564">
          <cell r="C1564">
            <v>9465</v>
          </cell>
          <cell r="D1564" t="str">
            <v>TARIFA MES - PROFESIONAL CATEGORÍA 1 (INCLUYE FACTOR DE PRESTACIONES)</v>
          </cell>
          <cell r="E1564" t="str">
            <v>MES</v>
          </cell>
          <cell r="F1564">
            <v>22807410</v>
          </cell>
        </row>
        <row r="1565">
          <cell r="C1565">
            <v>9466</v>
          </cell>
          <cell r="D1565" t="str">
            <v>TARIFA MES - PROFESIONAL CATEGORÍA 2 (INCLUYE FACTOR DE PRESTACIONES)</v>
          </cell>
          <cell r="E1565" t="str">
            <v>MES</v>
          </cell>
          <cell r="F1565">
            <v>15908485</v>
          </cell>
        </row>
        <row r="1566">
          <cell r="C1566">
            <v>9467</v>
          </cell>
          <cell r="D1566" t="str">
            <v>TARIFA MES - PROFESIONAL CATEGORÍA 3 (INCLUYE FACTOR DE PRESTACIONES)</v>
          </cell>
          <cell r="E1566" t="str">
            <v>MES</v>
          </cell>
          <cell r="F1566">
            <v>13429623</v>
          </cell>
        </row>
        <row r="1567">
          <cell r="C1567">
            <v>9468</v>
          </cell>
          <cell r="D1567" t="str">
            <v>TARIFA MES - PROFESIONAL CATEGORÍA 4 (INCLUYE FACTOR DE PRESTACIONES)</v>
          </cell>
          <cell r="E1567" t="str">
            <v>MES</v>
          </cell>
          <cell r="F1567">
            <v>11440163</v>
          </cell>
        </row>
        <row r="1568">
          <cell r="C1568">
            <v>9469</v>
          </cell>
          <cell r="D1568" t="str">
            <v>TARIFA MES - PROFESIONAL CATEGORÍA 5 (INCLUYE FACTOR DE PRESTACIONES)</v>
          </cell>
          <cell r="E1568" t="str">
            <v>MES</v>
          </cell>
          <cell r="F1568">
            <v>10320910</v>
          </cell>
        </row>
        <row r="1569">
          <cell r="C1569">
            <v>9470</v>
          </cell>
          <cell r="D1569" t="str">
            <v>TARIFA MES - PROFESIONAL CATEGORÍA 6 (INCLUYE FACTOR DE PRESTACIONES)</v>
          </cell>
          <cell r="E1569" t="str">
            <v>MES</v>
          </cell>
          <cell r="F1569">
            <v>9207450</v>
          </cell>
        </row>
        <row r="1570">
          <cell r="C1570">
            <v>9471</v>
          </cell>
          <cell r="D1570" t="str">
            <v>TARIFA MES - PROFESIONAL CATEGORÍA 7 (INCLUYE FACTOR DE PRESTACIONES)</v>
          </cell>
          <cell r="E1570" t="str">
            <v>MES</v>
          </cell>
          <cell r="F1570">
            <v>6968945</v>
          </cell>
        </row>
        <row r="1571">
          <cell r="C1571">
            <v>9472</v>
          </cell>
          <cell r="D1571" t="str">
            <v>TARIFA MES - PROFESIONAL CATEGORÍA 8 (INCLUYE FACTOR DE PRESTACIONES)</v>
          </cell>
          <cell r="E1571" t="str">
            <v>MES</v>
          </cell>
          <cell r="F1571">
            <v>6578003</v>
          </cell>
        </row>
        <row r="1572">
          <cell r="C1572">
            <v>9473</v>
          </cell>
          <cell r="D1572" t="str">
            <v>TARIFA MES - PERSONAL TÉCNICO - TECNÓLOGO EN ÁREAS DE INGENIERÍA (INCLUYE FACTOR DE PRESTACIONES)</v>
          </cell>
          <cell r="E1572" t="str">
            <v>MES</v>
          </cell>
          <cell r="F1572">
            <v>4323570</v>
          </cell>
        </row>
        <row r="1573">
          <cell r="C1573">
            <v>9474</v>
          </cell>
          <cell r="D1573" t="str">
            <v>TARIFA MES - PERSONAL TÉCNICO - AUXILIAR DE INGENIERÍA (INCLUYE FACTOR DE PRESTACIONES)</v>
          </cell>
          <cell r="E1573" t="str">
            <v>MES</v>
          </cell>
          <cell r="F1573">
            <v>3803763</v>
          </cell>
        </row>
        <row r="1574">
          <cell r="C1574">
            <v>9475</v>
          </cell>
          <cell r="D1574" t="str">
            <v>TARIFA MES - PERSONAL TÉCNICO - DIBUJANTE 1 (INCLUYE FACTOR DE PRESTACIONES)</v>
          </cell>
          <cell r="E1574" t="str">
            <v>MES</v>
          </cell>
          <cell r="F1574">
            <v>3987650</v>
          </cell>
        </row>
        <row r="1575">
          <cell r="C1575">
            <v>9476</v>
          </cell>
          <cell r="D1575" t="str">
            <v>TARIFA MES - PERSONAL TÉCNICO - DIBUJANTE 2 (INCLUYE FACTOR DE PRESTACIONES)</v>
          </cell>
          <cell r="E1575" t="str">
            <v>MES</v>
          </cell>
          <cell r="F1575">
            <v>3430534</v>
          </cell>
        </row>
        <row r="1576">
          <cell r="C1576">
            <v>9477</v>
          </cell>
          <cell r="D1576" t="str">
            <v>TARIFA MES - PERSONAL TÉCNICO - TOPÓGRAFO INSPECTOR (INCLUYE FACTOR DE PRESTACIONES)</v>
          </cell>
          <cell r="E1576" t="str">
            <v>MES</v>
          </cell>
          <cell r="F1576">
            <v>4506009</v>
          </cell>
        </row>
        <row r="1577">
          <cell r="C1577">
            <v>9478</v>
          </cell>
          <cell r="D1577" t="str">
            <v>TARIFA MES - PERSONAL TÉCNICO - TOPÓGRAFO AUXILIAR (INCLUYE FACTOR DE PRESTACIONES)</v>
          </cell>
          <cell r="E1577" t="str">
            <v>MES</v>
          </cell>
          <cell r="F1577">
            <v>3700958</v>
          </cell>
        </row>
        <row r="1578">
          <cell r="C1578">
            <v>9479</v>
          </cell>
          <cell r="D1578" t="str">
            <v>TARIFA MES - PERSONAL TÉCNICO - BATIMETRISTA INSPECTOR (INCLUYE FACTOR DE PRESTACIONES)</v>
          </cell>
          <cell r="E1578" t="str">
            <v>MES</v>
          </cell>
          <cell r="F1578">
            <v>4506009</v>
          </cell>
        </row>
        <row r="1579">
          <cell r="C1579">
            <v>9480</v>
          </cell>
          <cell r="D1579" t="str">
            <v>TARIFA MES - PERSONAL TÉCNICO - BATIMETRISTA AUXILIAR (INCLUYE FACTOR DE PRESTACIONES)</v>
          </cell>
          <cell r="E1579" t="str">
            <v>MES</v>
          </cell>
          <cell r="F1579">
            <v>3700958</v>
          </cell>
        </row>
        <row r="1580">
          <cell r="C1580">
            <v>9481</v>
          </cell>
          <cell r="D1580" t="str">
            <v>TARIFA MES - PERSONAL TÉCNICO - LABORATORISTA INSPECTOR (INCLUYE FACTOR DE PRESTACIONES)</v>
          </cell>
          <cell r="E1580" t="str">
            <v>MES</v>
          </cell>
          <cell r="F1580">
            <v>3994890</v>
          </cell>
        </row>
        <row r="1581">
          <cell r="C1581">
            <v>9482</v>
          </cell>
          <cell r="D1581" t="str">
            <v>TARIFA MES - PERSONAL TÉCNICO - LABORATORISTA AUXILIAR (INCLUYE FACTOR DE PRESTACIONES)</v>
          </cell>
          <cell r="E1581" t="str">
            <v>MES</v>
          </cell>
          <cell r="F1581">
            <v>3007737</v>
          </cell>
        </row>
        <row r="1582">
          <cell r="C1582">
            <v>9483</v>
          </cell>
          <cell r="D1582" t="str">
            <v>TARIFA MES - PERSONAL TÉCNICO - INSPECTOR 1 (INCLUYE FACTOR DE PRESTACIONES)</v>
          </cell>
          <cell r="E1582" t="str">
            <v>MES</v>
          </cell>
          <cell r="F1582">
            <v>3488450</v>
          </cell>
        </row>
        <row r="1583">
          <cell r="C1583">
            <v>9484</v>
          </cell>
          <cell r="D1583" t="str">
            <v>TARIFA MES - PERSONAL TÉCNICO - INSPECTOR 2 (INCLUYE FACTOR DE PRESTACIONES)</v>
          </cell>
          <cell r="E1583" t="str">
            <v>MES</v>
          </cell>
          <cell r="F1583">
            <v>3164114</v>
          </cell>
        </row>
        <row r="1584">
          <cell r="C1584">
            <v>9485</v>
          </cell>
          <cell r="D1584" t="str">
            <v>TARIFA MES - PERSONAL ADMINISTRATIVO - ADMINISTRADOR (INCLUYE FACTOR DE PRESTACIONES)</v>
          </cell>
          <cell r="E1584" t="str">
            <v>MES</v>
          </cell>
          <cell r="F1584">
            <v>4197599</v>
          </cell>
        </row>
        <row r="1585">
          <cell r="C1585">
            <v>9486</v>
          </cell>
          <cell r="D1585" t="str">
            <v>TARIFA MES - PERSONAL ADMINISTRATIVO - AUXILIAR ADMINISTRATIVO-ALMACENISTA (INCLUYE FACTOR DE PRESTACIONES)</v>
          </cell>
          <cell r="E1585" t="str">
            <v>MES</v>
          </cell>
          <cell r="F1585">
            <v>3204657</v>
          </cell>
        </row>
        <row r="1586">
          <cell r="C1586">
            <v>9487</v>
          </cell>
          <cell r="D1586" t="str">
            <v>TARIFA MES - PERSONAL ADMINISTRATIVO - SECRETARIA 1 (INCLUYE FACTOR DE PRESTACIONES)</v>
          </cell>
          <cell r="E1586" t="str">
            <v>MES</v>
          </cell>
          <cell r="F1586">
            <v>2650098</v>
          </cell>
        </row>
        <row r="1587">
          <cell r="C1587">
            <v>9488</v>
          </cell>
          <cell r="D1587" t="str">
            <v>TARIFA MES - PERSONAL ADMINISTRATIVO - SECRETARIA 2 (INCLUYE FACTOR DE PRESTACIONES)</v>
          </cell>
          <cell r="E1587" t="str">
            <v>MES</v>
          </cell>
          <cell r="F1587">
            <v>2243229</v>
          </cell>
        </row>
        <row r="1588">
          <cell r="C1588">
            <v>9489</v>
          </cell>
          <cell r="D1588" t="str">
            <v>TARIFA MES - PERSONAL AUXILIAR TÉCNICO - CADENERO 1 (INCLUYE FACTOR DE PRESTACIONES)</v>
          </cell>
          <cell r="E1588" t="str">
            <v>MES</v>
          </cell>
          <cell r="F1588">
            <v>3007737</v>
          </cell>
        </row>
        <row r="1589">
          <cell r="C1589">
            <v>9490</v>
          </cell>
          <cell r="D1589" t="str">
            <v>TARIFA MES - PERSONAL AUXILIAR TÉCNICO - CADENERO 2 (INCLUYE FACTOR DE PRESTACIONES)</v>
          </cell>
          <cell r="E1589" t="str">
            <v>MES</v>
          </cell>
          <cell r="F1589">
            <v>2650098</v>
          </cell>
        </row>
        <row r="1590">
          <cell r="C1590">
            <v>9491</v>
          </cell>
          <cell r="D1590" t="str">
            <v>TARIFA MES - PERSONAL AUXILIAR TÉCNICO - SECRETARIA - CONDUCTOR O MOTORISTA (INCLUYE FACTOR DE PRESTACIONES)</v>
          </cell>
          <cell r="E1590" t="str">
            <v>MES</v>
          </cell>
          <cell r="F1590">
            <v>2243229</v>
          </cell>
        </row>
        <row r="1591">
          <cell r="C1591">
            <v>9492</v>
          </cell>
          <cell r="D1591" t="str">
            <v>TARIFA MES - PERSONAL DE OBRA - MAESTRO DE OBRA (INCLUYE FACTOR DE PRESTACIONES)</v>
          </cell>
          <cell r="E1591" t="str">
            <v>MES</v>
          </cell>
          <cell r="F1591">
            <v>5067807</v>
          </cell>
        </row>
        <row r="1592">
          <cell r="C1592">
            <v>9493</v>
          </cell>
          <cell r="D1592" t="str">
            <v>TARIFA MES - PERSONAL DE OBRA - OFICIAL (INCLUYE FACTOR DE PRESTACIONES)</v>
          </cell>
          <cell r="E1592" t="str">
            <v>MES</v>
          </cell>
          <cell r="F1592">
            <v>2751453</v>
          </cell>
        </row>
        <row r="1593">
          <cell r="C1593">
            <v>9494</v>
          </cell>
          <cell r="D1593" t="str">
            <v>TARIFA MES - PERSONAL DE OBRA - OPERARIO (INCLUYE FACTOR DE PRESTACIONES)</v>
          </cell>
          <cell r="E1593" t="str">
            <v>MES</v>
          </cell>
          <cell r="F1593">
            <v>3591255</v>
          </cell>
        </row>
        <row r="1594">
          <cell r="C1594">
            <v>9495</v>
          </cell>
          <cell r="D1594" t="str">
            <v>TUERCAS POR KG</v>
          </cell>
          <cell r="E1594" t="str">
            <v>KG</v>
          </cell>
          <cell r="F1594">
            <v>9997</v>
          </cell>
        </row>
        <row r="1595">
          <cell r="C1595">
            <v>9496</v>
          </cell>
          <cell r="D1595" t="str">
            <v>PERNOS POR Kg</v>
          </cell>
          <cell r="E1595" t="str">
            <v>KG</v>
          </cell>
          <cell r="F1595">
            <v>8397</v>
          </cell>
        </row>
        <row r="1596">
          <cell r="C1596">
            <v>9497</v>
          </cell>
          <cell r="D1596" t="str">
            <v>TARIFA JORNAL - PERSONAL DE OBRA - AYUDANTE - HORARIO NOCTURNO (INCLUYE FACTOR DE PRESTACIONES)</v>
          </cell>
          <cell r="E1596" t="str">
            <v>HR</v>
          </cell>
          <cell r="F1596">
            <v>11000</v>
          </cell>
        </row>
        <row r="1597">
          <cell r="C1597">
            <v>9499</v>
          </cell>
          <cell r="D1597" t="str">
            <v>CONCRETO TREMIE GRAVA FINA 3500 PSI</v>
          </cell>
          <cell r="E1597" t="str">
            <v>M3</v>
          </cell>
          <cell r="F1597">
            <v>424235</v>
          </cell>
        </row>
        <row r="1598">
          <cell r="C1598">
            <v>9500</v>
          </cell>
          <cell r="D1598" t="str">
            <v>LÁMINA COLABORANTE 2" CALIBRE 16 (1.50mm)</v>
          </cell>
          <cell r="E1598" t="str">
            <v>M2</v>
          </cell>
          <cell r="F1598">
            <v>80965</v>
          </cell>
        </row>
        <row r="1599">
          <cell r="C1599">
            <v>9501</v>
          </cell>
          <cell r="D1599" t="str">
            <v>LÁMINA COLABORANTE 2" CALIBRE 18 (1.20mm)</v>
          </cell>
          <cell r="E1599" t="str">
            <v>M2</v>
          </cell>
          <cell r="F1599">
            <v>64606</v>
          </cell>
        </row>
        <row r="1600">
          <cell r="C1600">
            <v>9502</v>
          </cell>
          <cell r="D1600" t="str">
            <v>TABLILLA EN TEKA PARA PISO TIPO DECK DE 8cm x 2cm</v>
          </cell>
          <cell r="E1600" t="str">
            <v>M2</v>
          </cell>
          <cell r="F1600">
            <v>115956</v>
          </cell>
        </row>
        <row r="1601">
          <cell r="C1601">
            <v>9505</v>
          </cell>
          <cell r="D1601" t="str">
            <v>TARIFA JORNAL- PROFESIONAL CATEGORÍA 1 (INCLUYE FACTOR DE PRESTACIONES)</v>
          </cell>
          <cell r="E1601" t="str">
            <v>JR</v>
          </cell>
          <cell r="F1601">
            <v>760246</v>
          </cell>
        </row>
        <row r="1602">
          <cell r="C1602">
            <v>9506</v>
          </cell>
          <cell r="D1602" t="str">
            <v>TARIFA JORNAL - PROFESIONAL CATEGORÍA 2 (INCLUYE FACTOR DE PRESTACIONES)</v>
          </cell>
          <cell r="E1602" t="str">
            <v>JR</v>
          </cell>
          <cell r="F1602">
            <v>530283</v>
          </cell>
        </row>
        <row r="1603">
          <cell r="C1603">
            <v>9507</v>
          </cell>
          <cell r="D1603" t="str">
            <v>TARIFA JORNAL - PROFESIONAL CATEGORÍA 3 (INCLUYE FACTOR DE PRESTACIONES)</v>
          </cell>
          <cell r="E1603" t="str">
            <v>JR</v>
          </cell>
          <cell r="F1603">
            <v>447654</v>
          </cell>
        </row>
        <row r="1604">
          <cell r="C1604">
            <v>9508</v>
          </cell>
          <cell r="D1604" t="str">
            <v>TARIFA JORNAL - PROFESIONAL CATEGORÍA 4 (INCLUYE FACTOR DE PRESTACIONES)</v>
          </cell>
          <cell r="E1604" t="str">
            <v>JR</v>
          </cell>
          <cell r="F1604">
            <v>381338</v>
          </cell>
        </row>
        <row r="1605">
          <cell r="C1605">
            <v>9509</v>
          </cell>
          <cell r="D1605" t="str">
            <v>TARIFA JORNAL - PROFESIONAL CATEGORÍA 5 (INCLUYE FACTOR DE PRESTACIONES)</v>
          </cell>
          <cell r="E1605" t="str">
            <v>JR</v>
          </cell>
          <cell r="F1605">
            <v>344030</v>
          </cell>
        </row>
        <row r="1606">
          <cell r="C1606">
            <v>9510</v>
          </cell>
          <cell r="D1606" t="str">
            <v>TARIFA JORNAL - PROFESIONAL CATEGORÍA 6 (INCLUYE FACTOR DE PRESTACIONES)</v>
          </cell>
          <cell r="E1606" t="str">
            <v>JR</v>
          </cell>
          <cell r="F1606">
            <v>306894</v>
          </cell>
        </row>
        <row r="1607">
          <cell r="C1607">
            <v>9511</v>
          </cell>
          <cell r="D1607" t="str">
            <v>TARIFA JORNAL - PROFESIONAL CATEGORÍA 7 (INCLUYE FACTOR DE PRESTACIONES)</v>
          </cell>
          <cell r="E1607" t="str">
            <v>JR</v>
          </cell>
          <cell r="F1607">
            <v>232298</v>
          </cell>
        </row>
        <row r="1608">
          <cell r="C1608">
            <v>9512</v>
          </cell>
          <cell r="D1608" t="str">
            <v>TARIFA JORNAL - PERSONAL TÉCNICO - TECNÓLOGO EN ÁREAS DE INGENIERÍA (INCLUYE FACTOR DE PRESTACIONES)</v>
          </cell>
          <cell r="E1608" t="str">
            <v>JR</v>
          </cell>
          <cell r="F1608">
            <v>144118</v>
          </cell>
        </row>
        <row r="1609">
          <cell r="C1609">
            <v>9513</v>
          </cell>
          <cell r="D1609" t="str">
            <v>TARIFA JORNAL - PERSONAL TÉCNICO - AUXILIAR DE INGENIERÍA (INCLUYE FACTOR DE PRESTACIONES)</v>
          </cell>
          <cell r="E1609" t="str">
            <v>JR</v>
          </cell>
          <cell r="F1609">
            <v>126791</v>
          </cell>
        </row>
        <row r="1610">
          <cell r="C1610">
            <v>9514</v>
          </cell>
          <cell r="D1610" t="str">
            <v>TARIFA JORNAL - PERSONAL TÉCNICO - DIBUJANTE 1 (INCLUYE FACTOR DE PRESTACIONES)</v>
          </cell>
          <cell r="E1610" t="str">
            <v>JR</v>
          </cell>
          <cell r="F1610">
            <v>132922</v>
          </cell>
        </row>
        <row r="1611">
          <cell r="C1611">
            <v>9515</v>
          </cell>
          <cell r="D1611" t="str">
            <v>TARIFA JORNAL - PERSONAL TÉCNICO - DIBUJANTE 2 (INCLUYE FACTOR DE PRESTACIONES)</v>
          </cell>
          <cell r="E1611" t="str">
            <v>JR</v>
          </cell>
          <cell r="F1611">
            <v>114350</v>
          </cell>
        </row>
        <row r="1612">
          <cell r="C1612">
            <v>9516</v>
          </cell>
          <cell r="D1612" t="str">
            <v>TARIFA JORNAL - PERSONAL TÉCNICO - TOPÓGRAFO AUXILIAR (INCLUYE FACTOR DE PRESTACIONES)</v>
          </cell>
          <cell r="E1612" t="str">
            <v>JR</v>
          </cell>
          <cell r="F1612">
            <v>123366</v>
          </cell>
        </row>
        <row r="1613">
          <cell r="C1613">
            <v>9517</v>
          </cell>
          <cell r="D1613" t="str">
            <v>TARIFA JORNAL - PERSONAL TÉCNICO - BATIMETRISTA INSPECTOR (INCLUYE FACTOR DE PRESTACIONES)</v>
          </cell>
          <cell r="E1613" t="str">
            <v>JR</v>
          </cell>
          <cell r="F1613">
            <v>150201</v>
          </cell>
        </row>
        <row r="1614">
          <cell r="C1614">
            <v>9518</v>
          </cell>
          <cell r="D1614" t="str">
            <v>TARIFA JORNAL - PERSONAL TÉCNICO - BATIMETRISTA AUXILIAR (INCLUYE FACTOR DE PRESTACIONES)</v>
          </cell>
          <cell r="E1614" t="str">
            <v>JR</v>
          </cell>
          <cell r="F1614">
            <v>123366</v>
          </cell>
        </row>
        <row r="1615">
          <cell r="C1615">
            <v>9519</v>
          </cell>
          <cell r="D1615" t="str">
            <v>TARIFA JORNAL - PERSONAL TÉCNICO - LABORATORISTA INSPECTOR (INCLUYE FACTOR DE PRESTACIONES)</v>
          </cell>
          <cell r="E1615" t="str">
            <v>JR</v>
          </cell>
          <cell r="F1615">
            <v>133163</v>
          </cell>
        </row>
        <row r="1616">
          <cell r="C1616">
            <v>9520</v>
          </cell>
          <cell r="D1616" t="str">
            <v>TARIFA JORNAL - PERSONAL TÉCNICO - LABORATORISTA AUXILIAR (INCLUYE FACTOR DE PRESTACIONES)</v>
          </cell>
          <cell r="E1616" t="str">
            <v>JR</v>
          </cell>
          <cell r="F1616">
            <v>100258</v>
          </cell>
        </row>
        <row r="1617">
          <cell r="C1617">
            <v>9521</v>
          </cell>
          <cell r="D1617" t="str">
            <v>TARIFA JORNAL - PERSONAL TÉCNICO - OPERADOR EQUIPO PERFORACIÓN (INCLUYE FACTOR DE PRESTACIONES)</v>
          </cell>
          <cell r="E1617" t="str">
            <v>JR</v>
          </cell>
          <cell r="F1617">
            <v>119697</v>
          </cell>
        </row>
        <row r="1618">
          <cell r="C1618">
            <v>9522</v>
          </cell>
          <cell r="D1618" t="str">
            <v>TARIFA JORNAL - PERSONAL TÉCNICO - OPERADOR AUXILIAR DE EQUIPO (INCLUYE FACTOR DE PRESTACIONES)</v>
          </cell>
          <cell r="E1618" t="str">
            <v>JR</v>
          </cell>
          <cell r="F1618">
            <v>87130</v>
          </cell>
        </row>
        <row r="1619">
          <cell r="C1619">
            <v>9523</v>
          </cell>
          <cell r="D1619" t="str">
            <v>TARIFA JORNAL- PERSONAL ADMINISTRATIVO - ADMINISTRADOR (INCLUYE FACTOR DE PRESTACIONES)</v>
          </cell>
          <cell r="E1619" t="str">
            <v>JR</v>
          </cell>
          <cell r="F1619">
            <v>139920</v>
          </cell>
        </row>
        <row r="1620">
          <cell r="C1620">
            <v>9524</v>
          </cell>
          <cell r="D1620" t="str">
            <v>TARIFA JORNAL - PERSONAL ADMINISTRATIVO - AUXILIAR ADMINISTRATIVO-ALMACENISTA (INCLUYE FACTOR DE PRESTACIONES)</v>
          </cell>
          <cell r="E1620" t="str">
            <v>JR</v>
          </cell>
          <cell r="F1620">
            <v>106822</v>
          </cell>
        </row>
        <row r="1621">
          <cell r="C1621">
            <v>9525</v>
          </cell>
          <cell r="D1621" t="str">
            <v>TARIFA JORNAL - PERSONAL ADMINISTRATIVO - SECRETARIA 1 (INCLUYE FACTOR DE PRESTACIONES)</v>
          </cell>
          <cell r="E1621" t="str">
            <v>JR</v>
          </cell>
          <cell r="F1621">
            <v>88336</v>
          </cell>
        </row>
        <row r="1622">
          <cell r="C1622">
            <v>9526</v>
          </cell>
          <cell r="D1622" t="str">
            <v>TARIFA JORNAL - PERSONAL ADMINISTRATIVO - SECRETARIA 2 (INCLUYE FACTOR DE PRESTACIONES)</v>
          </cell>
          <cell r="E1622" t="str">
            <v>JR</v>
          </cell>
          <cell r="F1622">
            <v>74775</v>
          </cell>
        </row>
        <row r="1623">
          <cell r="C1623">
            <v>9527</v>
          </cell>
          <cell r="D1623" t="str">
            <v>TARIFA JORNAL - PERSONAL AUXILIAR TÉCNICO - CADENERO 1 (INCLUYE FACTOR DE PRESTACIONES)</v>
          </cell>
          <cell r="E1623" t="str">
            <v>JR</v>
          </cell>
          <cell r="F1623">
            <v>100258</v>
          </cell>
        </row>
        <row r="1624">
          <cell r="C1624">
            <v>9528</v>
          </cell>
          <cell r="D1624" t="str">
            <v>TARIFA JORNAL - PERSONAL AUXILIAR TÉCNICO - SECRETARIA - CONDUCTOR O MOTORISTA (INCLUYE FACTOR DE PRESTACIONES)</v>
          </cell>
          <cell r="E1624" t="str">
            <v>JR</v>
          </cell>
          <cell r="F1624">
            <v>74775</v>
          </cell>
        </row>
        <row r="1625">
          <cell r="C1625">
            <v>9529</v>
          </cell>
          <cell r="D1625" t="str">
            <v>TARIFA JORNAL- PERSONAL DE OBRA - MAESTRO DE OBRA (INCLUYE FACTOR DE PRESTACIONES)</v>
          </cell>
          <cell r="E1625" t="str">
            <v>JR</v>
          </cell>
          <cell r="F1625">
            <v>168926</v>
          </cell>
        </row>
        <row r="1626">
          <cell r="C1626">
            <v>9530</v>
          </cell>
          <cell r="D1626" t="str">
            <v>TARIFA MES - PERSONAL DE OBRA - TÉCNICO ELÉCTRICO (INCLUYE FACTOR DE PRESTACIONES)</v>
          </cell>
          <cell r="E1626" t="str">
            <v>MES</v>
          </cell>
          <cell r="F1626">
            <v>3171353</v>
          </cell>
        </row>
        <row r="1627">
          <cell r="C1627">
            <v>9531</v>
          </cell>
          <cell r="D1627" t="str">
            <v>TARIFA HORA - PROFESIONAL CATEGORIA 1 (INCLUYE FACTOR DE PRESTACIONES)</v>
          </cell>
          <cell r="E1627" t="str">
            <v>HR</v>
          </cell>
          <cell r="F1627">
            <v>95031</v>
          </cell>
        </row>
        <row r="1628">
          <cell r="C1628">
            <v>9532</v>
          </cell>
          <cell r="D1628" t="str">
            <v>TARIFA HORA - PROFESIONAL CATEGORÍA 2 (INCLUYE FACTOR DE PRESTACIONES)</v>
          </cell>
          <cell r="E1628" t="str">
            <v>HR</v>
          </cell>
          <cell r="F1628">
            <v>66285</v>
          </cell>
        </row>
        <row r="1629">
          <cell r="C1629">
            <v>9533</v>
          </cell>
          <cell r="D1629" t="str">
            <v>TARIFA HORA - PROFESIONAL CATEGORÍA 3 (INCLUYE FACTOR DE PRESTACIONES)</v>
          </cell>
          <cell r="E1629" t="str">
            <v>HR</v>
          </cell>
          <cell r="F1629">
            <v>55957</v>
          </cell>
        </row>
        <row r="1630">
          <cell r="C1630">
            <v>9534</v>
          </cell>
          <cell r="D1630" t="str">
            <v>TARIFA HORA - PROFESIONAL CATEGORÍA 4 (INCLUYE FACTOR DE PRESTACIONES)</v>
          </cell>
          <cell r="E1630" t="str">
            <v>HR</v>
          </cell>
          <cell r="F1630">
            <v>47668</v>
          </cell>
        </row>
        <row r="1631">
          <cell r="C1631">
            <v>9535</v>
          </cell>
          <cell r="D1631" t="str">
            <v>TARIFA HORA - PROFESIONAL CATEGORÍA 5 (INCLUYE FACTOR DE PRESTACIONES)</v>
          </cell>
          <cell r="E1631" t="str">
            <v>HR</v>
          </cell>
          <cell r="F1631">
            <v>43004</v>
          </cell>
        </row>
        <row r="1632">
          <cell r="C1632">
            <v>9536</v>
          </cell>
          <cell r="D1632" t="str">
            <v>TARIFA HORA - PROFESIONAL CATEGORÍA 6 (INCLUYE FACTOR DE PRESTACIONES)</v>
          </cell>
          <cell r="E1632" t="str">
            <v>HR</v>
          </cell>
          <cell r="F1632">
            <v>38365</v>
          </cell>
        </row>
        <row r="1633">
          <cell r="C1633">
            <v>9537</v>
          </cell>
          <cell r="D1633" t="str">
            <v>TARIFA HORA - PROFESIONAL CATEGORÍA 7 (INCLUYE FACTOR DE PRESTACIONES)</v>
          </cell>
          <cell r="E1633" t="str">
            <v>HR</v>
          </cell>
          <cell r="F1633">
            <v>29038</v>
          </cell>
        </row>
        <row r="1634">
          <cell r="C1634">
            <v>9538</v>
          </cell>
          <cell r="D1634" t="str">
            <v>TARIFA HORA - PROFESIONAL CATEGORÍA 8 (INCLUYE FACTOR DE PRESTACIONES)</v>
          </cell>
          <cell r="E1634" t="str">
            <v>HR</v>
          </cell>
          <cell r="F1634">
            <v>27408</v>
          </cell>
        </row>
        <row r="1635">
          <cell r="C1635">
            <v>9539</v>
          </cell>
          <cell r="D1635" t="str">
            <v>TARIFA HORA - PERSONAL TÉCNICO - TECNÓLOGO EN ÁREAS DE INGENIERÍA (INCLUYE FACTOR DE PRESTACIONES)</v>
          </cell>
          <cell r="E1635" t="str">
            <v>HR</v>
          </cell>
          <cell r="F1635">
            <v>18014</v>
          </cell>
        </row>
        <row r="1636">
          <cell r="C1636">
            <v>9540</v>
          </cell>
          <cell r="D1636" t="str">
            <v>TARIFA HORA - PERSONAL TÉCNICO - AUXILIAR DE INGENIERÍA (INCLUYE FACTOR DE PRESTACIONES)</v>
          </cell>
          <cell r="E1636" t="str">
            <v>HR</v>
          </cell>
          <cell r="F1636">
            <v>15849</v>
          </cell>
        </row>
        <row r="1637">
          <cell r="C1637">
            <v>9541</v>
          </cell>
          <cell r="D1637" t="str">
            <v>TARIFA HORA - PERSONAL TÉCNICO - DIBUJANTE 1 (INCLUYE FACTOR DE PRESTACIONES)</v>
          </cell>
          <cell r="E1637" t="str">
            <v>HR</v>
          </cell>
          <cell r="F1637">
            <v>16615</v>
          </cell>
        </row>
        <row r="1638">
          <cell r="C1638">
            <v>9542</v>
          </cell>
          <cell r="D1638" t="str">
            <v>TARIFA HORA - PERSONAL TÉCNICO - DIBUJANTE 2 (INCLUYE FACTOR DE PRESTACIONES)</v>
          </cell>
          <cell r="E1638" t="str">
            <v>HR</v>
          </cell>
          <cell r="F1638">
            <v>14294</v>
          </cell>
        </row>
        <row r="1639">
          <cell r="C1639">
            <v>9543</v>
          </cell>
          <cell r="D1639" t="str">
            <v>TARIFA HORA - PERSONAL TÉCNICO - TOPÓGRAFO INSPECTOR (INCLUYE FACTOR DE PRESTACIONES)</v>
          </cell>
          <cell r="E1639" t="str">
            <v>HR</v>
          </cell>
          <cell r="F1639">
            <v>18774</v>
          </cell>
        </row>
        <row r="1640">
          <cell r="C1640">
            <v>9544</v>
          </cell>
          <cell r="D1640" t="str">
            <v>TARIFA HORA - PERSONAL TÉCNICO - TOPÓGRAFO AUXILIAR (INCLUYE FACTOR DE PRESTACIONES)</v>
          </cell>
          <cell r="E1640" t="str">
            <v>HR</v>
          </cell>
          <cell r="F1640">
            <v>15420</v>
          </cell>
        </row>
        <row r="1641">
          <cell r="C1641">
            <v>9545</v>
          </cell>
          <cell r="D1641" t="str">
            <v>TARIFA HORA - PERSONAL TÉCNICO - BATIMETRISTA INSPECTOR (INCLUYE FACTOR DE PRESTACIONES)</v>
          </cell>
          <cell r="E1641" t="str">
            <v>HR</v>
          </cell>
          <cell r="F1641">
            <v>18774</v>
          </cell>
        </row>
        <row r="1642">
          <cell r="C1642">
            <v>9546</v>
          </cell>
          <cell r="D1642" t="str">
            <v>TARIFA HORA - PERSONAL TÉCNICO - BATIMETRISTA AUXILIAR (INCLUYE FACTOR DE PRESTACIONES)</v>
          </cell>
          <cell r="E1642" t="str">
            <v>HR</v>
          </cell>
          <cell r="F1642">
            <v>15420</v>
          </cell>
        </row>
        <row r="1643">
          <cell r="C1643">
            <v>9547</v>
          </cell>
          <cell r="D1643" t="str">
            <v>TARIFA HORA - PERSONAL TÉCNICO - LABORATORISTA INSPECTOR (INCLUYE FACTOR DE PRESTACIONES)</v>
          </cell>
          <cell r="E1643" t="str">
            <v>HR</v>
          </cell>
          <cell r="F1643">
            <v>16646</v>
          </cell>
        </row>
        <row r="1644">
          <cell r="C1644">
            <v>9548</v>
          </cell>
          <cell r="D1644" t="str">
            <v>TARIFA HORA - PERSONAL TÉCNICO - LABORATORISTA AUXILIAR (INCLUYE FACTOR DE PRESTACIONES)</v>
          </cell>
          <cell r="E1644" t="str">
            <v>HR</v>
          </cell>
          <cell r="F1644">
            <v>12532</v>
          </cell>
        </row>
        <row r="1645">
          <cell r="C1645">
            <v>9549</v>
          </cell>
          <cell r="D1645" t="str">
            <v>TARIFA HORA - PERSONAL TÉCNICO - OPERADOR EQUIPO PERFORACIÓN (INCLUYE FACTOR DE PRESTACIONES)</v>
          </cell>
          <cell r="E1645" t="str">
            <v>HR</v>
          </cell>
          <cell r="F1645">
            <v>14962</v>
          </cell>
        </row>
        <row r="1646">
          <cell r="C1646">
            <v>9550</v>
          </cell>
          <cell r="D1646" t="str">
            <v>TARIFA HORA - PERSONAL TÉCNICO - OPERADOR AUXILIAR DE EQUIPO (INCLUYE FACTOR DE PRESTACIONES)</v>
          </cell>
          <cell r="E1646" t="str">
            <v>HR</v>
          </cell>
          <cell r="F1646">
            <v>10891</v>
          </cell>
        </row>
        <row r="1647">
          <cell r="C1647">
            <v>9551</v>
          </cell>
          <cell r="D1647" t="str">
            <v>TARIFA HORA - PERSONAL TÉCNICO - INSPECTOR 1 (INCLUYE FACTOR DE PRESTACIONES)</v>
          </cell>
          <cell r="E1647" t="str">
            <v>HR</v>
          </cell>
          <cell r="F1647">
            <v>14535</v>
          </cell>
        </row>
        <row r="1648">
          <cell r="C1648">
            <v>9552</v>
          </cell>
          <cell r="D1648" t="str">
            <v>TARIFA HORA - PERSONAL TÉCNICO - INSPECTOR 2 (INCLUYE FACTOR DE PRESTACIONES)</v>
          </cell>
          <cell r="E1648" t="str">
            <v>HR</v>
          </cell>
          <cell r="F1648">
            <v>13184</v>
          </cell>
        </row>
        <row r="1649">
          <cell r="C1649">
            <v>9553</v>
          </cell>
          <cell r="D1649" t="str">
            <v>TARIFA HORA- PERSONAL ADMINISTRATIVO - ADMINISTRADOR (INCLUYE FACTOR DE PRESTACIONES)</v>
          </cell>
          <cell r="E1649" t="str">
            <v>HR</v>
          </cell>
          <cell r="F1649">
            <v>17490</v>
          </cell>
        </row>
        <row r="1650">
          <cell r="C1650">
            <v>9554</v>
          </cell>
          <cell r="D1650" t="str">
            <v>TARIFA HORA - PERSONAL ADMINISTRATIVO - AUXILIAR ADMINISTRATIVO-ALMACENISTA (INCLUYE FACTOR DE PRESTACIONES)</v>
          </cell>
          <cell r="E1650" t="str">
            <v>HR</v>
          </cell>
          <cell r="F1650">
            <v>13353</v>
          </cell>
        </row>
        <row r="1651">
          <cell r="C1651">
            <v>9555</v>
          </cell>
          <cell r="D1651" t="str">
            <v>TARIFA HORA - PERSONAL ADMINISTRATIVO - SECRETARIA 1 (INCLUYE FACTOR DE PRESTACIONES)</v>
          </cell>
          <cell r="E1651" t="str">
            <v>HR</v>
          </cell>
          <cell r="F1651">
            <v>11042</v>
          </cell>
        </row>
        <row r="1652">
          <cell r="C1652">
            <v>9556</v>
          </cell>
          <cell r="D1652" t="str">
            <v>TARIFA HORA - PERSONAL ADMINISTRATIVO - SECRETARIA 2 (INCLUYE FACTOR DE PRESTACIONES)</v>
          </cell>
          <cell r="E1652" t="str">
            <v>HR</v>
          </cell>
          <cell r="F1652">
            <v>9346</v>
          </cell>
        </row>
        <row r="1653">
          <cell r="C1653">
            <v>9557</v>
          </cell>
          <cell r="D1653" t="str">
            <v>TARIFA HORA - PERSONAL AUXILIAR TÉCNICO - CADENERO 1 (INCLUYE FACTOR DE PRESTACIONES)</v>
          </cell>
          <cell r="E1653" t="str">
            <v>HR</v>
          </cell>
          <cell r="F1653">
            <v>12532</v>
          </cell>
        </row>
        <row r="1654">
          <cell r="C1654">
            <v>9558</v>
          </cell>
          <cell r="D1654" t="str">
            <v>TARIFA HORA - PERSONAL AUXILIAR TÉCNICO - CADENERO 2 (INCLUYE FACTOR DE PRESTACIONES)</v>
          </cell>
          <cell r="E1654" t="str">
            <v>HR</v>
          </cell>
          <cell r="F1654">
            <v>11042</v>
          </cell>
        </row>
        <row r="1655">
          <cell r="C1655">
            <v>9559</v>
          </cell>
          <cell r="D1655" t="str">
            <v>TARIFA HORA - PERSONAL AUXILIAR TÉCNICO - SECRETARIA - CONDUCTOR O MOTORISTA (INCLUYE FACTOR DE PRESTACIONES)</v>
          </cell>
          <cell r="E1655" t="str">
            <v>HR</v>
          </cell>
          <cell r="F1655">
            <v>9346</v>
          </cell>
        </row>
        <row r="1656">
          <cell r="C1656">
            <v>9560</v>
          </cell>
          <cell r="D1656" t="str">
            <v>TARIFA HORA - PERSONAL DE OBRA - MAESTRO DE OBRA (INCLUYE FACTOR DE PRESTACIONES)</v>
          </cell>
          <cell r="E1656" t="str">
            <v>HR</v>
          </cell>
          <cell r="F1656">
            <v>21116</v>
          </cell>
        </row>
        <row r="1657">
          <cell r="C1657">
            <v>9569</v>
          </cell>
          <cell r="D1657" t="str">
            <v>MANTO GEOSINTÉTICO COMPUESTO DE CEMENTO A GRANEL. DIMENSIONES: 1.10m DE ANCHO x 8mm DE ESPESOR x 114ml. PESO DEL ROLLO A GRANEL: 1550Kg.</v>
          </cell>
          <cell r="E1657" t="str">
            <v>M2</v>
          </cell>
          <cell r="F1657">
            <v>272460</v>
          </cell>
        </row>
        <row r="1658">
          <cell r="C1658">
            <v>9570</v>
          </cell>
          <cell r="D1658" t="str">
            <v>UNIÓN CANALETA PLÁSTICA DE 20cm x 12cm PORTACABLES</v>
          </cell>
          <cell r="E1658" t="str">
            <v>UN</v>
          </cell>
          <cell r="F1658">
            <v>1889</v>
          </cell>
        </row>
        <row r="1659">
          <cell r="C1659">
            <v>9571</v>
          </cell>
          <cell r="D1659" t="str">
            <v>UNIÓN CANALETA PLÁSTICA DE 32mm x 12mm PORTACABLES</v>
          </cell>
          <cell r="E1659" t="str">
            <v>UN</v>
          </cell>
          <cell r="F1659">
            <v>10100</v>
          </cell>
        </row>
        <row r="1660">
          <cell r="C1660">
            <v>9572</v>
          </cell>
          <cell r="D1660" t="str">
            <v>CANALETA PLÁSTICA DE 20cm x 12cm PORTACABLES CON ADHESIVO</v>
          </cell>
          <cell r="E1660" t="str">
            <v>ML</v>
          </cell>
          <cell r="F1660">
            <v>4250</v>
          </cell>
        </row>
        <row r="1661">
          <cell r="C1661">
            <v>9573</v>
          </cell>
          <cell r="D1661" t="str">
            <v>CANALETA PLÁSTICA DE 32cm x 12cm PORTACABLES CON ADHESIVO</v>
          </cell>
          <cell r="E1661" t="str">
            <v>ML</v>
          </cell>
          <cell r="F1661">
            <v>4429</v>
          </cell>
        </row>
        <row r="1662">
          <cell r="C1662">
            <v>9574</v>
          </cell>
          <cell r="D1662" t="str">
            <v>ABRAZADERA CORREDIZA - CREMALLERA 8mm</v>
          </cell>
          <cell r="E1662" t="str">
            <v>UN</v>
          </cell>
          <cell r="F1662">
            <v>1225</v>
          </cell>
        </row>
        <row r="1663">
          <cell r="C1663">
            <v>9575</v>
          </cell>
          <cell r="D1663" t="str">
            <v>TARIFA MES - PERSONAL TÉCNICO - CELADOR ARMADO (24 horas por 30 dias dividos en 3 turnos de 8 horas diarias. Incluye prestaciones de ley, Administraciòn y servicios).</v>
          </cell>
          <cell r="E1663" t="str">
            <v>MES</v>
          </cell>
          <cell r="F1663">
            <v>10981528</v>
          </cell>
        </row>
        <row r="1664">
          <cell r="C1664">
            <v>9576</v>
          </cell>
          <cell r="D1664" t="str">
            <v>ALQUILER MES - ARRIENDO OFICINA INCL. ADMINISTRACIÓN, SERVICIOS PÚBLICOS, COMUNICACIONES</v>
          </cell>
          <cell r="E1664" t="str">
            <v>M2/MES</v>
          </cell>
          <cell r="F1664">
            <v>45108</v>
          </cell>
        </row>
        <row r="1665">
          <cell r="C1665">
            <v>9577</v>
          </cell>
          <cell r="D1665" t="str">
            <v>ALQUILER MES - CAMPAMENTOS INCL. SERVICIOS PÚBLICOS PROVISIONALES</v>
          </cell>
          <cell r="E1665" t="str">
            <v>M2/MES</v>
          </cell>
          <cell r="F1665">
            <v>30851</v>
          </cell>
        </row>
        <row r="1666">
          <cell r="C1666">
            <v>9578</v>
          </cell>
          <cell r="D1666" t="str">
            <v>GASTOS OFICINA (PAPELERIA, FOTOCOPIAS Y OTROS)</v>
          </cell>
          <cell r="E1666" t="str">
            <v>GLB/MS</v>
          </cell>
          <cell r="F1666">
            <v>1043625</v>
          </cell>
        </row>
        <row r="1667">
          <cell r="C1667">
            <v>9628</v>
          </cell>
          <cell r="D1667" t="str">
            <v>JUNTA TC-JEVF-75 MÓDULOS DE 1.83m. INCLUYE TORNILLERÍA DE FIJACIÓN.</v>
          </cell>
          <cell r="E1667" t="str">
            <v>UN</v>
          </cell>
          <cell r="F1667">
            <v>565250</v>
          </cell>
        </row>
        <row r="1668">
          <cell r="C1668">
            <v>9629</v>
          </cell>
          <cell r="D1668" t="str">
            <v>NEOPRENO - APOYO EN CAUCHO NEOPRENO. DUREZA 60 SIN REFUERZOS</v>
          </cell>
          <cell r="E1668" t="str">
            <v>dm3</v>
          </cell>
          <cell r="F1668">
            <v>49980</v>
          </cell>
        </row>
        <row r="1669">
          <cell r="C1669">
            <v>9630</v>
          </cell>
          <cell r="D1669" t="str">
            <v>NEOPRENO - APOYO EN CAUCHO NEOPRENO. DUREZA 50 SIN REFUERZOS</v>
          </cell>
          <cell r="E1669" t="str">
            <v>dm3</v>
          </cell>
          <cell r="F1669">
            <v>49980</v>
          </cell>
        </row>
        <row r="1670">
          <cell r="C1670">
            <v>9631</v>
          </cell>
          <cell r="D1670" t="str">
            <v>NEOPRENO - APOYO EN CAUCHO NEOPRENO. DUREZA 60 REFORZADA CON 2 PLATINAS DE 1/4"</v>
          </cell>
          <cell r="E1670" t="str">
            <v>dm3</v>
          </cell>
          <cell r="F1670">
            <v>70210</v>
          </cell>
        </row>
        <row r="1671">
          <cell r="C1671">
            <v>9632</v>
          </cell>
          <cell r="D1671" t="str">
            <v>NEOPRENO - APOYO EN CAUCHO NEOPRENO. DUREZA 50 REFORZADA CON PLATINA DE 1/8"</v>
          </cell>
          <cell r="E1671" t="str">
            <v>dm3</v>
          </cell>
          <cell r="F1671">
            <v>52925</v>
          </cell>
        </row>
        <row r="1672">
          <cell r="C1672">
            <v>9635</v>
          </cell>
          <cell r="D1672" t="str">
            <v>ADHESIVO ESTRUCTURAL PARA ANCLAJE DE BARRAS AL CONCRETO. USO EN CONCRETO FISURADO Y NO FISURADO POR 600 ml</v>
          </cell>
          <cell r="E1672" t="str">
            <v>UN</v>
          </cell>
          <cell r="F1672">
            <v>167552</v>
          </cell>
        </row>
        <row r="1673">
          <cell r="C1673">
            <v>9637</v>
          </cell>
          <cell r="D1673" t="str">
            <v>LÁMINA DE FIBRA DE CARBONO PARA REFUERZO ESTRUCTURAL</v>
          </cell>
          <cell r="E1673" t="str">
            <v>UN</v>
          </cell>
          <cell r="F1673">
            <v>232100</v>
          </cell>
        </row>
        <row r="1674">
          <cell r="C1674">
            <v>9638</v>
          </cell>
          <cell r="D1674" t="str">
            <v>ADHESIVO EPÓXICO DE DOS COMPONENTES DE CONSISTENCIA PASTOSA</v>
          </cell>
          <cell r="E1674" t="str">
            <v>KG</v>
          </cell>
          <cell r="F1674">
            <v>116843</v>
          </cell>
        </row>
        <row r="1675">
          <cell r="C1675">
            <v>9639</v>
          </cell>
          <cell r="D1675" t="str">
            <v>MORTERO DE REPARACIÓN MONOCOMPONENTE</v>
          </cell>
          <cell r="E1675" t="str">
            <v>KG</v>
          </cell>
          <cell r="F1675">
            <v>4504</v>
          </cell>
        </row>
        <row r="1676">
          <cell r="C1676">
            <v>9640</v>
          </cell>
          <cell r="D1676" t="str">
            <v>RECUBRIMIENTO INHIBIDOR PROTECTOR DE CORROSIÓN MODIFICADO CON RESINA ACRÍLICA DE DOS COMPONENTES QUE IMPIDE LA OXIDACIÓN DEL ACERO DE REFUERZO.</v>
          </cell>
          <cell r="E1676" t="str">
            <v>KG</v>
          </cell>
          <cell r="F1676">
            <v>18626</v>
          </cell>
        </row>
        <row r="1677">
          <cell r="C1677">
            <v>9642</v>
          </cell>
          <cell r="D1677" t="str">
            <v>ADHESIVO EPÓXICO DE ALTA RESISTENCIA, ALTO MÓDULO Y BAJA VISCOSIDAD.</v>
          </cell>
          <cell r="E1677" t="str">
            <v>KG</v>
          </cell>
          <cell r="F1677">
            <v>97195</v>
          </cell>
        </row>
        <row r="1678">
          <cell r="C1678">
            <v>9643</v>
          </cell>
          <cell r="D1678" t="str">
            <v>FONDO DE JUNTA EN ESPUMA DE POLIETILENO DE BAJA DENSIDAD D= 6 mm</v>
          </cell>
          <cell r="E1678" t="str">
            <v>ML</v>
          </cell>
          <cell r="F1678">
            <v>820</v>
          </cell>
        </row>
        <row r="1679">
          <cell r="C1679">
            <v>9644</v>
          </cell>
          <cell r="D1679" t="str">
            <v>PERFIL DE PVC PARA SELLO DE JUNTA (CINTA FLEXIBLE PARA SELLO DE PVC).</v>
          </cell>
          <cell r="E1679" t="str">
            <v>ML</v>
          </cell>
          <cell r="F1679">
            <v>18215</v>
          </cell>
        </row>
        <row r="1680">
          <cell r="C1680">
            <v>9645</v>
          </cell>
          <cell r="D1680" t="str">
            <v>ADHESIVO ESPECIAL PARA EL PEGADO PLÁSTICO DE METALES MONOCOMPONENTE Y LIBRE DE SOLVENTES (300ml)</v>
          </cell>
          <cell r="E1680" t="str">
            <v>UN</v>
          </cell>
          <cell r="F1680">
            <v>69234</v>
          </cell>
        </row>
        <row r="1681">
          <cell r="C1681">
            <v>9646</v>
          </cell>
          <cell r="D1681" t="str">
            <v>OBTENCIÓN DE NÚCLEOS DE CONCRETO ENDURECIDO. NÚCLEOS DE 6". Norma técnica: INV E 418-13 NTC 3658.</v>
          </cell>
          <cell r="E1681" t="str">
            <v>UN</v>
          </cell>
          <cell r="F1681">
            <v>285005</v>
          </cell>
        </row>
        <row r="1682">
          <cell r="C1682">
            <v>9647</v>
          </cell>
          <cell r="D1682" t="str">
            <v>DISEÑO DE MEZCLAS DE CONCRETO CON TRES AGREGADOS PARA UNA RESISTENCIA DADA (INCLUYE CARACTERIZACIÓN)</v>
          </cell>
          <cell r="E1682" t="str">
            <v>UN</v>
          </cell>
          <cell r="F1682">
            <v>772310</v>
          </cell>
        </row>
        <row r="1683">
          <cell r="C1683">
            <v>9648</v>
          </cell>
          <cell r="D1683" t="str">
            <v>CORTE DE NÚCLEO PARA ENSAYO DE COMPRESIÓN</v>
          </cell>
          <cell r="E1683" t="str">
            <v>UN</v>
          </cell>
          <cell r="F1683">
            <v>23205</v>
          </cell>
        </row>
        <row r="1684">
          <cell r="C1684">
            <v>9649</v>
          </cell>
          <cell r="D1684" t="str">
            <v>CICATRIZANTE DE RAICES</v>
          </cell>
          <cell r="E1684" t="str">
            <v>GLN</v>
          </cell>
          <cell r="F1684">
            <v>320000</v>
          </cell>
        </row>
        <row r="1685">
          <cell r="C1685">
            <v>9650</v>
          </cell>
          <cell r="D1685" t="str">
            <v>LAMINA GALVANIZADA POR KILOGRAMOS</v>
          </cell>
          <cell r="E1685" t="str">
            <v>KG</v>
          </cell>
          <cell r="F1685">
            <v>4106</v>
          </cell>
        </row>
        <row r="1686">
          <cell r="C1686">
            <v>9651</v>
          </cell>
          <cell r="D1686" t="str">
            <v>ACERO ESTRUCTURAL PARA PUENTE PEATONAL TIPO TRANSMILENIO. Suministro, fabricación, transporte y montaje de estructura metálica con el siguiente esquema de protección y pintura:(Guía 6.7.1) Ver observ.</v>
          </cell>
          <cell r="E1686" t="str">
            <v>KG</v>
          </cell>
          <cell r="F1686">
            <v>13633</v>
          </cell>
        </row>
        <row r="1687">
          <cell r="C1687">
            <v>9652</v>
          </cell>
          <cell r="D1687" t="str">
            <v>ACERO ESTRUCTURAL PARA PUENTE PEATONAL TIPO TRANSMILENIO. Suministro, fabricación, transporte y montaje de estructura metálica con el siguiente esquema de protección y pintura:(Guía 6.7.2)Ver observ.</v>
          </cell>
          <cell r="E1687" t="str">
            <v>KG</v>
          </cell>
          <cell r="F1687">
            <v>14273</v>
          </cell>
        </row>
        <row r="1688">
          <cell r="C1688">
            <v>9653</v>
          </cell>
          <cell r="D1688" t="str">
            <v>ACERO ESTRUCTURAL PARA ESTACIÓN TIPO TRANSMILENIO. Suministro, fabricación, transporte y montaje de estructura metálica con el siguiente esquema de protección y pintura:(Guía 6.7.1) Ver observ.</v>
          </cell>
          <cell r="E1688" t="str">
            <v>KG</v>
          </cell>
          <cell r="F1688">
            <v>13492</v>
          </cell>
        </row>
        <row r="1689">
          <cell r="C1689">
            <v>9654</v>
          </cell>
          <cell r="D1689" t="str">
            <v>ACERO ESTRUCTURAL PARA ESTACIÓN TIPO TRANSMILENIO. Suministro, fabricación, transporte y montaje de estructura metálica con el siguiente esquema de protección y pintura:(Guía 6.7.2)Ver observ.</v>
          </cell>
          <cell r="E1689" t="str">
            <v>KG</v>
          </cell>
          <cell r="F1689">
            <v>11889</v>
          </cell>
        </row>
        <row r="1690">
          <cell r="C1690">
            <v>9655</v>
          </cell>
          <cell r="D1690" t="str">
            <v>ACERO ESTRUCTURAL PARA ESTACIÓN TIPO TRANSMILENIO. Suministro, fabricación, transporte y montaje de estructura metálica con el siguiente esquema de protección y pintura: Altern. Estación. Ver observ.</v>
          </cell>
          <cell r="E1690" t="str">
            <v>KG</v>
          </cell>
          <cell r="F1690">
            <v>11638</v>
          </cell>
        </row>
        <row r="1691">
          <cell r="C1691">
            <v>9656</v>
          </cell>
          <cell r="D1691" t="str">
            <v>GEOMALLA FORTGRID BX-50</v>
          </cell>
          <cell r="E1691" t="str">
            <v>M2</v>
          </cell>
          <cell r="F1691">
            <v>13661</v>
          </cell>
        </row>
        <row r="1692">
          <cell r="C1692">
            <v>9663</v>
          </cell>
          <cell r="D1692" t="str">
            <v>PISO PRETENSADO e= 70 mm PARA ESTACIONES Y PUENTES TIPO TRANSMILENIO. NO INCLUYE TRANSPORTE</v>
          </cell>
          <cell r="E1692" t="str">
            <v>M2</v>
          </cell>
          <cell r="F1692">
            <v>408002</v>
          </cell>
        </row>
        <row r="1693">
          <cell r="C1693">
            <v>9669</v>
          </cell>
          <cell r="D1693" t="str">
            <v>REGISTRO DE CIERRE 1 1/2" EN PVC. VÁLVULA CIERRE RÁPIDO EN PVC UNIVERSAL SOLDADA</v>
          </cell>
          <cell r="E1693" t="str">
            <v>UN</v>
          </cell>
          <cell r="F1693">
            <v>128401</v>
          </cell>
        </row>
        <row r="1694">
          <cell r="C1694">
            <v>9671</v>
          </cell>
          <cell r="D1694" t="str">
            <v>MEZCLA ASFÁLTICA EN CALIENTE DENSA MD10 CON CEMENTO ASFÁLTICO 60-70</v>
          </cell>
          <cell r="E1694" t="str">
            <v>M3</v>
          </cell>
          <cell r="F1694">
            <v>589050</v>
          </cell>
        </row>
        <row r="1695">
          <cell r="C1695">
            <v>9672</v>
          </cell>
          <cell r="D1695" t="str">
            <v>MEZCLA ASFÁLTICA EN CALIENTE DENSA MD12 CON CEMENTO ASFÁLTICO 60-70</v>
          </cell>
          <cell r="E1695" t="str">
            <v>M3</v>
          </cell>
          <cell r="F1695">
            <v>541926</v>
          </cell>
        </row>
        <row r="1696">
          <cell r="C1696">
            <v>9673</v>
          </cell>
          <cell r="D1696" t="str">
            <v>MEZCLA ASFÁLTICA EN CALIENTE DENSA MD20 CON CEMENTO ASFÁLTICO 60-70</v>
          </cell>
          <cell r="E1696" t="str">
            <v>M3</v>
          </cell>
          <cell r="F1696">
            <v>536690</v>
          </cell>
        </row>
        <row r="1697">
          <cell r="C1697">
            <v>9682</v>
          </cell>
          <cell r="D1697" t="str">
            <v>PINTURA PARA RECUBRIMIENTO ACRÍLICO, IMPERMEABLE, DECORATIVO, EN COLORES MONOCOMPONENTES, CON ACABADO MATE PARA SUPERFICIES EN CONCRETO, MORTERO O FIBROCEMENTO</v>
          </cell>
          <cell r="E1697" t="str">
            <v>GLN</v>
          </cell>
          <cell r="F1697">
            <v>63955</v>
          </cell>
        </row>
        <row r="1698">
          <cell r="C1698">
            <v>9685</v>
          </cell>
          <cell r="D1698" t="str">
            <v>TUBO  EMT 3"</v>
          </cell>
          <cell r="E1698" t="str">
            <v>ML</v>
          </cell>
          <cell r="F1698">
            <v>68347</v>
          </cell>
        </row>
        <row r="1699">
          <cell r="C1699">
            <v>9686</v>
          </cell>
          <cell r="D1699" t="str">
            <v>TUBERIA CONDUIT GALVANIZADA IMC D=2"</v>
          </cell>
          <cell r="E1699" t="str">
            <v>ML</v>
          </cell>
          <cell r="F1699">
            <v>40889</v>
          </cell>
        </row>
        <row r="1700">
          <cell r="C1700">
            <v>9687</v>
          </cell>
          <cell r="D1700" t="str">
            <v>UNIÓN CONDUIT GALVANIZADA IMC D=2"</v>
          </cell>
          <cell r="E1700" t="str">
            <v>UN</v>
          </cell>
          <cell r="F1700">
            <v>6400</v>
          </cell>
        </row>
        <row r="1701">
          <cell r="C1701">
            <v>9688</v>
          </cell>
          <cell r="D1701" t="str">
            <v>TUBO CONDUIT GALVANIZADO IMC 3/4"</v>
          </cell>
          <cell r="E1701" t="str">
            <v>ML</v>
          </cell>
          <cell r="F1701">
            <v>12692</v>
          </cell>
        </row>
        <row r="1702">
          <cell r="C1702">
            <v>9689</v>
          </cell>
          <cell r="D1702" t="str">
            <v>UNIÓN CONDUIT GALVANIZADO IMC 3/4"</v>
          </cell>
          <cell r="E1702" t="str">
            <v>UN</v>
          </cell>
          <cell r="F1702">
            <v>2550</v>
          </cell>
        </row>
        <row r="1703">
          <cell r="C1703">
            <v>9690</v>
          </cell>
          <cell r="D1703" t="str">
            <v>TUBO  EMT 1 1/4"</v>
          </cell>
          <cell r="E1703" t="str">
            <v>ML</v>
          </cell>
          <cell r="F1703">
            <v>19677</v>
          </cell>
        </row>
        <row r="1704">
          <cell r="C1704">
            <v>9692</v>
          </cell>
          <cell r="D1704" t="str">
            <v>CABLES POSTENSADOS (Incl. Torón de 5/8" ASTM A 416, Grado 270k, anclajes de acuerdo con planos, ductos metálicos galvanizados, equipo para inyectar (Bomba+Mezclador), ... Ver Observaciones</v>
          </cell>
          <cell r="E1704" t="str">
            <v>TON-M</v>
          </cell>
          <cell r="F1704">
            <v>3213</v>
          </cell>
        </row>
        <row r="1705">
          <cell r="C1705">
            <v>9694</v>
          </cell>
          <cell r="D1705" t="str">
            <v>MORTERO SIN CONTRACCIÓN DE ALTAS RESISTENCIAS</v>
          </cell>
          <cell r="E1705" t="str">
            <v>KG</v>
          </cell>
          <cell r="F1705">
            <v>9954</v>
          </cell>
        </row>
        <row r="1706">
          <cell r="C1706">
            <v>9695</v>
          </cell>
          <cell r="D1706" t="str">
            <v>LIMPIEZA GRADO DE LIMPIEZA SEGÚN NORMA SSPC-SP1 - LIMPIEZA CON SOLVENTES PARA ESTRUCTURA PESADA</v>
          </cell>
          <cell r="E1706" t="str">
            <v>KG</v>
          </cell>
          <cell r="F1706">
            <v>298</v>
          </cell>
        </row>
        <row r="1707">
          <cell r="C1707">
            <v>9696</v>
          </cell>
          <cell r="D1707" t="str">
            <v>LIMPIEZA GRADO DE LIMPIEZA SEGÚN NORMA SSPC-SP2 - LIMPIEZA MANUAL PARA ESTRUCTURA PESADA</v>
          </cell>
          <cell r="E1707" t="str">
            <v>KG</v>
          </cell>
          <cell r="F1707">
            <v>345</v>
          </cell>
        </row>
        <row r="1708">
          <cell r="C1708">
            <v>9697</v>
          </cell>
          <cell r="D1708" t="str">
            <v>LIMPIEZA GRADO DE LIMPIEZA SEGÚN NORMA SSPC-SP3 - LIMPIEZA CON HERRAMIENTAS ELÉCTRICAS PARA ESTRUCTURA PESADA</v>
          </cell>
          <cell r="E1708" t="str">
            <v>KG</v>
          </cell>
          <cell r="F1708">
            <v>381</v>
          </cell>
        </row>
        <row r="1709">
          <cell r="C1709">
            <v>9698</v>
          </cell>
          <cell r="D1709" t="str">
            <v>LIMPIEZA GRADO DE LIMPIEZA SEGÚN NORMA SSPC-SP5 - LIMPIEZA CON ABRASIVO METAL BLANCO PARA ESTRUCTURA PESADA</v>
          </cell>
          <cell r="E1709" t="str">
            <v>KG</v>
          </cell>
          <cell r="F1709">
            <v>411</v>
          </cell>
        </row>
        <row r="1710">
          <cell r="C1710">
            <v>9699</v>
          </cell>
          <cell r="D1710" t="str">
            <v>LIMPIEZA GRADO DE LIMPIEZA SEGÚN NORMA SSPC-SP7 - LIMPIEZA CON CHORRO ABRASIVO BRUSH-OFF PARA ESTRUCTURA PESADA</v>
          </cell>
          <cell r="E1710" t="str">
            <v>KG</v>
          </cell>
          <cell r="F1710">
            <v>428</v>
          </cell>
        </row>
        <row r="1711">
          <cell r="C1711">
            <v>9700</v>
          </cell>
          <cell r="D1711" t="str">
            <v>LIMPIEZA GRADO DE LIMPIEZA SEGÚN NORMA SSPC-SP6 - LIMPIEZA CON CHORRO ABRASIVO COMERCIAL PARA ESTRUCTURA PESADA</v>
          </cell>
          <cell r="E1711" t="str">
            <v>KG</v>
          </cell>
          <cell r="F1711">
            <v>428</v>
          </cell>
        </row>
        <row r="1712">
          <cell r="C1712">
            <v>9701</v>
          </cell>
          <cell r="D1712" t="str">
            <v>LIMPIEZA GRADO DE LIMPIEZA SEGÚN NORMA SSPC-SP10 - LIMPIEZA CON CHORRO ABRASIVO METAL CASI BLANCO PARA ESTRUCTURA PESADA</v>
          </cell>
          <cell r="E1712" t="str">
            <v>KG</v>
          </cell>
          <cell r="F1712">
            <v>470</v>
          </cell>
        </row>
        <row r="1713">
          <cell r="C1713">
            <v>9704</v>
          </cell>
          <cell r="D1713" t="str">
            <v>ESCOLTA - COSTO POR ESCOLTA EN CADA RECORRIDO EN PERÍMETRO URBANO</v>
          </cell>
          <cell r="E1713" t="str">
            <v>VIAJE</v>
          </cell>
          <cell r="F1713">
            <v>48950</v>
          </cell>
        </row>
        <row r="1714">
          <cell r="C1714">
            <v>9705</v>
          </cell>
          <cell r="D1714" t="str">
            <v>TRANSPORTE DE EQUIPO DE UNA TONELADA POR VIAJE DIURNO SIN ESCOLTA</v>
          </cell>
          <cell r="E1714" t="str">
            <v>VIAJE</v>
          </cell>
          <cell r="F1714">
            <v>192742</v>
          </cell>
        </row>
        <row r="1715">
          <cell r="C1715">
            <v>9706</v>
          </cell>
          <cell r="D1715" t="str">
            <v>TRANSPORTE DE EQUIPO DE CINCO TONELADAS POR VIAJE DIURNO SIN ESCOLTA</v>
          </cell>
          <cell r="E1715" t="str">
            <v>VIAJE</v>
          </cell>
          <cell r="F1715">
            <v>398334</v>
          </cell>
        </row>
        <row r="1716">
          <cell r="C1716">
            <v>9707</v>
          </cell>
          <cell r="D1716" t="str">
            <v>TRANSPORTE DE EQUIPO DE DIEZ TONELADAS POR VIAJE DIURNO SIN ESCOLTA</v>
          </cell>
          <cell r="E1716" t="str">
            <v>VIAJE</v>
          </cell>
          <cell r="F1716">
            <v>655324</v>
          </cell>
        </row>
        <row r="1717">
          <cell r="C1717">
            <v>9708</v>
          </cell>
          <cell r="D1717" t="str">
            <v>TRANSPORTE DE EQUIPO DE QUINCE TONELADAS POR VIAJE DIURNO SIN ESCOLTA</v>
          </cell>
          <cell r="E1717" t="str">
            <v>VIAJE</v>
          </cell>
          <cell r="F1717">
            <v>912313</v>
          </cell>
        </row>
        <row r="1718">
          <cell r="C1718">
            <v>9709</v>
          </cell>
          <cell r="D1718" t="str">
            <v>TARIFA MES - PERSONAL TÉCNICO - TOPÓGRAFO INSPECTOR HORARIO NOCTURNO (NO INCLUYE FACTOR DE PRESTACIONES)</v>
          </cell>
          <cell r="E1718" t="str">
            <v>MES</v>
          </cell>
          <cell r="F1718">
            <v>4174200</v>
          </cell>
        </row>
        <row r="1719">
          <cell r="C1719">
            <v>9710</v>
          </cell>
          <cell r="D1719" t="str">
            <v>TARIFA MES - PERSONAL TÉCNICO - LABORATORISTA INSPECTOR HORARIO NOCTURNO (NO INCLUYE FACTOR DE PRESTACIONES)</v>
          </cell>
          <cell r="E1719" t="str">
            <v>MES</v>
          </cell>
          <cell r="F1719">
            <v>3697650</v>
          </cell>
        </row>
        <row r="1720">
          <cell r="C1720">
            <v>9711</v>
          </cell>
          <cell r="D1720" t="str">
            <v>TARIFA MES - PERSONAL TÉCNICO - INSPECTOR 2 HORARIO NOCTURNO (NO INCLUYE FACTOR DE PRESTACIONES)</v>
          </cell>
          <cell r="E1720" t="str">
            <v>MES</v>
          </cell>
          <cell r="F1720">
            <v>2733750</v>
          </cell>
        </row>
        <row r="1721">
          <cell r="C1721">
            <v>9712</v>
          </cell>
          <cell r="D1721" t="str">
            <v>TARIFA MES - PERSONAL AUXILIAR TÉCNICO - CADENERO 1 - HORARIO NOCTURNO (NO INCLUYE FACTOR DE PRESTACIONES)</v>
          </cell>
          <cell r="E1721" t="str">
            <v>MES</v>
          </cell>
          <cell r="F1721">
            <v>2587950</v>
          </cell>
        </row>
        <row r="1722">
          <cell r="C1722">
            <v>9713</v>
          </cell>
          <cell r="D1722" t="str">
            <v>TARIFA MES - PERSONAL AUXILIAR TÉCNICO - CADENERO 2 - HORARIO NOCTURNO (NO INCLUYE FACTOR DE PRESTACIONES)</v>
          </cell>
          <cell r="E1722" t="str">
            <v>MES</v>
          </cell>
          <cell r="F1722">
            <v>2254500</v>
          </cell>
        </row>
        <row r="1723">
          <cell r="C1723">
            <v>9714</v>
          </cell>
          <cell r="D1723" t="str">
            <v>TARIFA MES - PERSONAL AUXILIAR TÉCNICO -  CONDUCTOR O MOTORISTA - HORARIO NOCTURNO (No incluye Factor de Prestaciones)</v>
          </cell>
          <cell r="E1723" t="str">
            <v>MES</v>
          </cell>
          <cell r="F1723">
            <v>1875150</v>
          </cell>
        </row>
        <row r="1724">
          <cell r="C1724">
            <v>9715</v>
          </cell>
          <cell r="D1724" t="str">
            <v>TARIFA MES - PERSONAL DE OBRA - MAESTRO DE OBRA - HORARIO NOCTURNO (NO INCLUYE FACTOR DE PRESTACIONES)</v>
          </cell>
          <cell r="E1724" t="str">
            <v>MES</v>
          </cell>
          <cell r="F1724">
            <v>4698000</v>
          </cell>
        </row>
        <row r="1725">
          <cell r="C1725">
            <v>9717</v>
          </cell>
          <cell r="D1725" t="str">
            <v>MEZCLA ASFÁLTICA EN FRÍO</v>
          </cell>
          <cell r="E1725" t="str">
            <v>M3</v>
          </cell>
          <cell r="F1725">
            <v>2068815</v>
          </cell>
        </row>
        <row r="1726">
          <cell r="C1726">
            <v>9720</v>
          </cell>
          <cell r="D1726" t="str">
            <v>DETERMINACIÓN DE LA RESISTENCIA DE MORTEROS DE CEMENTO HIDRÁULICO A LA COMPRESIÓN, USANDO CUBOS DE 50 MM DE LADO (UNIDAD). Norma técnica: ASTMC109 C109M NTC 220  INV E323.</v>
          </cell>
          <cell r="E1726" t="str">
            <v>UN</v>
          </cell>
          <cell r="F1726">
            <v>11305</v>
          </cell>
        </row>
        <row r="1727">
          <cell r="C1727">
            <v>9721</v>
          </cell>
          <cell r="D1727" t="str">
            <v>ESTACIÓN DE TOPOGRAFÍA CON TRÍPODE, DOS BASTONES, DOS PRISMAS CON PORTAPRISMA</v>
          </cell>
          <cell r="E1727" t="str">
            <v>MES</v>
          </cell>
          <cell r="F1727">
            <v>2206167</v>
          </cell>
        </row>
        <row r="1728">
          <cell r="C1728">
            <v>9722</v>
          </cell>
          <cell r="D1728" t="str">
            <v>SISTEMA GPS, BASE, ROVER Y COLECTOR DE DATOS</v>
          </cell>
          <cell r="E1728" t="str">
            <v>MES</v>
          </cell>
          <cell r="F1728">
            <v>8089278</v>
          </cell>
        </row>
        <row r="1729">
          <cell r="C1729">
            <v>9723</v>
          </cell>
          <cell r="D1729" t="str">
            <v>HIDROFUGANTE - PROTECTOR DEL CONCRETO - con ingrediente activo 100% en base a siliconas órganoreactivas de alta penetración</v>
          </cell>
          <cell r="E1729" t="str">
            <v>LT</v>
          </cell>
          <cell r="F1729">
            <v>22255</v>
          </cell>
        </row>
        <row r="1730">
          <cell r="C1730">
            <v>9724</v>
          </cell>
          <cell r="D1730" t="str">
            <v>PORTÁTILES - Procesador minimo: intel, Core i3 4005U, celeron o similar, Memoria RAM de 4 GB(2x2048 MB) Disco duro de 500gb a 7200 rpm Pantalla LED HP BrightView widescreen alta definición con 35,6 cm</v>
          </cell>
          <cell r="E1730" t="str">
            <v>UN/MES</v>
          </cell>
          <cell r="F1730">
            <v>154700</v>
          </cell>
        </row>
        <row r="1731">
          <cell r="C1731">
            <v>9725</v>
          </cell>
          <cell r="D1731" t="str">
            <v>IMPRESORA MULTIFUNCIONAL MONOCROMÁTICA 4 en 1, COPIADORA, IMPRESORA, SCANER Y FAX. 35 ppm, RENDIMIENTO 5000 PAG.</v>
          </cell>
          <cell r="E1731" t="str">
            <v>UN/MES</v>
          </cell>
          <cell r="F1731">
            <v>81905</v>
          </cell>
        </row>
        <row r="1732">
          <cell r="C1732">
            <v>9726</v>
          </cell>
          <cell r="D1732" t="str">
            <v>INSECTICIDA</v>
          </cell>
          <cell r="E1732" t="str">
            <v>LT</v>
          </cell>
          <cell r="F1732">
            <v>33400</v>
          </cell>
        </row>
        <row r="1733">
          <cell r="C1733">
            <v>9727</v>
          </cell>
          <cell r="D1733" t="str">
            <v>CÁMARA DIGITAL COMPACTA MÍNIMO 16.2 MEGAPIXELES, MEMORIA DE 8 GB, VÍDEO HD CON PAUSA Y ZOOM (DIA)</v>
          </cell>
          <cell r="E1733" t="str">
            <v>DIA</v>
          </cell>
          <cell r="F1733">
            <v>105422</v>
          </cell>
        </row>
        <row r="1734">
          <cell r="C1734">
            <v>9728</v>
          </cell>
          <cell r="D1734" t="str">
            <v>POSTE METALICO H=12m BRAZO SENCILLO PINTADO</v>
          </cell>
          <cell r="E1734" t="str">
            <v>UN</v>
          </cell>
          <cell r="F1734">
            <v>3444567</v>
          </cell>
        </row>
        <row r="1735">
          <cell r="C1735">
            <v>9733</v>
          </cell>
          <cell r="D1735" t="str">
            <v>MALLA PARA GAVIÓN CALIBRE 13.0 HUECO DE 8 cm x 10 cm (7.5 cm x 7.5 cm) de 2m x 1m x 1m</v>
          </cell>
          <cell r="E1735" t="str">
            <v>UN</v>
          </cell>
          <cell r="F1735">
            <v>89250</v>
          </cell>
        </row>
        <row r="1736">
          <cell r="C1736">
            <v>9736</v>
          </cell>
          <cell r="D1736" t="str">
            <v>JUNTA DE DILATACIÓN - TRAMOS DE 1.00 m (Movimiento +/- 25 mm)</v>
          </cell>
          <cell r="E1736" t="str">
            <v>ML</v>
          </cell>
          <cell r="F1736">
            <v>618800</v>
          </cell>
        </row>
        <row r="1737">
          <cell r="C1737">
            <v>9743</v>
          </cell>
          <cell r="D1737" t="str">
            <v>PRUEBA DE HERMETICIDAD POR EL MÉTODO DE PRESIÓN POSITIVA CON AIRE PARA REDES DE ALCANTARILLADO - TRAMOS DE Ø 6" A Ø 12"</v>
          </cell>
          <cell r="E1737" t="str">
            <v>TRAMO</v>
          </cell>
          <cell r="F1737">
            <v>535500</v>
          </cell>
        </row>
        <row r="1738">
          <cell r="C1738">
            <v>9744</v>
          </cell>
          <cell r="D1738" t="str">
            <v>PRUEBA DE HERMETICIDAD POR EL MÉTODO DE PRESIÓN POSITIVA CON AIRE PARA REDES DE ALCANTARILLADO - TRAMOS DE Ø 14" A Ø 24"</v>
          </cell>
          <cell r="E1738" t="str">
            <v>TRAMO</v>
          </cell>
          <cell r="F1738">
            <v>654500</v>
          </cell>
        </row>
        <row r="1739">
          <cell r="C1739">
            <v>9745</v>
          </cell>
          <cell r="D1739" t="str">
            <v>PRUEBA DE HERMETICIDAD POR EL MÉTODO DE PRESIÓN POSITIVA CON AIRE PARA REDES DE ALCANTARILLADO - TRAMOS DE Ø 27" A Ø 40"</v>
          </cell>
          <cell r="E1739" t="str">
            <v>TRAMO</v>
          </cell>
          <cell r="F1739">
            <v>773500</v>
          </cell>
        </row>
        <row r="1740">
          <cell r="C1740">
            <v>9746</v>
          </cell>
          <cell r="D1740" t="str">
            <v>PRUEBA DE HERMETICIDAD POR EL MÉTODO DE PRESIÓN POSITIVA CON AIRE PARA REDES DE ALCANTARILLADO - TRAMOS DE Ø 42" A Ø 50"</v>
          </cell>
          <cell r="E1740" t="str">
            <v>TRAMO</v>
          </cell>
          <cell r="F1740">
            <v>892500</v>
          </cell>
        </row>
        <row r="1741">
          <cell r="C1741">
            <v>9747</v>
          </cell>
          <cell r="D1741" t="str">
            <v>RAJÓN = 6" A 12" (15 - 30 cm)</v>
          </cell>
          <cell r="E1741" t="str">
            <v>M3</v>
          </cell>
          <cell r="F1741">
            <v>47600</v>
          </cell>
        </row>
        <row r="1742">
          <cell r="C1742">
            <v>9752</v>
          </cell>
          <cell r="D1742" t="str">
            <v>MARTILLO DEMOLEDOR ELÉCTRICO - POTENCIA DE 1920 A 2200 WATTS - GOLPES POR MINUTO DE 860 A 2000</v>
          </cell>
          <cell r="E1742" t="str">
            <v>HR</v>
          </cell>
          <cell r="F1742">
            <v>8925</v>
          </cell>
        </row>
        <row r="1743">
          <cell r="C1743">
            <v>9754</v>
          </cell>
          <cell r="D1743" t="str">
            <v>PINTURA (LÁTEX) ACRÍLICA BASE AGUA - Pintura base agua con tecnología acrílica avanzada de uso exterior que ofrece protección a rayos ultravioleta y factores climáticos.</v>
          </cell>
          <cell r="E1743" t="str">
            <v>GLN</v>
          </cell>
          <cell r="F1743">
            <v>76525</v>
          </cell>
        </row>
        <row r="1744">
          <cell r="C1744">
            <v>9764</v>
          </cell>
          <cell r="D1744" t="str">
            <v>TUBO CONDUIT GALVANIZADO IMC 3"</v>
          </cell>
          <cell r="E1744" t="str">
            <v>ML</v>
          </cell>
          <cell r="F1744">
            <v>81026</v>
          </cell>
        </row>
        <row r="1745">
          <cell r="C1745">
            <v>9765</v>
          </cell>
          <cell r="D1745" t="str">
            <v>TUBO METÁLICO RIGID GALVANIZADO DE 6"</v>
          </cell>
          <cell r="E1745" t="str">
            <v>ML</v>
          </cell>
          <cell r="F1745">
            <v>399568</v>
          </cell>
        </row>
        <row r="1746">
          <cell r="C1746">
            <v>9766</v>
          </cell>
          <cell r="D1746" t="str">
            <v>CONECTOR MECÁNICO GD. CUERPO: DOBLE Y PERNO DE SUJECIÓN EN U. TUBO DE 3" VARILLA 3" - 3 1/2", 4 SOL - 2/0 STR</v>
          </cell>
          <cell r="E1746" t="str">
            <v>UN</v>
          </cell>
          <cell r="F1746">
            <v>119000</v>
          </cell>
        </row>
        <row r="1747">
          <cell r="C1747">
            <v>9767</v>
          </cell>
          <cell r="D1747" t="str">
            <v>CONECTOR MECÁNICO GD. CUERPO: DOBLE Y PERNO DE SUJECIÓN EN U. TUBO DE 6" , 4 SOL - 2/0 STR</v>
          </cell>
          <cell r="E1747" t="str">
            <v>UN</v>
          </cell>
          <cell r="F1747">
            <v>119000</v>
          </cell>
        </row>
        <row r="1748">
          <cell r="C1748">
            <v>9768</v>
          </cell>
          <cell r="D1748" t="str">
            <v>PASO PLÁSTICO EN POLIPROPILENO DE ALTO IMPACTO CON MATERIAL ORIGINAL. DE 0.40m DE ANCHO x 0.30m DE FONDO x 3.5cm DE GROSOR. Libre de todo mantenimiento de anticorrosivo de inmunizantes y de pintura.</v>
          </cell>
          <cell r="E1748" t="str">
            <v>UN</v>
          </cell>
          <cell r="F1748">
            <v>89350</v>
          </cell>
        </row>
        <row r="1749">
          <cell r="C1749">
            <v>9773</v>
          </cell>
          <cell r="D1749" t="str">
            <v>CABLE ACERO GALVANIZADO A.A 6 x 19 DE 5/8 EN TRAMOS SEGÚN PLANOS, POR VIGAS. Incl. TORON DE 5/8"</v>
          </cell>
          <cell r="E1749" t="str">
            <v>ML</v>
          </cell>
          <cell r="F1749">
            <v>16839</v>
          </cell>
        </row>
        <row r="1750">
          <cell r="C1750">
            <v>9774</v>
          </cell>
          <cell r="D1750" t="str">
            <v>APOYO ELASTOMÉRICO DE 30x30x5,0cm CON 4 REFUERZOS INTERNOS DE 1/8" A-36. DUREZA 60 SHORE A, ESFUERZO DE COMPRESIÓN APOYOS DE 112 Kg/cm2.</v>
          </cell>
          <cell r="E1750" t="str">
            <v>UN</v>
          </cell>
          <cell r="F1750">
            <v>310055</v>
          </cell>
        </row>
        <row r="1751">
          <cell r="C1751">
            <v>9775</v>
          </cell>
          <cell r="D1751" t="str">
            <v>APOYO ELASTOMÉRICO DE 20x20x5,0cm CON 4 REFUERZOS INTERNOS DE 1/8" A-36. DUREZA 60 SHORE A, ESFUERZO DE COMPRESIÓN APOYOS DE 112 Kg/cm2.</v>
          </cell>
          <cell r="E1751" t="str">
            <v>UN</v>
          </cell>
          <cell r="F1751">
            <v>138040</v>
          </cell>
        </row>
        <row r="1752">
          <cell r="C1752">
            <v>9789</v>
          </cell>
          <cell r="D1752" t="str">
            <v>SEÑAL ELEVADA BS, TABLERO 3.097m x 2.228m REFLECTIVO DIAMANTE, SOPORTE EN TUBO GALVANIZADO DE 12" EN 7m. CERCHA EN TUBO DE 4" EN 3mm Y 2" EN 2mm. INCL. SUMINIST. E INSTALAC</v>
          </cell>
          <cell r="E1752" t="str">
            <v>UN</v>
          </cell>
          <cell r="F1752">
            <v>6571422</v>
          </cell>
        </row>
        <row r="1753">
          <cell r="C1753">
            <v>9790</v>
          </cell>
          <cell r="D1753" t="str">
            <v>SEÑAL INFORMATIVA SI-05, TABLERO 1.401m x 0.512m REFLECTIVO ALTA INTENSIDAD, PEDESTAL EN ÁNGULO DE 2"x2"x1/4" H= 2.60m EN PINTURA ELECTROSTÁTICA. INCL. SUMINIST. E INSTALAC</v>
          </cell>
          <cell r="E1753" t="str">
            <v>UN</v>
          </cell>
          <cell r="F1753">
            <v>975800</v>
          </cell>
        </row>
        <row r="1754">
          <cell r="C1754">
            <v>9791</v>
          </cell>
          <cell r="D1754" t="str">
            <v>SEÑAL INFORMATIVA SI-05, TABLERO 1.167m x 0.512m REFLECTIVO ALTA INTENSIDAD, PEDESTAL EN ÁNGULO DE 2"x2"x1/4" H= 2.60m EN PINTURA ELECTROSTÁTICA. INCL. SUMINIST. E INSTALAC</v>
          </cell>
          <cell r="E1754" t="str">
            <v>UN</v>
          </cell>
          <cell r="F1754">
            <v>644555</v>
          </cell>
        </row>
        <row r="1755">
          <cell r="C1755">
            <v>9792</v>
          </cell>
          <cell r="D1755" t="str">
            <v>SEÑAL INFORMATIVA SI-05, TABLERO 1.190m x 0.512m REFLECTIVO ALTA INTENSIDAD, PEDESTAL EN ÁNGULO DE 2"x2"x1/4" H= 2.60m EN PINTURA ELECTROSTÁTICA. INCL. SUMINIST. E INSTALAC</v>
          </cell>
          <cell r="E1755" t="str">
            <v>UN</v>
          </cell>
          <cell r="F1755">
            <v>644555</v>
          </cell>
        </row>
        <row r="1756">
          <cell r="C1756">
            <v>9796</v>
          </cell>
          <cell r="D1756" t="str">
            <v>SEÑAL ELEVADA BS, TABLERO 2.414m x 1.380m REFLECTIVO DIAMANTE, SOPORTE EN TUBO GALVANIZADO DE 12" EN 7m. CERCHA EN TUBO DE 4" EN 3mm Y 2" EN 2mm. INCL. SUMINIST. E INSTALAC</v>
          </cell>
          <cell r="E1756" t="str">
            <v>UN</v>
          </cell>
          <cell r="F1756">
            <v>6571422</v>
          </cell>
        </row>
        <row r="1757">
          <cell r="C1757">
            <v>9797</v>
          </cell>
          <cell r="D1757" t="str">
            <v>SEÑAL ELEVADA BS, TABLERO 3.322m x 2.111m REFLECTIVO DIAMANTE, SOPORTE EN TUBO GALVANIZADO DE 12" EN 7m. CERCHA EN TUBO DE 4" EN 3mm Y 2" EN 2mm. INCL. SUMINIST. E INSTALAC</v>
          </cell>
          <cell r="E1757" t="str">
            <v>UN</v>
          </cell>
          <cell r="F1757">
            <v>7473955</v>
          </cell>
        </row>
        <row r="1758">
          <cell r="C1758">
            <v>9798</v>
          </cell>
          <cell r="D1758" t="str">
            <v>REEMPLAZO DE TABLERO SEÑAL ELEVADA BS, POR TABLERO GALVANIZADO  CALIBRE 20 3.914m x 1.972m REFLECTIVO DIAMANTE. INCL. SUMINIST. E INSTALAC</v>
          </cell>
          <cell r="E1758" t="str">
            <v>UN</v>
          </cell>
          <cell r="F1758">
            <v>4122922</v>
          </cell>
        </row>
        <row r="1759">
          <cell r="C1759">
            <v>9799</v>
          </cell>
          <cell r="D1759" t="str">
            <v>SEÑAL INFORMATIVA SI-05C, TABLERO 60.64cm x 82.50cm REFLECTIVO ALTA INTENSIDAD, PEDESTAL EN ÁNGULO DE 2"x2"x1/4" H= 2.60m EN PINTURA ELECTROSTÁTICA. INCL. SUMINIST. E INSTALAC</v>
          </cell>
          <cell r="E1759" t="str">
            <v>UN</v>
          </cell>
          <cell r="F1759">
            <v>428400</v>
          </cell>
        </row>
        <row r="1760">
          <cell r="C1760">
            <v>9800</v>
          </cell>
          <cell r="D1760" t="str">
            <v>SEÑAL INFORMATIVA SI-05C, TABLERO 75.09cm x 82.50cm REFLECTIVO ALTA INTENSIDAD, PEDESTAL EN ÁNGULO DE 2"x2"x1/4" H= 2.60m EN PINTURA ELECTROSTÁTICA. INCL. SUMINIST. E INSTALAC</v>
          </cell>
          <cell r="E1760" t="str">
            <v>UN</v>
          </cell>
          <cell r="F1760">
            <v>493850</v>
          </cell>
        </row>
        <row r="1761">
          <cell r="C1761">
            <v>9801</v>
          </cell>
          <cell r="D1761" t="str">
            <v>SEÑAL INFORMATIVA SI-05C, TABLERO 76.09cm x 97.51cm REFLECTIVO ALTA INTENSIDAD, PEDESTAL EN ÁNGULO DE 2"x2"x1/4" H= 2.60m EN PINTURA ELECTROSTÁTICA. INCL. SUMINIST. E INSTALAC</v>
          </cell>
          <cell r="E1761" t="str">
            <v>UN</v>
          </cell>
          <cell r="F1761">
            <v>493850</v>
          </cell>
        </row>
        <row r="1762">
          <cell r="C1762">
            <v>9802</v>
          </cell>
          <cell r="D1762" t="str">
            <v>SEÑAL INFORMATIVA SI-05C, TABLERO 75.01cm x 82.50cm REFLECTIVO ALTA INTENSIDAD, PEDESTAL EN ÁNGULO DE 2"x2"x1/4" H= 2.60m EN PINTURA ELECTROSTÁTICA. INCL. SUMINIST. E INSTALAC</v>
          </cell>
          <cell r="E1762" t="str">
            <v>UN</v>
          </cell>
          <cell r="F1762">
            <v>493850</v>
          </cell>
        </row>
        <row r="1763">
          <cell r="C1763">
            <v>9804</v>
          </cell>
          <cell r="D1763" t="str">
            <v>SEÑAL INFORMATIVA SI-05, TABLERO 1.119m x 0.512m REFLECTIVO ALTA INTENSIDAD, PEDESTAL EN ÁNGULO DE 2"x2"x1/4" H= 2.60m EN PINTURA ELECTROSTÁTICA. INCL. SUMINIST. E INSTALAC</v>
          </cell>
          <cell r="E1763" t="str">
            <v>UN</v>
          </cell>
          <cell r="F1763">
            <v>668780</v>
          </cell>
        </row>
        <row r="1764">
          <cell r="C1764">
            <v>9813</v>
          </cell>
          <cell r="D1764" t="str">
            <v>CIELO RASO EN BANDEJA TILE DE 610 mm x 610mm EN ALUZINC PERFORADO PERFIL CLP INCLUYE PERFILES DE FIJACION SISTEMA DE SUSPENSION Y ESPACIO PARA LAMPARAS. SUMINISTRO E INSTALACIÓN</v>
          </cell>
          <cell r="E1764" t="str">
            <v>M2</v>
          </cell>
          <cell r="F1764">
            <v>160636</v>
          </cell>
        </row>
        <row r="1765">
          <cell r="C1765">
            <v>9817</v>
          </cell>
          <cell r="D1765" t="str">
            <v>VENTANAS EN ALUMINIO TIPO LENHER DE 1,20m x 0,30m CON ALFAJIA EN ALUMINIO Y VIDRIO LAMINADO DE 3+3 (6 mm). SUMINISTRO E INSTALACIÓN</v>
          </cell>
          <cell r="E1765" t="str">
            <v>UN</v>
          </cell>
          <cell r="F1765">
            <v>335167</v>
          </cell>
        </row>
        <row r="1766">
          <cell r="C1766">
            <v>9819</v>
          </cell>
          <cell r="D1766" t="str">
            <v>VINILO ADHESIVO FABRICADA EN LÁMINA DE ALUMINIO ANODIZADO 1.5mm PARA RUTEROS VALLA "SALIDA GRACIAS OTROS DESTINOS"(275cm x 31,6cm) SEGÚN MANUAL DE IMAGEN DE TRANSMILENIO. SUMINISTRO E INSTALACIÓN.</v>
          </cell>
          <cell r="E1766" t="str">
            <v>UN</v>
          </cell>
          <cell r="F1766">
            <v>1532143</v>
          </cell>
        </row>
        <row r="1767">
          <cell r="C1767">
            <v>9822</v>
          </cell>
          <cell r="D1767" t="str">
            <v>PINTURA SILOXANO MONO-COMPONENTE. ALTA ADHERENCIA, ALTA RESISTENCIA A LOS GRAFFITIS, A LOS RAYOS UV, ALTA LAVABILIDAD. NO REQUIERE DILUCIÓN. (6 - 10 M2 / Gl   @ 15 mils.</v>
          </cell>
          <cell r="E1767" t="str">
            <v>GLN</v>
          </cell>
          <cell r="F1767">
            <v>535927</v>
          </cell>
        </row>
        <row r="1768">
          <cell r="C1768">
            <v>9828</v>
          </cell>
          <cell r="D1768" t="str">
            <v>MEZCLA ASFÁLTICA EN CALIENTE DE ALTO MÓDULO MAM-20 CON CEMENTO ASFÁLTICO TIPO V</v>
          </cell>
          <cell r="E1768" t="str">
            <v>M3</v>
          </cell>
          <cell r="F1768">
            <v>696031</v>
          </cell>
        </row>
        <row r="1769">
          <cell r="C1769">
            <v>9832</v>
          </cell>
          <cell r="D1769" t="str">
            <v>DENSIDAD BULK DEL LLENANTE MINERAL EN KEROSENE. Norma técnica: INV E-225-13.</v>
          </cell>
          <cell r="E1769" t="str">
            <v>UN</v>
          </cell>
          <cell r="F1769">
            <v>117810</v>
          </cell>
        </row>
        <row r="1770">
          <cell r="C1770">
            <v>9833</v>
          </cell>
          <cell r="D1770" t="str">
            <v>TARIFA HORA - PERSONAL DE OBRA - OFICIAL NOCTURNO (INCLUYE FACTOR DE PRESTACIONES)</v>
          </cell>
          <cell r="E1770" t="str">
            <v>HR</v>
          </cell>
          <cell r="F1770">
            <v>15000</v>
          </cell>
        </row>
        <row r="1771">
          <cell r="C1771">
            <v>9834</v>
          </cell>
          <cell r="D1771" t="str">
            <v>SERVICIO TELEFONIA LOCAL ILIMITADA E INTERNET ILIMITADO VELOCIDAD PROMEDIO (50-500 MB) ESTRATOS 1 Y 2</v>
          </cell>
          <cell r="E1771" t="str">
            <v>MES</v>
          </cell>
          <cell r="F1771">
            <v>104900</v>
          </cell>
        </row>
        <row r="1772">
          <cell r="C1772">
            <v>9835</v>
          </cell>
          <cell r="D1772" t="str">
            <v>SERVICIO TELEFONIA LOCAL ILIMITADA E INTERNET ILIMITADO VELOCIDAD PROMEDIO (80-500 MB) ESTRATO 3</v>
          </cell>
          <cell r="E1772" t="str">
            <v>MES</v>
          </cell>
          <cell r="F1772">
            <v>142400</v>
          </cell>
        </row>
        <row r="1773">
          <cell r="C1773">
            <v>9836</v>
          </cell>
          <cell r="D1773" t="str">
            <v>SERVICIO TELEFONIA LOCAL ILIMITADA E INTERNET ILIMITADO VELOCIDAD PROMEDIO (80-500 MB) ESTRATO 4</v>
          </cell>
          <cell r="E1773" t="str">
            <v>MES</v>
          </cell>
          <cell r="F1773">
            <v>152400</v>
          </cell>
        </row>
        <row r="1774">
          <cell r="C1774">
            <v>9837</v>
          </cell>
          <cell r="D1774" t="str">
            <v>SERVICIO TELEFONIA LOCAL ILIMITADA E INTERNET ILIMITADO VELOCIDAD PROMEDIO (80-500 MB) ESTRATO 5</v>
          </cell>
          <cell r="E1774" t="str">
            <v>MES</v>
          </cell>
          <cell r="F1774">
            <v>152400</v>
          </cell>
        </row>
        <row r="1775">
          <cell r="C1775">
            <v>9838</v>
          </cell>
          <cell r="D1775" t="str">
            <v>SERVICIO TELEFONIA LOCAL ILIMITADA E INTERNET ILIMITADO VELOCIDAD PROMEDIO (80-500 MB) ESTRATO 6</v>
          </cell>
          <cell r="E1775" t="str">
            <v>MES</v>
          </cell>
          <cell r="F1775">
            <v>152400</v>
          </cell>
        </row>
        <row r="1776">
          <cell r="C1776">
            <v>9839</v>
          </cell>
          <cell r="D1776" t="str">
            <v>LEVANTAMIENTO DE ACTAS DE FACHADA (Incluye personal, logística, papelería, fotografía)</v>
          </cell>
          <cell r="E1776" t="str">
            <v>UN</v>
          </cell>
          <cell r="F1776">
            <v>11190</v>
          </cell>
        </row>
        <row r="1777">
          <cell r="C1777">
            <v>9840</v>
          </cell>
          <cell r="D1777" t="str">
            <v>EDICIÓN DE INFORME MENSUAL DE INTERVENTORÍA O CONSULTORÍA. Incluye 4 tapas plastificadas tamaño carta color blanco, con 6 tornillos, hojas de papel bond tamaño carta 75 gramos, 170 folios</v>
          </cell>
          <cell r="E1777" t="str">
            <v>UN/MES</v>
          </cell>
          <cell r="F1777">
            <v>219000</v>
          </cell>
        </row>
        <row r="1778">
          <cell r="C1778">
            <v>9842</v>
          </cell>
          <cell r="D1778" t="str">
            <v>CUBIERTA DE VAGÓN LISA TIPO SÁNDWICH DECK EN ALUZINC CALIBRE 26 (SUM. E INSTAL.) PINTADA AL HORNO POR LAS DOS CARAS COLOR A ELEGIR CON AISLAMIENTO ACÚSTICO EN FIBRA DE VIDRIO DE 30mm CON SUS RESPEC</v>
          </cell>
          <cell r="E1778" t="str">
            <v>M2</v>
          </cell>
          <cell r="F1778">
            <v>185779</v>
          </cell>
        </row>
        <row r="1779">
          <cell r="C1779">
            <v>9845</v>
          </cell>
          <cell r="D1779" t="str">
            <v>SPLP - EXTRACCIÓN DE METALES PESADOS. Norma técnica: EPA SW 846 1312 .</v>
          </cell>
          <cell r="E1779" t="str">
            <v>UN</v>
          </cell>
          <cell r="F1779">
            <v>142800</v>
          </cell>
        </row>
        <row r="1780">
          <cell r="C1780">
            <v>9846</v>
          </cell>
          <cell r="D1780" t="str">
            <v>ENSAYO DE LIXIVIACIÓN - BARIO. Norma técnica: SM 3120 B.</v>
          </cell>
          <cell r="E1780" t="str">
            <v>UN</v>
          </cell>
          <cell r="F1780">
            <v>59151</v>
          </cell>
        </row>
        <row r="1781">
          <cell r="C1781">
            <v>9847</v>
          </cell>
          <cell r="D1781" t="str">
            <v>ENSAYO DE LIXIVIACIÓN - ARSENICO. Norma técnica: SM 3120 B.</v>
          </cell>
          <cell r="E1781" t="str">
            <v>UN</v>
          </cell>
          <cell r="F1781">
            <v>59151</v>
          </cell>
        </row>
        <row r="1782">
          <cell r="C1782">
            <v>9848</v>
          </cell>
          <cell r="D1782" t="str">
            <v>ENSAYO DE LIXIVIACIÓN - CROMO. Norma técnica: SM 3120 B.</v>
          </cell>
          <cell r="E1782" t="str">
            <v>UN</v>
          </cell>
          <cell r="F1782">
            <v>59151</v>
          </cell>
        </row>
        <row r="1783">
          <cell r="C1783">
            <v>9849</v>
          </cell>
          <cell r="D1783" t="str">
            <v>ENSAYO DE LIXIVIACIÓN - COBRE. Norma técnica: SM 3120 B.</v>
          </cell>
          <cell r="E1783" t="str">
            <v>UN</v>
          </cell>
          <cell r="F1783">
            <v>53550</v>
          </cell>
        </row>
        <row r="1784">
          <cell r="C1784">
            <v>9850</v>
          </cell>
          <cell r="D1784" t="str">
            <v>ENSAYO DE LIXIVIACIÓN - MOLIBDENO. Norma técnica: SM 3120 B.</v>
          </cell>
          <cell r="E1784" t="str">
            <v>UN</v>
          </cell>
          <cell r="F1784">
            <v>53550</v>
          </cell>
        </row>
        <row r="1785">
          <cell r="C1785">
            <v>9851</v>
          </cell>
          <cell r="D1785" t="str">
            <v>ENSAYO DE LIXIVIACIÓN - NIQUEL. Norma técnica: SM 3120 B.</v>
          </cell>
          <cell r="E1785" t="str">
            <v>UN</v>
          </cell>
          <cell r="F1785">
            <v>53550</v>
          </cell>
        </row>
        <row r="1786">
          <cell r="C1786">
            <v>9852</v>
          </cell>
          <cell r="D1786" t="str">
            <v>ENSAYO DE LIXIVIACIÓN - PLOMO. Norma técnica: SM 3120 B.</v>
          </cell>
          <cell r="E1786" t="str">
            <v>UN</v>
          </cell>
          <cell r="F1786">
            <v>45410</v>
          </cell>
        </row>
        <row r="1787">
          <cell r="C1787">
            <v>9853</v>
          </cell>
          <cell r="D1787" t="str">
            <v>ENSAYO DE LIXIVIACIÓN - SELENIO. Norma técnica: SM 3120 B.</v>
          </cell>
          <cell r="E1787" t="str">
            <v>UN</v>
          </cell>
          <cell r="F1787">
            <v>50456</v>
          </cell>
        </row>
        <row r="1788">
          <cell r="C1788">
            <v>9854</v>
          </cell>
          <cell r="D1788" t="str">
            <v>ENSAYO DE LIXIVIACIÓN - ZINC. Norma técnica: SM 3120 B.</v>
          </cell>
          <cell r="E1788" t="str">
            <v>UN</v>
          </cell>
          <cell r="F1788">
            <v>53550</v>
          </cell>
        </row>
        <row r="1789">
          <cell r="C1789">
            <v>9855</v>
          </cell>
          <cell r="D1789" t="str">
            <v>ENSAYO DE LIXIVIACIÓN - CADMIO. Norma técnica: SM 3120 B.</v>
          </cell>
          <cell r="E1789" t="str">
            <v>UN</v>
          </cell>
          <cell r="F1789">
            <v>53550</v>
          </cell>
        </row>
        <row r="1790">
          <cell r="C1790">
            <v>9856</v>
          </cell>
          <cell r="D1790" t="str">
            <v>ENSAYO DE LIXIVIACIÓN - MERCURIO. Norma técnica: SM 3120 B  / EPA 7473.</v>
          </cell>
          <cell r="E1790" t="str">
            <v>UN</v>
          </cell>
          <cell r="F1790">
            <v>50456</v>
          </cell>
        </row>
        <row r="1791">
          <cell r="C1791">
            <v>9857</v>
          </cell>
          <cell r="D1791" t="str">
            <v>ENSAYO DE LIXIVIACIÓN - ANTIMONIO. Norma técnica: SM 3120 B  / EPA 7473.</v>
          </cell>
          <cell r="E1791" t="str">
            <v>UN</v>
          </cell>
          <cell r="F1791">
            <v>65450</v>
          </cell>
        </row>
        <row r="1792">
          <cell r="C1792">
            <v>9860</v>
          </cell>
          <cell r="D1792" t="str">
            <v>SEÑAL TEMPORAL MÓVIL ECONÓMICA CON TRÍPODE TIPO SIO, SP, SI, SR DE (100 x 50 - 75 x 75 - 80 x 50) LÁMINA GALVANIZADA CAL. 20 Y ÁNGULOS DE 1" x 1/2" x 1/8".</v>
          </cell>
          <cell r="E1792" t="str">
            <v>UN</v>
          </cell>
          <cell r="F1792">
            <v>333200</v>
          </cell>
        </row>
        <row r="1793">
          <cell r="C1793">
            <v>9861</v>
          </cell>
          <cell r="D1793" t="str">
            <v>BARRICADA METÁLICA CON SEÑAL DE DESVÍO O VÍA CERRADA DE 2.40 m CINTA GRADO INGENIERÍA SHEETING</v>
          </cell>
          <cell r="E1793" t="str">
            <v>UN</v>
          </cell>
          <cell r="F1793">
            <v>322103</v>
          </cell>
        </row>
        <row r="1794">
          <cell r="C1794">
            <v>9862</v>
          </cell>
          <cell r="D1794" t="str">
            <v>PERMEABILIDAD DE SUELOS GRANULARES (CABEZA CONSTANTE). Norma técnica: INV E-130-13.</v>
          </cell>
          <cell r="E1794" t="str">
            <v>UN</v>
          </cell>
          <cell r="F1794">
            <v>297500</v>
          </cell>
        </row>
        <row r="1795">
          <cell r="C1795">
            <v>9864</v>
          </cell>
          <cell r="D1795" t="str">
            <v>PERMEABILIDAD DEL CONCRETO AL AGUA. Norma técnica: NTC-4483-98.</v>
          </cell>
          <cell r="E1795" t="str">
            <v>UN</v>
          </cell>
          <cell r="F1795">
            <v>358013</v>
          </cell>
        </row>
        <row r="1796">
          <cell r="C1796">
            <v>9869</v>
          </cell>
          <cell r="D1796" t="str">
            <v>DISEÑO DE MEZCLA DE SUELO - CEMENTO (NO INCLUYE PRUEBA DE DURABILIDAD)</v>
          </cell>
          <cell r="E1796" t="str">
            <v>UN</v>
          </cell>
          <cell r="F1796">
            <v>907256</v>
          </cell>
        </row>
        <row r="1797">
          <cell r="C1797">
            <v>9873</v>
          </cell>
          <cell r="D1797" t="str">
            <v>ENSAYO DE CLASIFICACIÓN DE LOS COMPONENTES DE LOS ÁRIDOS GRUESOS RECICLADOS. Norma técnica: UNE-EN 933-11.</v>
          </cell>
          <cell r="E1797" t="str">
            <v>UN</v>
          </cell>
          <cell r="F1797">
            <v>178500</v>
          </cell>
        </row>
        <row r="1798">
          <cell r="C1798">
            <v>9879</v>
          </cell>
          <cell r="D1798" t="str">
            <v>CONDUCTIVIDAD. Norma técnica: SM 2510 B.</v>
          </cell>
          <cell r="E1798" t="str">
            <v>UN</v>
          </cell>
          <cell r="F1798">
            <v>7568</v>
          </cell>
        </row>
        <row r="1799">
          <cell r="C1799">
            <v>9880</v>
          </cell>
          <cell r="D1799" t="str">
            <v>OLOR. Norma técnica: SM 2150 B.</v>
          </cell>
          <cell r="E1799" t="str">
            <v>UN</v>
          </cell>
          <cell r="F1799">
            <v>3457</v>
          </cell>
        </row>
        <row r="1800">
          <cell r="C1800">
            <v>9881</v>
          </cell>
          <cell r="D1800" t="str">
            <v>CADMIO TOTAL. Norma técnica: SM 3111 B.</v>
          </cell>
          <cell r="E1800" t="str">
            <v>UN</v>
          </cell>
          <cell r="F1800">
            <v>42840</v>
          </cell>
        </row>
        <row r="1801">
          <cell r="C1801">
            <v>9882</v>
          </cell>
          <cell r="D1801" t="str">
            <v>COBRE TOTAL. Norma técnica: SM 3111 B.</v>
          </cell>
          <cell r="E1801" t="str">
            <v>UN</v>
          </cell>
          <cell r="F1801">
            <v>42840</v>
          </cell>
        </row>
        <row r="1802">
          <cell r="C1802">
            <v>9883</v>
          </cell>
          <cell r="D1802" t="str">
            <v>MERCURIO TOTAL. Norma técnica: SM 3112 B.</v>
          </cell>
          <cell r="E1802" t="str">
            <v>UN</v>
          </cell>
          <cell r="F1802">
            <v>41650</v>
          </cell>
        </row>
        <row r="1803">
          <cell r="C1803">
            <v>9884</v>
          </cell>
          <cell r="D1803" t="str">
            <v>NIQUEL TOTAL. Norma técnica: SM 3111 B.</v>
          </cell>
          <cell r="E1803" t="str">
            <v>UN</v>
          </cell>
          <cell r="F1803">
            <v>43078</v>
          </cell>
        </row>
        <row r="1804">
          <cell r="C1804">
            <v>9885</v>
          </cell>
          <cell r="D1804" t="str">
            <v>PLOMO TOTAL. Norma técnica: SM 3111 B.</v>
          </cell>
          <cell r="E1804" t="str">
            <v>UN</v>
          </cell>
          <cell r="F1804">
            <v>43078</v>
          </cell>
        </row>
        <row r="1805">
          <cell r="C1805">
            <v>9886</v>
          </cell>
          <cell r="D1805" t="str">
            <v>ZINC TOTAL. Norma técnica: SM 3111 B.</v>
          </cell>
          <cell r="E1805" t="str">
            <v>UN</v>
          </cell>
          <cell r="F1805">
            <v>28560</v>
          </cell>
        </row>
        <row r="1806">
          <cell r="C1806">
            <v>9887</v>
          </cell>
          <cell r="D1806" t="str">
            <v>DUREZA TOTAL. Norma técnica: SM 2340 C.</v>
          </cell>
          <cell r="E1806" t="str">
            <v>UN</v>
          </cell>
          <cell r="F1806">
            <v>11662</v>
          </cell>
        </row>
        <row r="1807">
          <cell r="C1807">
            <v>9888</v>
          </cell>
          <cell r="D1807" t="str">
            <v>FOSFATOS. Norma técnica: SM 4110 B.</v>
          </cell>
          <cell r="E1807" t="str">
            <v>UN</v>
          </cell>
          <cell r="F1807">
            <v>18921</v>
          </cell>
        </row>
        <row r="1808">
          <cell r="C1808">
            <v>9896</v>
          </cell>
          <cell r="D1808" t="str">
            <v>LUMINARIA DE EMERGENCIA LED R2 2.4W 6500K  120 o 277V  180 lm DE 60 x 130 x 300 mm</v>
          </cell>
          <cell r="E1808" t="str">
            <v>UN</v>
          </cell>
          <cell r="F1808">
            <v>73109</v>
          </cell>
        </row>
        <row r="1809">
          <cell r="C1809">
            <v>9901</v>
          </cell>
          <cell r="D1809" t="str">
            <v>CABLE MONOPOLAR DE ALUMINIO, CPT HFFR LS PARA 600 V c.a., 75°C CT, CALIBRE 4/0 AWG AA8000 (SIW)</v>
          </cell>
          <cell r="E1809" t="str">
            <v>ML</v>
          </cell>
          <cell r="F1809">
            <v>13626</v>
          </cell>
        </row>
        <row r="1810">
          <cell r="C1810">
            <v>9902</v>
          </cell>
          <cell r="D1810" t="str">
            <v>BORNA TERMINAL DE ALUMINIO 1 HUECO, 4/0 AWG</v>
          </cell>
          <cell r="E1810" t="str">
            <v>UN</v>
          </cell>
          <cell r="F1810">
            <v>16733</v>
          </cell>
        </row>
        <row r="1811">
          <cell r="C1811">
            <v>9905</v>
          </cell>
          <cell r="D1811" t="str">
            <v>CABLE 10 AWG EN COBRE CPR HFFR LS 600 V  75° C CT</v>
          </cell>
          <cell r="E1811" t="str">
            <v>ML</v>
          </cell>
          <cell r="F1811">
            <v>3988</v>
          </cell>
        </row>
        <row r="1812">
          <cell r="C1812">
            <v>9906</v>
          </cell>
          <cell r="D1812" t="str">
            <v>REDUCCIÓN EMT 2" A 3/4"</v>
          </cell>
          <cell r="E1812" t="str">
            <v>UN</v>
          </cell>
          <cell r="F1812">
            <v>11632</v>
          </cell>
        </row>
        <row r="1813">
          <cell r="C1813">
            <v>9907</v>
          </cell>
          <cell r="D1813" t="str">
            <v>CONDULETA TIPO T DE 2"</v>
          </cell>
          <cell r="E1813" t="str">
            <v>UN</v>
          </cell>
          <cell r="F1813">
            <v>19159</v>
          </cell>
        </row>
        <row r="1814">
          <cell r="C1814">
            <v>9908</v>
          </cell>
          <cell r="D1814" t="str">
            <v>TUBERÍA CORAZA LIQUID TIGHT 3/4"</v>
          </cell>
          <cell r="E1814" t="str">
            <v>ML</v>
          </cell>
          <cell r="F1814">
            <v>5850</v>
          </cell>
        </row>
        <row r="1815">
          <cell r="C1815">
            <v>9909</v>
          </cell>
          <cell r="D1815" t="str">
            <v>CONECTOR RECTO LIQUID TIGHT 3/4"</v>
          </cell>
          <cell r="E1815" t="str">
            <v>ML</v>
          </cell>
          <cell r="F1815">
            <v>4050</v>
          </cell>
        </row>
        <row r="1816">
          <cell r="C1816">
            <v>9922</v>
          </cell>
          <cell r="D1816" t="str">
            <v>PISO EN MÁRMOL ROYAL VETA</v>
          </cell>
          <cell r="E1816" t="str">
            <v>M2</v>
          </cell>
          <cell r="F1816">
            <v>135131</v>
          </cell>
        </row>
        <row r="1817">
          <cell r="C1817">
            <v>9925</v>
          </cell>
          <cell r="D1817" t="str">
            <v>CHAZO EXPANSIVO DE 5/8" x (2 1/4" - 4 1/4") PARA CONCRETO.</v>
          </cell>
          <cell r="E1817" t="str">
            <v>UN</v>
          </cell>
          <cell r="F1817">
            <v>4290</v>
          </cell>
        </row>
        <row r="1818">
          <cell r="C1818">
            <v>9926</v>
          </cell>
          <cell r="D1818" t="str">
            <v>TUBERÍA CONDUIT PVC D=3/4"</v>
          </cell>
          <cell r="E1818" t="str">
            <v>ML</v>
          </cell>
          <cell r="F1818">
            <v>2697</v>
          </cell>
        </row>
        <row r="1819">
          <cell r="C1819">
            <v>9928</v>
          </cell>
          <cell r="D1819" t="str">
            <v>TORNILLOS A-325</v>
          </cell>
          <cell r="E1819" t="str">
            <v>KG</v>
          </cell>
          <cell r="F1819">
            <v>7598</v>
          </cell>
        </row>
        <row r="1820">
          <cell r="C1820">
            <v>9930</v>
          </cell>
          <cell r="D1820" t="str">
            <v>CERROJO METÁLICO CON ESCUDO EN LÁMINA DE ACERO CON LLAVE MATÁLICA</v>
          </cell>
          <cell r="E1820" t="str">
            <v>UN</v>
          </cell>
          <cell r="F1820">
            <v>74156</v>
          </cell>
        </row>
        <row r="1821">
          <cell r="C1821">
            <v>9931</v>
          </cell>
          <cell r="D1821" t="str">
            <v>MANIJA METÁLICA (Cc 192mm - 160mm - 107mm) CROMADA O NIQUELADA</v>
          </cell>
          <cell r="E1821" t="str">
            <v>UN</v>
          </cell>
          <cell r="F1821">
            <v>6200</v>
          </cell>
        </row>
        <row r="1822">
          <cell r="C1822">
            <v>9933</v>
          </cell>
          <cell r="D1822" t="str">
            <v>CODO 90° 1/4 CXE PVC SANITARIA D= 6"</v>
          </cell>
          <cell r="E1822" t="str">
            <v>UN</v>
          </cell>
          <cell r="F1822">
            <v>116738</v>
          </cell>
        </row>
        <row r="1823">
          <cell r="C1823">
            <v>9934</v>
          </cell>
          <cell r="D1823" t="str">
            <v>TUBERIA PVC U.M.  EXT CORRUGADO/INT LISO U.M. NORMA NTC 3722-1 D=355MM (14")</v>
          </cell>
          <cell r="E1823" t="str">
            <v>ML</v>
          </cell>
          <cell r="F1823">
            <v>192105</v>
          </cell>
        </row>
        <row r="1824">
          <cell r="C1824">
            <v>9935</v>
          </cell>
          <cell r="D1824" t="str">
            <v>TRAGANTE CÚPULA 5" x 4" PLÁSTICAS</v>
          </cell>
          <cell r="E1824" t="str">
            <v>UN</v>
          </cell>
          <cell r="F1824">
            <v>10500</v>
          </cell>
        </row>
        <row r="1825">
          <cell r="C1825">
            <v>9936</v>
          </cell>
          <cell r="D1825" t="str">
            <v>TRAGANTE CÚPULA 6" x 4" EN ALUMINIO</v>
          </cell>
          <cell r="E1825" t="str">
            <v>UN</v>
          </cell>
          <cell r="F1825">
            <v>21900</v>
          </cell>
        </row>
        <row r="1826">
          <cell r="C1826">
            <v>9937</v>
          </cell>
          <cell r="D1826" t="str">
            <v>TEE REDUCIDA PVC SOLDAR DE 1" x 1/2"</v>
          </cell>
          <cell r="E1826" t="str">
            <v>UN</v>
          </cell>
          <cell r="F1826">
            <v>5078</v>
          </cell>
        </row>
        <row r="1827">
          <cell r="C1827">
            <v>9939</v>
          </cell>
          <cell r="D1827" t="str">
            <v>UNIÓN UNIVERSAL D=1"</v>
          </cell>
          <cell r="E1827" t="str">
            <v>UN</v>
          </cell>
          <cell r="F1827">
            <v>11674</v>
          </cell>
        </row>
        <row r="1828">
          <cell r="C1828">
            <v>9940</v>
          </cell>
          <cell r="D1828" t="str">
            <v>VÁLVULA CHEQUE DE 1"</v>
          </cell>
          <cell r="E1828" t="str">
            <v>UN</v>
          </cell>
          <cell r="F1828">
            <v>45812</v>
          </cell>
        </row>
        <row r="1829">
          <cell r="C1829">
            <v>9941</v>
          </cell>
          <cell r="D1829" t="str">
            <v>FLOTADOR MECÁNICO DE 1"</v>
          </cell>
          <cell r="E1829" t="str">
            <v>UN</v>
          </cell>
          <cell r="F1829">
            <v>105572</v>
          </cell>
        </row>
        <row r="1830">
          <cell r="C1830">
            <v>9943</v>
          </cell>
          <cell r="D1830" t="str">
            <v>TABLERO TRIFASICO 42 CIRCUITOS CON PUERTA ESPACIO PARA TOTALIZADOR</v>
          </cell>
          <cell r="E1830" t="str">
            <v>UN</v>
          </cell>
          <cell r="F1830">
            <v>383180</v>
          </cell>
        </row>
        <row r="1831">
          <cell r="C1831">
            <v>9944</v>
          </cell>
          <cell r="D1831" t="str">
            <v>CONTACTOR TRIPOLAR 110 V  AC1  18A MÁXIMO HP-60HZ</v>
          </cell>
          <cell r="E1831" t="str">
            <v>UN</v>
          </cell>
          <cell r="F1831">
            <v>26180</v>
          </cell>
        </row>
        <row r="1832">
          <cell r="C1832">
            <v>9945</v>
          </cell>
          <cell r="D1832" t="str">
            <v>CAJA PARA 2 MEDIDORES TRIFÁSICA 57cm x 60cm x 18cm</v>
          </cell>
          <cell r="E1832" t="str">
            <v>UN</v>
          </cell>
          <cell r="F1832">
            <v>253840</v>
          </cell>
        </row>
        <row r="1833">
          <cell r="C1833">
            <v>9948</v>
          </cell>
          <cell r="D1833" t="str">
            <v>CODO DE 90 CONDUIT PVC 3/4"</v>
          </cell>
          <cell r="E1833" t="str">
            <v>UN</v>
          </cell>
          <cell r="F1833">
            <v>1971</v>
          </cell>
        </row>
        <row r="1834">
          <cell r="C1834">
            <v>9949</v>
          </cell>
          <cell r="D1834" t="str">
            <v>UNION PVC CONDUIT DE 3/4"</v>
          </cell>
          <cell r="E1834" t="str">
            <v>UN</v>
          </cell>
          <cell r="F1834">
            <v>857</v>
          </cell>
        </row>
        <row r="1835">
          <cell r="C1835">
            <v>9950</v>
          </cell>
          <cell r="D1835" t="str">
            <v>PISO EN PIZARRA MULTICOLOR DE 30cm x 60cm x 7 - 10mm</v>
          </cell>
          <cell r="E1835" t="str">
            <v>M2</v>
          </cell>
          <cell r="F1835">
            <v>92773</v>
          </cell>
        </row>
        <row r="1836">
          <cell r="C1836">
            <v>9951</v>
          </cell>
          <cell r="D1836" t="str">
            <v>INTERRUPTOR MONOFASICO TERMOMAGNÉTICO DE 16A TIPO INDUSTRIAL</v>
          </cell>
          <cell r="E1836" t="str">
            <v>UN</v>
          </cell>
          <cell r="F1836">
            <v>16184</v>
          </cell>
        </row>
        <row r="1837">
          <cell r="C1837">
            <v>9952</v>
          </cell>
          <cell r="D1837" t="str">
            <v>INTERRUPTOR TRIFASICO TERMOMAGNETICO DE 40A TIPO INDUSTRIAL</v>
          </cell>
          <cell r="E1837" t="str">
            <v>UN</v>
          </cell>
          <cell r="F1837">
            <v>41769</v>
          </cell>
        </row>
        <row r="1838">
          <cell r="C1838">
            <v>9953</v>
          </cell>
          <cell r="D1838" t="str">
            <v>TUBO EN ACERO INOXIDABLE DE 2 1/2" CALIBRE 16 REDONDO</v>
          </cell>
          <cell r="E1838" t="str">
            <v>ML</v>
          </cell>
          <cell r="F1838">
            <v>41667</v>
          </cell>
        </row>
        <row r="1839">
          <cell r="C1839">
            <v>9961</v>
          </cell>
          <cell r="D1839" t="str">
            <v>LÁMINA COLABORANTE 2" CALIBRE 22 (0.75mm)</v>
          </cell>
          <cell r="E1839" t="str">
            <v>M2</v>
          </cell>
          <cell r="F1839">
            <v>36890</v>
          </cell>
        </row>
        <row r="1840">
          <cell r="C1840">
            <v>9962</v>
          </cell>
          <cell r="D1840" t="str">
            <v>TABLA OTOBO P / FORMALETA. TABLA CEPILLADA</v>
          </cell>
          <cell r="E1840" t="str">
            <v>M2</v>
          </cell>
          <cell r="F1840">
            <v>17133</v>
          </cell>
        </row>
        <row r="1841">
          <cell r="C1841">
            <v>9963</v>
          </cell>
          <cell r="D1841" t="str">
            <v>CODO 45° 1/8 CxE PVC SANITARIA D= 6"</v>
          </cell>
          <cell r="E1841" t="str">
            <v>UN</v>
          </cell>
          <cell r="F1841">
            <v>56423</v>
          </cell>
        </row>
        <row r="1842">
          <cell r="C1842">
            <v>9964</v>
          </cell>
          <cell r="D1842" t="str">
            <v>CODO 90° E.L. PARA SOLDAR D= 1/2"</v>
          </cell>
          <cell r="E1842" t="str">
            <v>UN</v>
          </cell>
          <cell r="F1842">
            <v>665</v>
          </cell>
        </row>
        <row r="1843">
          <cell r="C1843">
            <v>9966</v>
          </cell>
          <cell r="D1843" t="str">
            <v>BORNA TERMINAL DE ALUMINIO 1 HUECO BARRIL LARGO, 500 KCMIL</v>
          </cell>
          <cell r="E1843" t="str">
            <v>UN</v>
          </cell>
          <cell r="F1843">
            <v>21896</v>
          </cell>
        </row>
        <row r="1844">
          <cell r="C1844">
            <v>9968</v>
          </cell>
          <cell r="D1844" t="str">
            <v>SEÑALES INFORMATIVAS REGLAMENTARIAS - Letreros Señalética en Trovicel.</v>
          </cell>
          <cell r="E1844" t="str">
            <v>UN</v>
          </cell>
          <cell r="F1844">
            <v>66313</v>
          </cell>
        </row>
        <row r="1845">
          <cell r="C1845">
            <v>9972</v>
          </cell>
          <cell r="D1845" t="str">
            <v>CABLE FPLP ENCAUCHETADO 2X18 AWG</v>
          </cell>
          <cell r="E1845" t="str">
            <v>ML</v>
          </cell>
          <cell r="F1845">
            <v>3100</v>
          </cell>
        </row>
        <row r="1846">
          <cell r="C1846">
            <v>9975</v>
          </cell>
          <cell r="D1846" t="str">
            <v>TAPÓN DE PRUEBA PVC SANITARIA D=6"</v>
          </cell>
          <cell r="E1846" t="str">
            <v>UN</v>
          </cell>
          <cell r="F1846">
            <v>16913</v>
          </cell>
        </row>
        <row r="1847">
          <cell r="C1847">
            <v>9976</v>
          </cell>
          <cell r="D1847" t="str">
            <v>REDUCCION PVC E.L. D= 1" x 1/2" (BUJE SOLDADO)</v>
          </cell>
          <cell r="E1847" t="str">
            <v>UN</v>
          </cell>
          <cell r="F1847">
            <v>1190</v>
          </cell>
        </row>
        <row r="1848">
          <cell r="C1848">
            <v>9977</v>
          </cell>
          <cell r="D1848" t="str">
            <v>REGISTRO DE PASO DIRECTO TIPO PESADO 1/2" EN BRONCE</v>
          </cell>
          <cell r="E1848" t="str">
            <v>UN</v>
          </cell>
          <cell r="F1848">
            <v>63224</v>
          </cell>
        </row>
        <row r="1849">
          <cell r="C1849">
            <v>9978</v>
          </cell>
          <cell r="D1849" t="str">
            <v>TRANSFORMADOR TRIFASICO SECO 150 KVA, 11400 V - 208/120 V</v>
          </cell>
          <cell r="E1849" t="str">
            <v>UN</v>
          </cell>
          <cell r="F1849">
            <v>14295398</v>
          </cell>
        </row>
        <row r="1850">
          <cell r="C1850">
            <v>9979</v>
          </cell>
          <cell r="D1850" t="str">
            <v>CELDA TRANSFORMADOR DE 150 KVA, 13.2 KV. CELDA METÁLICA M.T. PARA ALOJAR TRANSFORMADOR TIPO SECO DE 15 KV. EN LÁMINA COLD ROLLED CAL. 14-16 CON PINTURA EN POLVO ELECTROSTÁTICA</v>
          </cell>
          <cell r="E1850" t="str">
            <v>UN</v>
          </cell>
          <cell r="F1850">
            <v>4641000</v>
          </cell>
        </row>
        <row r="1851">
          <cell r="C1851">
            <v>9980</v>
          </cell>
          <cell r="D1851" t="str">
            <v>CONECTORES PLUG RJ 45 PARA CABLE UTP</v>
          </cell>
          <cell r="E1851" t="str">
            <v>UN</v>
          </cell>
          <cell r="F1851">
            <v>417</v>
          </cell>
        </row>
        <row r="1852">
          <cell r="C1852">
            <v>9981</v>
          </cell>
          <cell r="D1852" t="str">
            <v>PONCHADOR JACK PARA DATOS PARA RJ 45 - PINZA TELEFÓNICA METÁLICA</v>
          </cell>
          <cell r="E1852" t="str">
            <v>UN</v>
          </cell>
          <cell r="F1852">
            <v>71162</v>
          </cell>
        </row>
        <row r="1853">
          <cell r="C1853">
            <v>9982</v>
          </cell>
          <cell r="D1853" t="str">
            <v>TAPA TROQUEL SENCILLO DE 12 cm</v>
          </cell>
          <cell r="E1853" t="str">
            <v>UN</v>
          </cell>
          <cell r="F1853">
            <v>2599</v>
          </cell>
        </row>
        <row r="1854">
          <cell r="C1854">
            <v>9984</v>
          </cell>
          <cell r="D1854" t="str">
            <v>JACK PARA DATOS CATEGORÍA 6A amperios. componente blindado, ponchado a 180.</v>
          </cell>
          <cell r="E1854" t="str">
            <v>ML</v>
          </cell>
          <cell r="F1854">
            <v>36950</v>
          </cell>
        </row>
        <row r="1855">
          <cell r="C1855">
            <v>9985</v>
          </cell>
          <cell r="D1855" t="str">
            <v>SEÑAL EN POLIESTIRENO (30cm x 20cm) FOTOLUMINISCENTE - NORMA NTC - ISO</v>
          </cell>
          <cell r="E1855" t="str">
            <v>UN</v>
          </cell>
          <cell r="F1855">
            <v>68425</v>
          </cell>
        </row>
        <row r="1856">
          <cell r="C1856">
            <v>9986</v>
          </cell>
          <cell r="D1856" t="str">
            <v>SEÑAL EN POLIESTRIENO (30cm x 45cm) REFLECTIVO GRADO INGENIERÍA - NORMA ISO</v>
          </cell>
          <cell r="E1856" t="str">
            <v>UN</v>
          </cell>
          <cell r="F1856">
            <v>78838</v>
          </cell>
        </row>
        <row r="1857">
          <cell r="C1857">
            <v>9987</v>
          </cell>
          <cell r="D1857" t="str">
            <v>LAMINA COLD ROLLED</v>
          </cell>
          <cell r="E1857" t="str">
            <v>KG</v>
          </cell>
          <cell r="F1857">
            <v>3154</v>
          </cell>
        </row>
        <row r="1858">
          <cell r="C1858">
            <v>9988</v>
          </cell>
          <cell r="D1858" t="str">
            <v>PROTECCIÓN CONTRA SOBRETENSIONES TRANSITORIAS - DPS</v>
          </cell>
          <cell r="E1858" t="str">
            <v>UN</v>
          </cell>
          <cell r="F1858">
            <v>1466198</v>
          </cell>
        </row>
        <row r="1859">
          <cell r="C1859">
            <v>9989</v>
          </cell>
          <cell r="D1859" t="str">
            <v>BISAGRA METÁLICA DE NUDO ACERO INOXIDABLE 4" x 3"  2mm</v>
          </cell>
          <cell r="E1859" t="str">
            <v>UN</v>
          </cell>
          <cell r="F1859">
            <v>18900</v>
          </cell>
        </row>
        <row r="1860">
          <cell r="C1860">
            <v>9990</v>
          </cell>
          <cell r="D1860" t="str">
            <v>FALLEBA METÁLICA INCRUSTAR TIPO BÁSCULA 2" (pg)</v>
          </cell>
          <cell r="E1860" t="str">
            <v>UN</v>
          </cell>
          <cell r="F1860">
            <v>25750</v>
          </cell>
        </row>
        <row r="1861">
          <cell r="C1861">
            <v>9991</v>
          </cell>
          <cell r="D1861" t="str">
            <v>TOTALIZADOR TRIFÁSICO 200 A</v>
          </cell>
          <cell r="E1861" t="str">
            <v>UN</v>
          </cell>
          <cell r="F1861">
            <v>297500</v>
          </cell>
        </row>
        <row r="1862">
          <cell r="C1862">
            <v>9992</v>
          </cell>
          <cell r="D1862" t="str">
            <v>TUBO METÁLICO GALVANIZADO DE 3" CALIBRE 14</v>
          </cell>
          <cell r="E1862" t="str">
            <v>ML</v>
          </cell>
          <cell r="F1862">
            <v>121670</v>
          </cell>
        </row>
        <row r="1863">
          <cell r="C1863">
            <v>9993</v>
          </cell>
          <cell r="D1863" t="str">
            <v>AGREGADOS SELECCIONADOS (TAMAÑO MÁXIMO 1") BANDAS SONORAS REDUCE VELOCIDAD.</v>
          </cell>
          <cell r="E1863" t="str">
            <v>M3</v>
          </cell>
          <cell r="F1863">
            <v>75105</v>
          </cell>
        </row>
        <row r="1864">
          <cell r="C1864">
            <v>9994</v>
          </cell>
          <cell r="D1864" t="str">
            <v>RESINA TERMOPLÁSTICA - PINTURA TERMOPLÁSTICA</v>
          </cell>
          <cell r="E1864" t="str">
            <v>KG</v>
          </cell>
          <cell r="F1864">
            <v>12890</v>
          </cell>
        </row>
        <row r="1865">
          <cell r="C1865">
            <v>9995</v>
          </cell>
          <cell r="D1865" t="str">
            <v xml:space="preserve">CAMIÓN CON CALDERA PARA DERRETIR EL TERMOPLÁSTICO </v>
          </cell>
          <cell r="E1865" t="str">
            <v>HR</v>
          </cell>
          <cell r="F1865">
            <v>66728</v>
          </cell>
        </row>
        <row r="1866">
          <cell r="C1866">
            <v>9997</v>
          </cell>
          <cell r="D1866" t="str">
            <v>TRITUBO PE 100 FOPT DE 40mm (1 1/4") RDE 13.5 MULTF Rollo de 500 mt.</v>
          </cell>
          <cell r="E1866" t="str">
            <v>ML</v>
          </cell>
          <cell r="F1866">
            <v>15827</v>
          </cell>
        </row>
        <row r="1867">
          <cell r="C1867">
            <v>9999</v>
          </cell>
          <cell r="D1867" t="str">
            <v>CANALETA METÁLICA DE 12 cm x 5 cm CON TAPA (2.40m)</v>
          </cell>
          <cell r="E1867" t="str">
            <v>ML</v>
          </cell>
          <cell r="F1867">
            <v>17147</v>
          </cell>
        </row>
        <row r="1868">
          <cell r="C1868">
            <v>10000</v>
          </cell>
          <cell r="D1868" t="str">
            <v>CHEVRON 90 cm x 40 cm, REFLECTIVO PRISMÁTICO TIPO VII O SUPERIOR, AMARILLO LIMÓN FLUORESCENTE EN LÁMINA GALVANIZADA, PEDESTAL EN ÁNGULO. Suministro e Instalación.</v>
          </cell>
          <cell r="E1868" t="str">
            <v>ML</v>
          </cell>
          <cell r="F1868">
            <v>285600</v>
          </cell>
        </row>
        <row r="1869">
          <cell r="C1869">
            <v>10009</v>
          </cell>
          <cell r="D1869" t="str">
            <v>PINTURA ACRÍLICA BASE AGUA (e=15mils. Incluye Suministro y Aplicación con Equipo. Incluye Microesferas)</v>
          </cell>
          <cell r="E1869" t="str">
            <v>M2</v>
          </cell>
          <cell r="F1869">
            <v>35194</v>
          </cell>
        </row>
        <row r="1870">
          <cell r="C1870">
            <v>10010</v>
          </cell>
          <cell r="D1870" t="str">
            <v>PINTURA EN FRÍO PARA DEMARCACIÓN DE VÍAS. A= 15 cm. INCLUYE EQUIPO AUTOPROPULSADO Y MANO DE OBRA.</v>
          </cell>
          <cell r="E1870" t="str">
            <v>ML</v>
          </cell>
          <cell r="F1870">
            <v>1601</v>
          </cell>
        </row>
        <row r="1871">
          <cell r="C1871">
            <v>10011</v>
          </cell>
          <cell r="D1871" t="str">
            <v>PINTURA DE TRÁFICO - IMPRIMANTE NEGRO</v>
          </cell>
          <cell r="E1871" t="str">
            <v>ML</v>
          </cell>
          <cell r="F1871">
            <v>1281</v>
          </cell>
        </row>
        <row r="1872">
          <cell r="C1872">
            <v>10012</v>
          </cell>
          <cell r="D1872" t="str">
            <v>PINTURA DE TRÁFICO - IMPRIMANTE NEGRO - Incluye suministro y aplicación</v>
          </cell>
          <cell r="E1872" t="str">
            <v>M2</v>
          </cell>
          <cell r="F1872">
            <v>26103</v>
          </cell>
        </row>
        <row r="1873">
          <cell r="C1873">
            <v>10013</v>
          </cell>
          <cell r="D1873" t="str">
            <v>FENOLES. Norma: SM 5530 B, D.</v>
          </cell>
          <cell r="E1873" t="str">
            <v>UN</v>
          </cell>
          <cell r="F1873">
            <v>39627</v>
          </cell>
        </row>
        <row r="1874">
          <cell r="C1874">
            <v>10014</v>
          </cell>
          <cell r="D1874" t="str">
            <v>USO DEL PENETRÓMETRO DINÁMICO DE CONO EN APLICACIONES DE PAVIMENTOS A POCA PROFUNDIDAD. Norma técnica: INV E 172-13 ASTM D6951 / D6951M - 09(2015).</v>
          </cell>
          <cell r="E1874" t="str">
            <v>UN</v>
          </cell>
          <cell r="F1874">
            <v>49980</v>
          </cell>
        </row>
        <row r="1875">
          <cell r="C1875">
            <v>10015</v>
          </cell>
          <cell r="D1875" t="str">
            <v>DETERMINACIÓN DE SUELOS EXPANSIVOS (PROBETA). Norma técnica: INV E 132-13.</v>
          </cell>
          <cell r="E1875" t="str">
            <v>UN</v>
          </cell>
          <cell r="F1875">
            <v>57120</v>
          </cell>
        </row>
        <row r="1876">
          <cell r="C1876">
            <v>10016</v>
          </cell>
          <cell r="D1876" t="str">
            <v>DETECCIÓN DEL REFUERZO UTILIZANDO FERROSCAN (POR ELEMENTO)</v>
          </cell>
          <cell r="E1876" t="str">
            <v>UN</v>
          </cell>
          <cell r="F1876">
            <v>172550</v>
          </cell>
        </row>
        <row r="1877">
          <cell r="C1877">
            <v>10017</v>
          </cell>
          <cell r="D1877" t="str">
            <v>DETERMINACIÓN DE LA FINURA DEL CEMENTO HIDRÁULICO POR MEDIO DEL APARATO BLAINE DE PERMEABILIDAD AL AIRE. Norma técnica:  NTC - 33  ASTM C204 .</v>
          </cell>
          <cell r="E1877" t="str">
            <v>UN</v>
          </cell>
          <cell r="F1877">
            <v>74586</v>
          </cell>
        </row>
        <row r="1878">
          <cell r="C1878">
            <v>10018</v>
          </cell>
          <cell r="D1878" t="str">
            <v>DETERMINACIÓN DE LA VISCOSIDAD DEL ASFALTO EMPLEANDO UN VISCOSÍMETRO ROTACIONAL (UNA TEMPERATURA). Norma técnica: INV E – 717 - 13 ASTM D4402 - D4402M AASHTO T 316 – 06.</v>
          </cell>
          <cell r="E1878" t="str">
            <v>UN</v>
          </cell>
          <cell r="F1878">
            <v>173200</v>
          </cell>
        </row>
        <row r="1879">
          <cell r="C1879">
            <v>10019</v>
          </cell>
          <cell r="D1879" t="str">
            <v>DETERMINACIÓN LÍMITE LÍQUIDO, LÍMITE PLÁSTICO E ÍNDICE DE PLASTICIDAD DE SUELOS. Norma técnica: INV E 125-13 e INV E 126-13 NTC-4630-1999.</v>
          </cell>
          <cell r="E1879" t="str">
            <v>UN</v>
          </cell>
          <cell r="F1879">
            <v>57120</v>
          </cell>
        </row>
        <row r="1880">
          <cell r="C1880">
            <v>10020</v>
          </cell>
          <cell r="D1880" t="str">
            <v>PH DE LOS SUELOS. Norma técnica: INV E -131.</v>
          </cell>
          <cell r="E1880" t="str">
            <v>UN</v>
          </cell>
          <cell r="F1880">
            <v>45101</v>
          </cell>
        </row>
        <row r="1881">
          <cell r="C1881">
            <v>10021</v>
          </cell>
          <cell r="D1881" t="str">
            <v>RELACIONES HUMEDAD-DENSIDAD DE MEZCLAS DE SUELO CEMENTO. Norma técnica: INV E 611-13.</v>
          </cell>
          <cell r="E1881" t="str">
            <v>UN</v>
          </cell>
          <cell r="F1881">
            <v>151000</v>
          </cell>
        </row>
        <row r="1882">
          <cell r="C1882">
            <v>10022</v>
          </cell>
          <cell r="D1882" t="str">
            <v>HUMEDECIMIENTO Y SECADO DE MEZCLAS COMPACTADAS DE SUELO-CEMENTO. Norma técnica: INV E 612-13.</v>
          </cell>
          <cell r="E1882" t="str">
            <v>UN</v>
          </cell>
          <cell r="F1882">
            <v>524000</v>
          </cell>
        </row>
        <row r="1883">
          <cell r="C1883">
            <v>10023</v>
          </cell>
          <cell r="D1883" t="str">
            <v>RESISTENCIA A LA COMPRESIÓN DE LOS CILINDROS MOLDEADOS DE SUELO-CEMENTO. Norma técnica: INV E 612-13.</v>
          </cell>
          <cell r="E1883" t="str">
            <v>UN</v>
          </cell>
          <cell r="F1883">
            <v>15232</v>
          </cell>
        </row>
        <row r="1884">
          <cell r="C1884">
            <v>10024</v>
          </cell>
          <cell r="D1884" t="str">
            <v>DETERMINACIÓN DEL POTENCIAL DE CAMBIO VOLUMÉTRICO DE UN SUELO EMPLEANDO EL APARATO DE LAMBE. Norma técnica: INV E 120-13.</v>
          </cell>
          <cell r="E1884" t="str">
            <v>UN</v>
          </cell>
          <cell r="F1884">
            <v>181500</v>
          </cell>
        </row>
        <row r="1885">
          <cell r="C1885">
            <v>10025</v>
          </cell>
          <cell r="D1885" t="str">
            <v>VACÍOS DEL LLENANTE SECO COMPACTADO. Norma técnica: INV E 229-13.</v>
          </cell>
          <cell r="E1885" t="str">
            <v>UN</v>
          </cell>
          <cell r="F1885">
            <v>278103</v>
          </cell>
        </row>
        <row r="1886">
          <cell r="C1886">
            <v>10026</v>
          </cell>
          <cell r="D1886" t="str">
            <v>MÉTODO PARA LA DETERMINACIÓN DEL ÍNDICE DE RESISTENCIA AL PUNZONAMIENTO DE GEOTEXTILES, GEOMEMBRANAS Y PRODUCTOS RELACIONADOS. Norma técnica: ASTM D4833 D4833M - 07(2013)e1.</v>
          </cell>
          <cell r="E1886" t="str">
            <v>UN</v>
          </cell>
          <cell r="F1886">
            <v>333200</v>
          </cell>
        </row>
        <row r="1887">
          <cell r="C1887">
            <v>10027</v>
          </cell>
          <cell r="D1887" t="str">
            <v>MÉTODO PARA LA DETERMINACIÓN DE LA RESISTENCIA AL RASGADO TRAPEZOIDAL DE GEOTEXTILES. Norma técnica: ASTM D4533 D4533M - 15.</v>
          </cell>
          <cell r="E1887" t="str">
            <v>UN</v>
          </cell>
          <cell r="F1887">
            <v>452200</v>
          </cell>
        </row>
        <row r="1888">
          <cell r="C1888">
            <v>10028</v>
          </cell>
          <cell r="D1888" t="str">
            <v>MÉTODO PARA LA DETERMINACIÓN DE LA PERMEABILIDAD DEL AGUA DE LOS GEOTEXTILES POR MEDIO DE LA PERMITIVIDAD. Norma técnica: ASTM D4491 D4491M - 17.</v>
          </cell>
          <cell r="E1888" t="str">
            <v>UN</v>
          </cell>
          <cell r="F1888">
            <v>232645</v>
          </cell>
        </row>
        <row r="1889">
          <cell r="C1889">
            <v>10032</v>
          </cell>
          <cell r="D1889" t="str">
            <v>TRANSFORMADOR  SECO CLASE F TRIFASICO DE 45 KVA, 11.4/0.480-277 KV ZCC 4%</v>
          </cell>
          <cell r="E1889" t="str">
            <v>UN</v>
          </cell>
          <cell r="F1889">
            <v>21655271</v>
          </cell>
        </row>
        <row r="1890">
          <cell r="C1890">
            <v>10033</v>
          </cell>
          <cell r="D1890" t="str">
            <v>ADAPTADOR PVC MACHO ROSCADO 1 1/2"</v>
          </cell>
          <cell r="E1890" t="str">
            <v>UN</v>
          </cell>
          <cell r="F1890">
            <v>5042</v>
          </cell>
        </row>
        <row r="1891">
          <cell r="C1891">
            <v>10035</v>
          </cell>
          <cell r="D1891" t="str">
            <v>REDUCCION PVC E.L.  D= 1 1/2 x 1/2" (BUJE SOLDADO)</v>
          </cell>
          <cell r="E1891" t="str">
            <v>UN</v>
          </cell>
          <cell r="F1891">
            <v>3804</v>
          </cell>
        </row>
        <row r="1892">
          <cell r="C1892">
            <v>10066</v>
          </cell>
          <cell r="D1892" t="str">
            <v>DETERMINACIÓN DEL CONTENIDO DE MATERIA ORGÁNICA DE UN SUELO POR EL MÉTODO DE PERMANGANATO POTÁSICO. Norma técnica: UNE 103204.</v>
          </cell>
          <cell r="E1892" t="str">
            <v>UN</v>
          </cell>
          <cell r="F1892">
            <v>172431</v>
          </cell>
        </row>
        <row r="1893">
          <cell r="C1893">
            <v>10072</v>
          </cell>
          <cell r="D1893" t="str">
            <v>SENSOR DE MOVIMIENTO 360° PARA LUMINARIA</v>
          </cell>
          <cell r="E1893" t="str">
            <v>UN</v>
          </cell>
          <cell r="F1893">
            <v>24001</v>
          </cell>
        </row>
        <row r="1894">
          <cell r="C1894">
            <v>10074</v>
          </cell>
          <cell r="D1894" t="str">
            <v>TEE PVC REDUCIDA U.M. 3" x 2"</v>
          </cell>
          <cell r="E1894" t="str">
            <v>UN</v>
          </cell>
          <cell r="F1894">
            <v>19812</v>
          </cell>
        </row>
        <row r="1895">
          <cell r="C1895">
            <v>10079</v>
          </cell>
          <cell r="D1895" t="str">
            <v>BREAKER INDUSTRIAL 3X30AMP</v>
          </cell>
          <cell r="E1895" t="str">
            <v>UN</v>
          </cell>
          <cell r="F1895">
            <v>133280</v>
          </cell>
        </row>
        <row r="1896">
          <cell r="C1896">
            <v>10085</v>
          </cell>
          <cell r="D1896" t="str">
            <v>BREAKER INDUSTRIAL 3X40 AMP</v>
          </cell>
          <cell r="E1896" t="str">
            <v>UN</v>
          </cell>
          <cell r="F1896">
            <v>133280</v>
          </cell>
        </row>
        <row r="1897">
          <cell r="C1897">
            <v>10089</v>
          </cell>
          <cell r="D1897" t="str">
            <v>MALLA ELECTROSOLDADA S=150 x150 mm, Ø=7.5 mm x 7.5 mm</v>
          </cell>
          <cell r="E1897" t="str">
            <v>KG</v>
          </cell>
          <cell r="F1897">
            <v>3630</v>
          </cell>
        </row>
        <row r="1898">
          <cell r="C1898">
            <v>10090</v>
          </cell>
          <cell r="D1898" t="str">
            <v>MALLA ELECTROSOLDADA S=150 x150 mm, Ø=6.5 mm x 6.5 mm</v>
          </cell>
          <cell r="E1898" t="str">
            <v>KG</v>
          </cell>
          <cell r="F1898">
            <v>3630</v>
          </cell>
        </row>
        <row r="1899">
          <cell r="C1899">
            <v>10094</v>
          </cell>
          <cell r="D1899" t="str">
            <v>INTERRUPTOR SENCILLO CONMUTABLE PARA ENCENDIDO/APAGADO DE ILUMINACIÓN DE 20 A.</v>
          </cell>
          <cell r="E1899" t="str">
            <v>UN</v>
          </cell>
          <cell r="F1899">
            <v>3808</v>
          </cell>
        </row>
        <row r="1900">
          <cell r="C1900">
            <v>10096</v>
          </cell>
          <cell r="D1900" t="str">
            <v>BREAKER INDUSTRIAL 3X20AMP</v>
          </cell>
          <cell r="E1900" t="str">
            <v>UN</v>
          </cell>
          <cell r="F1900">
            <v>131396</v>
          </cell>
        </row>
        <row r="1901">
          <cell r="C1901">
            <v>10101</v>
          </cell>
          <cell r="D1901" t="str">
            <v>CODO 90° PVC E.L. D=3/4"</v>
          </cell>
          <cell r="E1901" t="str">
            <v>UN</v>
          </cell>
          <cell r="F1901">
            <v>1050</v>
          </cell>
        </row>
        <row r="1902">
          <cell r="C1902">
            <v>10136</v>
          </cell>
          <cell r="D1902" t="str">
            <v>TEE PVC E.L. D=2"</v>
          </cell>
          <cell r="E1902" t="str">
            <v>UN</v>
          </cell>
          <cell r="F1902">
            <v>18425</v>
          </cell>
        </row>
        <row r="1903">
          <cell r="C1903">
            <v>10145</v>
          </cell>
          <cell r="D1903" t="str">
            <v>TEE HD EXTREMO JUNTA HIDRÁULICA 4"X4" (100x100mm)</v>
          </cell>
          <cell r="E1903" t="str">
            <v>UN</v>
          </cell>
          <cell r="F1903">
            <v>416500</v>
          </cell>
        </row>
        <row r="1904">
          <cell r="C1904">
            <v>10147</v>
          </cell>
          <cell r="D1904" t="str">
            <v>ADAPTADOR PVC MACHO ROSCADO D=1"</v>
          </cell>
          <cell r="E1904" t="str">
            <v>UN</v>
          </cell>
          <cell r="F1904">
            <v>2044</v>
          </cell>
        </row>
        <row r="1905">
          <cell r="C1905">
            <v>10154</v>
          </cell>
          <cell r="D1905" t="str">
            <v>UNION DRESSER HD D=16"</v>
          </cell>
          <cell r="E1905" t="str">
            <v>UN</v>
          </cell>
          <cell r="F1905">
            <v>1015571</v>
          </cell>
        </row>
        <row r="1906">
          <cell r="C1906">
            <v>10158</v>
          </cell>
          <cell r="D1906" t="str">
            <v>VÁLVULA COMPUERTA D=2" EXTREMOS BRIDADOS (A) (150 PSI)</v>
          </cell>
          <cell r="E1906" t="str">
            <v>UN</v>
          </cell>
          <cell r="F1906">
            <v>417241</v>
          </cell>
        </row>
        <row r="1907">
          <cell r="C1907">
            <v>10163</v>
          </cell>
          <cell r="D1907" t="str">
            <v>SEÑAL VERTICAL GRUPO DE PREVENTIVAS SR-38 Y SR-39 TIPO RECTÁNGULO (75cm x 25cm)</v>
          </cell>
          <cell r="E1907" t="str">
            <v>UN</v>
          </cell>
          <cell r="F1907">
            <v>287960</v>
          </cell>
        </row>
        <row r="1908">
          <cell r="C1908">
            <v>10167</v>
          </cell>
          <cell r="D1908" t="str">
            <v>LLAVE MANGUERA 1/2"</v>
          </cell>
          <cell r="E1908" t="str">
            <v>UN</v>
          </cell>
          <cell r="F1908">
            <v>48499</v>
          </cell>
        </row>
        <row r="1909">
          <cell r="C1909">
            <v>10181</v>
          </cell>
          <cell r="D1909" t="str">
            <v>UNION PVC (PRESION) EXTREMO LISO D=1"</v>
          </cell>
          <cell r="E1909" t="str">
            <v>UN</v>
          </cell>
          <cell r="F1909">
            <v>1295</v>
          </cell>
        </row>
        <row r="1910">
          <cell r="C1910">
            <v>10189</v>
          </cell>
          <cell r="D1910" t="str">
            <v>UNION DRESSER HD D=24"</v>
          </cell>
          <cell r="E1910" t="str">
            <v>UN</v>
          </cell>
          <cell r="F1910">
            <v>3188889</v>
          </cell>
        </row>
        <row r="1911">
          <cell r="C1911">
            <v>10203</v>
          </cell>
          <cell r="D1911" t="str">
            <v>ENCUESTA DE PERCEPCIÓN CIUDADANA. Incl. formato de encuesta de percepción ciudadana, diseño de muestra y metodología de recolección en campo, base de datos en formato excel, presentación de resultados</v>
          </cell>
          <cell r="E1911" t="str">
            <v>UN</v>
          </cell>
          <cell r="F1911">
            <v>91022</v>
          </cell>
        </row>
        <row r="1912">
          <cell r="C1912">
            <v>10211</v>
          </cell>
          <cell r="D1912" t="str">
            <v>PLANTACIÓN DE ÁRBOL LIQUIDAMBAR H=1.5mt (Incluye siembra, caja, tierra abonada, tutor) SUMINISTRO Y SIEMBRA</v>
          </cell>
          <cell r="E1912" t="str">
            <v>UN</v>
          </cell>
          <cell r="F1912">
            <v>132000</v>
          </cell>
        </row>
        <row r="1913">
          <cell r="C1913">
            <v>10212</v>
          </cell>
          <cell r="D1913" t="str">
            <v>PLANTACIÓN DE ÁRBOL CEDRO H=1.5mt (Incluye siembra, caja, tierra abonada, tutor) SUMINISTRO Y SIEMBRA</v>
          </cell>
          <cell r="E1913" t="str">
            <v>UN</v>
          </cell>
          <cell r="F1913">
            <v>138000</v>
          </cell>
        </row>
        <row r="1914">
          <cell r="C1914">
            <v>10232</v>
          </cell>
          <cell r="D1914" t="str">
            <v>TUBERIA DB PVC TELEFÓNICO D=4"</v>
          </cell>
          <cell r="E1914" t="str">
            <v>ML</v>
          </cell>
          <cell r="F1914">
            <v>34029</v>
          </cell>
        </row>
        <row r="1915">
          <cell r="C1915">
            <v>10251</v>
          </cell>
          <cell r="D1915" t="str">
            <v>TEE PVC SOLDAR E.L. D=3/4" SCHEDULE 40</v>
          </cell>
          <cell r="E1915" t="str">
            <v>UN</v>
          </cell>
          <cell r="F1915">
            <v>1740</v>
          </cell>
        </row>
        <row r="1916">
          <cell r="C1916">
            <v>10262</v>
          </cell>
          <cell r="D1916" t="str">
            <v>CODO HD EXTREMO JUNTA HIDRÁULICA PARA PVC 22.5ºX4"</v>
          </cell>
          <cell r="E1916" t="str">
            <v>UN</v>
          </cell>
          <cell r="F1916">
            <v>177477</v>
          </cell>
        </row>
        <row r="1917">
          <cell r="C1917">
            <v>10279</v>
          </cell>
          <cell r="D1917" t="str">
            <v>ÁNGULO ALUMINIO BLANCO DE 3m DE 66mm x 39mm</v>
          </cell>
          <cell r="E1917" t="str">
            <v>UN</v>
          </cell>
          <cell r="F1917">
            <v>6944</v>
          </cell>
        </row>
        <row r="1918">
          <cell r="C1918">
            <v>10282</v>
          </cell>
          <cell r="D1918" t="str">
            <v>MASILLA PARA LÁMINAS DE YESO Y CARTÓN, PARA DRY WALL</v>
          </cell>
          <cell r="E1918" t="str">
            <v>GLN</v>
          </cell>
          <cell r="F1918">
            <v>9546</v>
          </cell>
        </row>
        <row r="1919">
          <cell r="C1919">
            <v>10283</v>
          </cell>
          <cell r="D1919" t="str">
            <v>CINTA FIBRA DE VIDRIO PARA DRY WALL 5cm DE ANCHO</v>
          </cell>
          <cell r="E1919" t="str">
            <v>ML</v>
          </cell>
          <cell r="F1919">
            <v>118</v>
          </cell>
        </row>
        <row r="1920">
          <cell r="C1920">
            <v>10288</v>
          </cell>
          <cell r="D1920" t="str">
            <v>BARRAJE PREFORMADO BT DE 6 SALIDAS, AP 280 CON FUSIBLE DE 175 AMP</v>
          </cell>
          <cell r="E1920" t="str">
            <v>UN</v>
          </cell>
          <cell r="F1920">
            <v>213224</v>
          </cell>
        </row>
        <row r="1921">
          <cell r="C1921">
            <v>10289</v>
          </cell>
          <cell r="D1921" t="str">
            <v>PANEL EN FIBRA MINERAL DE 60 cm x 60 cm x 14 mm.</v>
          </cell>
          <cell r="E1921" t="str">
            <v>UN</v>
          </cell>
          <cell r="F1921">
            <v>10990</v>
          </cell>
        </row>
        <row r="1922">
          <cell r="C1922">
            <v>10290</v>
          </cell>
          <cell r="D1922" t="str">
            <v>TEE ALUMINIO BLANCO DE 3m DE 18mm x 23mm</v>
          </cell>
          <cell r="E1922" t="str">
            <v>ML</v>
          </cell>
          <cell r="F1922">
            <v>2625</v>
          </cell>
        </row>
        <row r="1923">
          <cell r="C1923">
            <v>10299</v>
          </cell>
          <cell r="D1923" t="str">
            <v>TUBERIA PVC PRESION E.L. D=3/4"  RDE 21</v>
          </cell>
          <cell r="E1923" t="str">
            <v>ML</v>
          </cell>
          <cell r="F1923">
            <v>4165</v>
          </cell>
        </row>
        <row r="1924">
          <cell r="C1924">
            <v>10303</v>
          </cell>
          <cell r="D1924" t="str">
            <v>LAMINA ACERO INOXIDABLE 304 Cal. 18</v>
          </cell>
          <cell r="E1924" t="str">
            <v>M2</v>
          </cell>
          <cell r="F1924">
            <v>111865</v>
          </cell>
        </row>
        <row r="1925">
          <cell r="C1925">
            <v>10348</v>
          </cell>
          <cell r="D1925" t="str">
            <v>MEDIDOR PARA AGUA DE 1/2"</v>
          </cell>
          <cell r="E1925" t="str">
            <v>UN</v>
          </cell>
          <cell r="F1925">
            <v>121348</v>
          </cell>
        </row>
        <row r="1926">
          <cell r="C1926">
            <v>10355</v>
          </cell>
          <cell r="D1926" t="str">
            <v>LADRILLO PRENSADO LIVIANO 24x12x6</v>
          </cell>
          <cell r="E1926" t="str">
            <v>UN</v>
          </cell>
          <cell r="F1926">
            <v>757</v>
          </cell>
        </row>
        <row r="1927">
          <cell r="C1927">
            <v>10357</v>
          </cell>
          <cell r="D1927" t="str">
            <v>PIEDRA MUÑECA BOGOTANA PULIDA 600X400X60MM</v>
          </cell>
          <cell r="E1927" t="str">
            <v>M2</v>
          </cell>
          <cell r="F1927">
            <v>163384</v>
          </cell>
        </row>
        <row r="1928">
          <cell r="C1928">
            <v>10359</v>
          </cell>
          <cell r="D1928" t="str">
            <v>BORDILLO PREFABRICADO A81 (800x150x350mm)</v>
          </cell>
          <cell r="E1928" t="str">
            <v>UN</v>
          </cell>
          <cell r="F1928">
            <v>31273</v>
          </cell>
        </row>
        <row r="1929">
          <cell r="C1929">
            <v>10375</v>
          </cell>
          <cell r="D1929" t="str">
            <v>LIQUIDAMBAR H=2.5m (Incluye tutor con manguera y almabre)</v>
          </cell>
          <cell r="E1929" t="str">
            <v>UN</v>
          </cell>
          <cell r="F1929">
            <v>205000</v>
          </cell>
        </row>
        <row r="1930">
          <cell r="C1930">
            <v>10381</v>
          </cell>
          <cell r="D1930" t="str">
            <v>PALMA PHOENIX H=3.5m (Incluye tutor con manguera y almabre)</v>
          </cell>
          <cell r="E1930" t="str">
            <v>UN</v>
          </cell>
          <cell r="F1930">
            <v>385000</v>
          </cell>
        </row>
        <row r="1931">
          <cell r="C1931">
            <v>10398</v>
          </cell>
          <cell r="D1931" t="str">
            <v>PERSIANA EN ALUMINIO EXTRUIDO NATURAL MATE O ACERO GALVANIZADO (Suministro e instalación)</v>
          </cell>
          <cell r="E1931" t="str">
            <v>M2</v>
          </cell>
          <cell r="F1931">
            <v>279820</v>
          </cell>
        </row>
        <row r="1932">
          <cell r="C1932">
            <v>10401</v>
          </cell>
          <cell r="D1932" t="str">
            <v>CAJA 4X2 DE 3/4" (Soporte de dispositivo). Metalica</v>
          </cell>
          <cell r="E1932" t="str">
            <v>UN</v>
          </cell>
          <cell r="F1932">
            <v>2678</v>
          </cell>
        </row>
        <row r="1933">
          <cell r="C1933">
            <v>10421</v>
          </cell>
          <cell r="D1933" t="str">
            <v>HIEDRA MIAMI (12 Unidades por m2)</v>
          </cell>
          <cell r="E1933" t="str">
            <v>M2</v>
          </cell>
          <cell r="F1933">
            <v>36000</v>
          </cell>
        </row>
        <row r="1934">
          <cell r="C1934">
            <v>10441</v>
          </cell>
          <cell r="D1934" t="str">
            <v>CABLE CONDUCTOR MONOPOLAR DE ALUMINIO HF FR PARA 600 V  C.A.  CALIBRE No.6 AWG</v>
          </cell>
          <cell r="E1934" t="str">
            <v>ML</v>
          </cell>
          <cell r="F1934">
            <v>2682</v>
          </cell>
        </row>
        <row r="1935">
          <cell r="C1935">
            <v>10442</v>
          </cell>
          <cell r="D1935" t="str">
            <v>CABLE MONOPOLAR DE COBRE, HF FR PARA 600 V  C.A. CALIBRE No. 8 AWG</v>
          </cell>
          <cell r="E1935" t="str">
            <v>ML</v>
          </cell>
          <cell r="F1935">
            <v>6461</v>
          </cell>
        </row>
        <row r="1936">
          <cell r="C1936">
            <v>10495</v>
          </cell>
          <cell r="D1936" t="str">
            <v>FACHADA FIJA EN PANELES DE VIDRIO LAMINADO DE SEGURIDAD EN 3 MÓDULOS VERTICALES CON BORDE PERIMETRAL EN NEOPRENO+ESTRUCT. METAL. EXTER. DE PERFIL TRAPEZ. FIJACIÓN A ESTRUCTURA CON BUJES.</v>
          </cell>
          <cell r="E1936" t="str">
            <v>M2</v>
          </cell>
          <cell r="F1936">
            <v>654930</v>
          </cell>
        </row>
        <row r="1937">
          <cell r="C1937">
            <v>10506</v>
          </cell>
          <cell r="D1937" t="str">
            <v>GRIFERÍA LAVAPLATOS MONOCONTROL</v>
          </cell>
          <cell r="E1937" t="str">
            <v>UN</v>
          </cell>
          <cell r="F1937">
            <v>92437</v>
          </cell>
        </row>
        <row r="1938">
          <cell r="C1938">
            <v>10510</v>
          </cell>
          <cell r="D1938" t="str">
            <v>DUCHA ANTIVANDÁLICA CON REGADERA TUBULAR</v>
          </cell>
          <cell r="E1938" t="str">
            <v>UN</v>
          </cell>
          <cell r="F1938">
            <v>317730</v>
          </cell>
        </row>
        <row r="1939">
          <cell r="C1939">
            <v>10511</v>
          </cell>
          <cell r="D1939" t="str">
            <v>GRIFERÍA LAVAMANOS DE MESON PUSH</v>
          </cell>
          <cell r="E1939" t="str">
            <v>UN</v>
          </cell>
          <cell r="F1939">
            <v>141384</v>
          </cell>
        </row>
        <row r="1940">
          <cell r="C1940">
            <v>10517</v>
          </cell>
          <cell r="D1940" t="str">
            <v>GRAFIL ACERO DE 5mm</v>
          </cell>
          <cell r="E1940" t="str">
            <v>KG</v>
          </cell>
          <cell r="F1940">
            <v>3511</v>
          </cell>
        </row>
        <row r="1941">
          <cell r="C1941">
            <v>10521</v>
          </cell>
          <cell r="D1941" t="str">
            <v>MORTERO IMPERMEABILIZANTE PARA ZONAS HÚMEDAS Y TANQUES DE AGUA POTABLE</v>
          </cell>
          <cell r="E1941" t="str">
            <v>KG</v>
          </cell>
          <cell r="F1941">
            <v>2945</v>
          </cell>
        </row>
        <row r="1942">
          <cell r="C1942">
            <v>10547</v>
          </cell>
          <cell r="D1942" t="str">
            <v>ESPEJO CRISTAL BISELADO DE 5MM COLOCADO SOBRE MARCO DE MADERA, PARA BAÑOS WC. H=1.00</v>
          </cell>
          <cell r="E1942" t="str">
            <v>M2</v>
          </cell>
          <cell r="F1942">
            <v>200273</v>
          </cell>
        </row>
        <row r="1943">
          <cell r="C1943">
            <v>10548</v>
          </cell>
          <cell r="D1943" t="str">
            <v>CINTA DOBLE FAZ INTERIORES 24 MM</v>
          </cell>
          <cell r="E1943" t="str">
            <v>ROLLO</v>
          </cell>
          <cell r="F1943">
            <v>16349</v>
          </cell>
        </row>
        <row r="1944">
          <cell r="C1944">
            <v>10560</v>
          </cell>
          <cell r="D1944" t="str">
            <v>DIVISIONES CANTILIVER ANCLADAS A MURO Y PUERTAS SANITARIOS EN ACERO INOXIDABLE, LÍNEA INSTITUCIONAL. (PUERTAS INCLUYEN CERRADO Y GANCHO ROPA). Suministro e instalación</v>
          </cell>
          <cell r="E1944" t="str">
            <v>M2</v>
          </cell>
          <cell r="F1944">
            <v>541218</v>
          </cell>
        </row>
        <row r="1945">
          <cell r="C1945">
            <v>10565</v>
          </cell>
          <cell r="D1945" t="str">
            <v>PUERTA EN VIDRIO TEMPLADO DE 10mm Y CONECTORES EN ACERO INOXIDABLE (Suministro e instalación).</v>
          </cell>
          <cell r="E1945" t="str">
            <v>M2</v>
          </cell>
          <cell r="F1945">
            <v>337981</v>
          </cell>
        </row>
        <row r="1946">
          <cell r="C1946">
            <v>10569</v>
          </cell>
          <cell r="D1946" t="str">
            <v>BARANDA EN VIDRIO TEMPLADO OPALIZADO DE 10mm H=1.00m Y PASAMANOS CILINDRICO EN ACERO INOXIDABLE MATE DE D=1 1/2" EDIFICIO ACCESO (ESCALERAS, RAMPAS, TERRAZAS, TORNIQUETES) (Suministro e instalación).</v>
          </cell>
          <cell r="E1946" t="str">
            <v>ML</v>
          </cell>
          <cell r="F1946">
            <v>503407</v>
          </cell>
        </row>
        <row r="1947">
          <cell r="C1947">
            <v>10591</v>
          </cell>
          <cell r="D1947" t="str">
            <v>BRIDA CIEGA EN ACERO D= 24". PRESIÓN DE TRABAJO= 150 PSI. No incluye espárragos, tuerca ni empaques. Norma de fabricación AWWA C 207 Clase D. Incluye Transporte.</v>
          </cell>
          <cell r="E1947" t="str">
            <v>UN</v>
          </cell>
          <cell r="F1947">
            <v>3264573</v>
          </cell>
        </row>
        <row r="1948">
          <cell r="C1948">
            <v>10592</v>
          </cell>
          <cell r="D1948" t="str">
            <v>FIBRA ÓPTICA MONOMODO 4 HILOS</v>
          </cell>
          <cell r="E1948" t="str">
            <v>ML</v>
          </cell>
          <cell r="F1948">
            <v>3131</v>
          </cell>
        </row>
        <row r="1949">
          <cell r="C1949">
            <v>10593</v>
          </cell>
          <cell r="D1949" t="str">
            <v>TUBO ACERO CARBÓN 16" STD 150 PSI</v>
          </cell>
          <cell r="E1949" t="str">
            <v>ML</v>
          </cell>
          <cell r="F1949">
            <v>515017</v>
          </cell>
        </row>
        <row r="1950">
          <cell r="C1950">
            <v>10594</v>
          </cell>
          <cell r="D1950" t="str">
            <v>CODO 90° ALCANTARILLADO D=10"</v>
          </cell>
          <cell r="E1950" t="str">
            <v>UN</v>
          </cell>
          <cell r="F1950">
            <v>299001</v>
          </cell>
        </row>
        <row r="1951">
          <cell r="C1951">
            <v>10596</v>
          </cell>
          <cell r="D1951" t="str">
            <v>CODO 90° ALCANTARILLADO D=12"</v>
          </cell>
          <cell r="E1951" t="str">
            <v>UN</v>
          </cell>
          <cell r="F1951">
            <v>465000</v>
          </cell>
        </row>
        <row r="1952">
          <cell r="C1952">
            <v>10597</v>
          </cell>
          <cell r="D1952" t="str">
            <v>CODO 90° ALCANTARILLADO D=16"</v>
          </cell>
          <cell r="E1952" t="str">
            <v>UN</v>
          </cell>
          <cell r="F1952">
            <v>1888254</v>
          </cell>
        </row>
        <row r="1953">
          <cell r="C1953">
            <v>10599</v>
          </cell>
          <cell r="D1953" t="str">
            <v>BRIDA FLANGLES SLIP-ON ACERO CARBÓN 150 D= 16"</v>
          </cell>
          <cell r="E1953" t="str">
            <v>UN</v>
          </cell>
          <cell r="F1953">
            <v>988741</v>
          </cell>
        </row>
        <row r="1954">
          <cell r="C1954">
            <v>10600</v>
          </cell>
          <cell r="D1954" t="str">
            <v>TUBERIA EN ACERO D=16" CON UNIONES ESPIGO-CAMPANA CON EMPAQUE DE CAUCHO, CON REVESTIMIENTO INTERIOR Y RECUBRIMIENTO EXTERIOR EN MORTERO DE CEMENTO. PRESIÓN DE TRABAJO = 150 PSI</v>
          </cell>
          <cell r="E1954" t="str">
            <v>ML</v>
          </cell>
          <cell r="F1954">
            <v>944770</v>
          </cell>
        </row>
        <row r="1955">
          <cell r="C1955">
            <v>10601</v>
          </cell>
          <cell r="D1955" t="str">
            <v>TUBO ACERO CARBÓN A106 SCH-40  S/C 4"</v>
          </cell>
          <cell r="E1955" t="str">
            <v>ML</v>
          </cell>
          <cell r="F1955">
            <v>81544</v>
          </cell>
        </row>
        <row r="1956">
          <cell r="C1956">
            <v>10602</v>
          </cell>
          <cell r="D1956" t="str">
            <v>TUBERIA EN ACERO D=24" CON UNIONES ESPIGO-CAMPANA CON EMPAQUE DE CAUCHO, CON REVESTIMIENTO INTERIOR Y RECUBRIMIENTO EXTERIOR EN MORTERO DE CEMENTO. PRESIÓN DE TRABAJO = 150 PSI</v>
          </cell>
          <cell r="E1956" t="str">
            <v>ML</v>
          </cell>
          <cell r="F1956">
            <v>1373519</v>
          </cell>
        </row>
        <row r="1957">
          <cell r="C1957">
            <v>10603</v>
          </cell>
          <cell r="D1957" t="str">
            <v>FLECHA LUMINOSA INTERMITENTE DE 1.10 MTS DE LONGITUD Y 40 CMS DE ANCHO CON ESTRUCTURA EN TUBO CUADRADO DE 1" DE 1.60CMS DE ALTO (ALTURA TOTAL 2 MTS) EN CALIBRE 20. ESTRUCTURA EN ANGULO DE 1 1/2 X 1/8</v>
          </cell>
          <cell r="E1957" t="str">
            <v>UN</v>
          </cell>
          <cell r="F1957">
            <v>792976</v>
          </cell>
        </row>
        <row r="1958">
          <cell r="C1958">
            <v>10604</v>
          </cell>
          <cell r="D1958" t="str">
            <v>GEOMALLA RESISTENCIA ÚLTIMA 60 KN/M</v>
          </cell>
          <cell r="E1958" t="str">
            <v>M2</v>
          </cell>
          <cell r="F1958">
            <v>13661</v>
          </cell>
        </row>
        <row r="1959">
          <cell r="C1959">
            <v>10605</v>
          </cell>
          <cell r="D1959" t="str">
            <v>TUBO ACERO CARBÓN 24" STD 150 PSI</v>
          </cell>
          <cell r="E1959" t="str">
            <v>ML</v>
          </cell>
          <cell r="F1959">
            <v>674427</v>
          </cell>
        </row>
        <row r="1960">
          <cell r="C1960">
            <v>10606</v>
          </cell>
          <cell r="D1960" t="str">
            <v>JUEGO INFANTIL TIPO M-5A DE TRES PUESTOS, ACABADO SUPERFICIAL EN PINTURA EN POLVO SECO TGIC RESISTENTE A LA INTERPERIE. (Incluye suministro e instalación)</v>
          </cell>
          <cell r="E1960" t="str">
            <v>UN</v>
          </cell>
          <cell r="F1960">
            <v>2142000</v>
          </cell>
        </row>
        <row r="1961">
          <cell r="C1961">
            <v>10608</v>
          </cell>
          <cell r="D1961" t="str">
            <v>JUEGO INFANTIL TIPO M-3 METÁLICO. INCLUYE RODADERO, BARRAS DE FLEXIÓN, ESCALADOR ÁRBOL Y ARCO, PASAMANOS Y ANGULATADO, PLATAFORMAS CUBIERTAS, ACABDO SUPERFICIAL EN PINTURA EN POLVO EN SECO TGIC</v>
          </cell>
          <cell r="E1961" t="str">
            <v>UN</v>
          </cell>
          <cell r="F1961">
            <v>6247500</v>
          </cell>
        </row>
        <row r="1962">
          <cell r="C1962">
            <v>10609</v>
          </cell>
          <cell r="D1962" t="str">
            <v>BRIDA FLANGLES SLIP-ON ACERO CARBÓN 150 D= 12"</v>
          </cell>
          <cell r="E1962" t="str">
            <v>UN</v>
          </cell>
          <cell r="F1962">
            <v>585844</v>
          </cell>
        </row>
        <row r="1963">
          <cell r="C1963">
            <v>10613</v>
          </cell>
          <cell r="D1963" t="str">
            <v>BRIDA FLANGLES SLIP-ON ACERO CARBÓN 150 D= 4"</v>
          </cell>
          <cell r="E1963" t="str">
            <v>UN</v>
          </cell>
          <cell r="F1963">
            <v>109498</v>
          </cell>
        </row>
        <row r="1964">
          <cell r="C1964">
            <v>10614</v>
          </cell>
          <cell r="D1964" t="str">
            <v>SEÑAL VERTICAL SP/SR PARA CICLORUTA DE 0.45 m x 0.45 m, INCLUYE POSTE</v>
          </cell>
          <cell r="E1964" t="str">
            <v>UN</v>
          </cell>
          <cell r="F1964">
            <v>276677</v>
          </cell>
        </row>
        <row r="1965">
          <cell r="C1965">
            <v>10617</v>
          </cell>
          <cell r="D1965" t="str">
            <v>PALMA DE CERA H=3.5mt (Incluye tutor H=3.00m con manguera y alambre) SUMINISTRO. No incluye caja ni abono.</v>
          </cell>
          <cell r="E1965" t="str">
            <v>UN</v>
          </cell>
          <cell r="F1965">
            <v>235000</v>
          </cell>
        </row>
        <row r="1966">
          <cell r="C1966">
            <v>10618</v>
          </cell>
          <cell r="D1966" t="str">
            <v>PERFORACIÓN HORIZONTAL DIRIGIDA PARA ACUED. D=16", INCLUYE INSTAL. DE CAMISA ACERO D=24", MOVILIZACIÓN Y DESMOVILIZACIÓN EQUIPOS, EQUIPO Y COMPRESORES PARA HINCADO, OBRA MECÁNICA Y LIMPIEZA DE CAMISAS</v>
          </cell>
          <cell r="E1966" t="str">
            <v>ML</v>
          </cell>
          <cell r="F1966">
            <v>2422800</v>
          </cell>
        </row>
        <row r="1967">
          <cell r="C1967">
            <v>10619</v>
          </cell>
          <cell r="D1967" t="str">
            <v>PERFORACIÓN HORIZONTAL DIRIGIDA PARA ACUED. D=24", INCLUYE INSTAL. DE CAMISA ACERO D=36", MOVILIZACIÓN Y DESMOVILIZACIÓN EQUIPOS, EQUIPO Y COMPRESORES PARA HINCADO, OBRA MECÁNICA Y LIMPIEZA DE CAMISAS</v>
          </cell>
          <cell r="E1967" t="str">
            <v>ML</v>
          </cell>
          <cell r="F1967">
            <v>3502965</v>
          </cell>
        </row>
        <row r="1968">
          <cell r="C1968">
            <v>10620</v>
          </cell>
          <cell r="D1968" t="str">
            <v>REDUCCIÓN HD 24" x 16"</v>
          </cell>
          <cell r="E1968" t="str">
            <v>UN</v>
          </cell>
          <cell r="F1968">
            <v>5864056</v>
          </cell>
        </row>
        <row r="1969">
          <cell r="C1969">
            <v>10621</v>
          </cell>
          <cell r="D1969" t="str">
            <v>REDUCCION HD TIPO  U.M. 12" X 6"</v>
          </cell>
          <cell r="E1969" t="str">
            <v>UN</v>
          </cell>
          <cell r="F1969">
            <v>1767150</v>
          </cell>
        </row>
        <row r="1970">
          <cell r="C1970">
            <v>10622</v>
          </cell>
          <cell r="D1970" t="str">
            <v>REDUCCION PVC TIPO  U.M. 12" X 8"</v>
          </cell>
          <cell r="E1970" t="str">
            <v>UN</v>
          </cell>
          <cell r="F1970">
            <v>1944460</v>
          </cell>
        </row>
        <row r="1971">
          <cell r="C1971">
            <v>10623</v>
          </cell>
          <cell r="D1971" t="str">
            <v>REDUCCION PVC TIPO  U.M. 6" X 3"</v>
          </cell>
          <cell r="E1971" t="str">
            <v>UN</v>
          </cell>
          <cell r="F1971">
            <v>311780</v>
          </cell>
        </row>
        <row r="1972">
          <cell r="C1972">
            <v>10624</v>
          </cell>
          <cell r="D1972" t="str">
            <v>ACERO LISO  D= 2 1/2"</v>
          </cell>
          <cell r="E1972" t="str">
            <v>KG</v>
          </cell>
          <cell r="F1972">
            <v>2826</v>
          </cell>
        </row>
        <row r="1973">
          <cell r="C1973">
            <v>10625</v>
          </cell>
          <cell r="D1973" t="str">
            <v>SEÑAL CICLORUTA SIC-02, TABLERO 0.70M X 0.18M. INCLUYE POSTE. SUMINISTRO E INSTALACIÓN</v>
          </cell>
          <cell r="E1973" t="str">
            <v>UN</v>
          </cell>
          <cell r="F1973">
            <v>391213</v>
          </cell>
        </row>
        <row r="1974">
          <cell r="C1974">
            <v>10626</v>
          </cell>
          <cell r="D1974" t="str">
            <v>SEÑAL CICLORUTA SIC-02, TABLERO 0.70M X 0.30M. INCLUYE POSTE. SUMINISTRO E INSTALACIÓN</v>
          </cell>
          <cell r="E1974" t="str">
            <v>UN</v>
          </cell>
          <cell r="F1974">
            <v>426095</v>
          </cell>
        </row>
        <row r="1975">
          <cell r="C1975">
            <v>10627</v>
          </cell>
          <cell r="D1975" t="str">
            <v>SEÑAL CICLORUTA SIC-02, TABLERO 0.70M X 0.40M. EN LÁMINA GALVANIZADA CAL-16. INCLUYE SOPORTE EN TUBO REDONDO 2" EN REFLECTIVO CON PINTURA ELECTROSTÁTICA</v>
          </cell>
          <cell r="E1975" t="str">
            <v>UN</v>
          </cell>
          <cell r="F1975">
            <v>426095</v>
          </cell>
        </row>
        <row r="1976">
          <cell r="C1976">
            <v>10628</v>
          </cell>
          <cell r="D1976" t="str">
            <v>SEÑAL CICLORUTA SIC-02, TABLERO 0.80M X 0.18M. INCLUYE POSTE. SUMINISTRO E INSTALACIÓN</v>
          </cell>
          <cell r="E1976" t="str">
            <v>UN</v>
          </cell>
          <cell r="F1976">
            <v>426095</v>
          </cell>
        </row>
        <row r="1977">
          <cell r="C1977">
            <v>10629</v>
          </cell>
          <cell r="D1977" t="str">
            <v>SEÑAL CICLORUTA SIC-02, TABLERO 0.80M X 0.80M. EN LÁMINA GALVANIZADA C-16. INCLUYE SOPORTE EN TUBO REDONDO 2" EN REFLECTIVO CON PINTURA ELECTROSTÁTICA</v>
          </cell>
          <cell r="E1977" t="str">
            <v>UN</v>
          </cell>
          <cell r="F1977">
            <v>426095</v>
          </cell>
        </row>
        <row r="1978">
          <cell r="C1978">
            <v>10634</v>
          </cell>
          <cell r="D1978" t="str">
            <v>SEÑAL VERTICAL SR 90x30 , INCLUYE POSTE. SUMINISTRO E INSTALACIÓN</v>
          </cell>
          <cell r="E1978" t="str">
            <v>UN</v>
          </cell>
          <cell r="F1978">
            <v>428400</v>
          </cell>
        </row>
        <row r="1979">
          <cell r="C1979">
            <v>10635</v>
          </cell>
          <cell r="D1979" t="str">
            <v>SEÑAL VERTICAL SR PARA CICLORUTA D=0.45M. INCLUYE POSTE</v>
          </cell>
          <cell r="E1979" t="str">
            <v>UN</v>
          </cell>
          <cell r="F1979">
            <v>426095</v>
          </cell>
        </row>
        <row r="1980">
          <cell r="C1980">
            <v>10636</v>
          </cell>
          <cell r="D1980" t="str">
            <v>SEÑAL VERTICAL GRUPO I (60X60CM) CON PLAQUETA. INCLUYE POSTE. SUMINISTRO E INSTALACIÓN</v>
          </cell>
          <cell r="E1980" t="str">
            <v>UN</v>
          </cell>
          <cell r="F1980">
            <v>467650</v>
          </cell>
        </row>
        <row r="1981">
          <cell r="C1981">
            <v>10639</v>
          </cell>
          <cell r="D1981" t="str">
            <v>TEE PVC U.M. 4" X 4"</v>
          </cell>
          <cell r="E1981" t="str">
            <v>UN</v>
          </cell>
          <cell r="F1981">
            <v>179636</v>
          </cell>
        </row>
        <row r="1982">
          <cell r="C1982">
            <v>10640</v>
          </cell>
          <cell r="D1982" t="str">
            <v>TEE PVC U.M. 6" X 3"</v>
          </cell>
          <cell r="E1982" t="str">
            <v>UN</v>
          </cell>
          <cell r="F1982">
            <v>447440</v>
          </cell>
        </row>
        <row r="1983">
          <cell r="C1983">
            <v>10641</v>
          </cell>
          <cell r="D1983" t="str">
            <v>TEE PVC U.M. 6" X 4"</v>
          </cell>
          <cell r="E1983" t="str">
            <v>UN</v>
          </cell>
          <cell r="F1983">
            <v>453390</v>
          </cell>
        </row>
        <row r="1984">
          <cell r="C1984">
            <v>10642</v>
          </cell>
          <cell r="D1984" t="str">
            <v>TEE PVC U.M. 6" X 6"</v>
          </cell>
          <cell r="E1984" t="str">
            <v>UN</v>
          </cell>
          <cell r="F1984">
            <v>566440</v>
          </cell>
        </row>
        <row r="1985">
          <cell r="C1985">
            <v>10643</v>
          </cell>
          <cell r="D1985" t="str">
            <v>TEE PVC U.M. 8" X 6"</v>
          </cell>
          <cell r="E1985" t="str">
            <v>UN</v>
          </cell>
          <cell r="F1985">
            <v>948430</v>
          </cell>
        </row>
        <row r="1986">
          <cell r="C1986">
            <v>10644</v>
          </cell>
          <cell r="D1986" t="str">
            <v>TEE PVC U.M. 8" X 8"</v>
          </cell>
          <cell r="E1986" t="str">
            <v>UN</v>
          </cell>
          <cell r="F1986">
            <v>990080</v>
          </cell>
        </row>
        <row r="1987">
          <cell r="C1987">
            <v>10645</v>
          </cell>
          <cell r="D1987" t="str">
            <v>TUBERIA PVC U.M. EXT CORRUGAD LISO U.M. NORMA NTC 3722-1  D=24"</v>
          </cell>
          <cell r="E1987" t="str">
            <v>ML</v>
          </cell>
          <cell r="F1987">
            <v>542117</v>
          </cell>
        </row>
        <row r="1988">
          <cell r="C1988">
            <v>10646</v>
          </cell>
          <cell r="D1988" t="str">
            <v>TUBERIA PVC U.M. EXT CORRUGAD LISO U.M. NORMA NTC 3722-1  D=27"</v>
          </cell>
          <cell r="E1988" t="str">
            <v>ML</v>
          </cell>
          <cell r="F1988">
            <v>649118</v>
          </cell>
        </row>
        <row r="1989">
          <cell r="C1989">
            <v>10647</v>
          </cell>
          <cell r="D1989" t="str">
            <v>TUBERIA PVC U.M. EXT CORRUGAD LISO U.M. NORMA NTC 3722-1  D=30"</v>
          </cell>
          <cell r="E1989" t="str">
            <v>ML</v>
          </cell>
          <cell r="F1989">
            <v>810037</v>
          </cell>
        </row>
        <row r="1990">
          <cell r="C1990">
            <v>10648</v>
          </cell>
          <cell r="D1990" t="str">
            <v>TUBERIA PVC U.M. EXT CORRUGAD LISO U.M. NORMA NTC 3722-1  D=36"</v>
          </cell>
          <cell r="E1990" t="str">
            <v>ML</v>
          </cell>
          <cell r="F1990">
            <v>1503529</v>
          </cell>
        </row>
        <row r="1991">
          <cell r="C1991">
            <v>10649</v>
          </cell>
          <cell r="D1991" t="str">
            <v>TUBERIA PVC U.M. EXT CORRUGAD LISO U.M. NORMA NTC 3722-1  D=39"</v>
          </cell>
          <cell r="E1991" t="str">
            <v>ML</v>
          </cell>
          <cell r="F1991">
            <v>2011658</v>
          </cell>
        </row>
        <row r="1992">
          <cell r="C1992">
            <v>10650</v>
          </cell>
          <cell r="D1992" t="str">
            <v>TUBERIA PVC U.M. EXT CORRUGAD LISO U.M. NORMA NTC 3722-1  D=48"</v>
          </cell>
          <cell r="E1992" t="str">
            <v>ML</v>
          </cell>
          <cell r="F1992">
            <v>3105416</v>
          </cell>
        </row>
        <row r="1993">
          <cell r="C1993">
            <v>10651</v>
          </cell>
          <cell r="D1993" t="str">
            <v>VÁLVULA 1 1/2" PARA EXPULSIÓN DE AIRE</v>
          </cell>
          <cell r="E1993" t="str">
            <v>UN</v>
          </cell>
          <cell r="F1993">
            <v>330367</v>
          </cell>
        </row>
        <row r="1994">
          <cell r="C1994">
            <v>10653</v>
          </cell>
          <cell r="D1994" t="str">
            <v>KIT DE PUESTA A TIERRA CAPACITIVO VERTICAL DE 90 KG DE HIDROSOLTA</v>
          </cell>
          <cell r="E1994" t="str">
            <v>UN</v>
          </cell>
          <cell r="F1994">
            <v>102340</v>
          </cell>
        </row>
        <row r="1995">
          <cell r="C1995">
            <v>10655</v>
          </cell>
          <cell r="D1995" t="str">
            <v>TUBO ACERO CARBÓN A106 SCH-40  S/C 2"</v>
          </cell>
          <cell r="E1995" t="str">
            <v>ML</v>
          </cell>
          <cell r="F1995">
            <v>34028</v>
          </cell>
        </row>
        <row r="1996">
          <cell r="C1996">
            <v>10656</v>
          </cell>
          <cell r="D1996" t="str">
            <v>VÁLVULA COMPUERTA D=4" EXTREMOS BRIDADOS (A) (150 PSI)</v>
          </cell>
          <cell r="E1996" t="str">
            <v>UN</v>
          </cell>
          <cell r="F1996">
            <v>1203090</v>
          </cell>
        </row>
        <row r="1997">
          <cell r="C1997">
            <v>10657</v>
          </cell>
          <cell r="D1997" t="str">
            <v>VÁLVULA DE GLOBO DE 4" (A)</v>
          </cell>
          <cell r="E1997" t="str">
            <v>UN</v>
          </cell>
          <cell r="F1997">
            <v>2006290</v>
          </cell>
        </row>
        <row r="1998">
          <cell r="C1998">
            <v>10658</v>
          </cell>
          <cell r="D1998" t="str">
            <v>HIDROSOLTA (15 KILOGRAMOS)</v>
          </cell>
          <cell r="E1998" t="str">
            <v>UN</v>
          </cell>
          <cell r="F1998">
            <v>65450</v>
          </cell>
        </row>
        <row r="1999">
          <cell r="C1999">
            <v>10659</v>
          </cell>
          <cell r="D1999" t="str">
            <v>VÁLVULA DE MARIPOSA Ø 12"A BRIDA - BRIDA (A) (150 PSI)</v>
          </cell>
          <cell r="E1999" t="str">
            <v>UN</v>
          </cell>
          <cell r="F1999">
            <v>10577778</v>
          </cell>
        </row>
        <row r="2000">
          <cell r="C2000">
            <v>10662</v>
          </cell>
          <cell r="D2000" t="str">
            <v>CAÑUELA PREFABRICADA CU 004 (20cm x 30cm x 100cm)</v>
          </cell>
          <cell r="E2000" t="str">
            <v>UN</v>
          </cell>
          <cell r="F2000">
            <v>38627</v>
          </cell>
        </row>
        <row r="2001">
          <cell r="C2001">
            <v>10669</v>
          </cell>
          <cell r="D2001" t="str">
            <v>SEÑAL VERTICAL DE TRÁNSITO TIPO DELINEADOR OBSTÁCULO LATERAL CON LÁMINA RETRORREFLECTIVA TIPO GRADO DIAMANTE (90X20) INCLUYE POSTE</v>
          </cell>
          <cell r="E2001" t="str">
            <v>UN</v>
          </cell>
          <cell r="F2001">
            <v>252014</v>
          </cell>
        </row>
        <row r="2002">
          <cell r="C2002">
            <v>10670</v>
          </cell>
          <cell r="D2002" t="str">
            <v>SEÑAL VERTICAL DE TRÁNSITO TIPO DELINEADOR OBSTÁCULO LATERAL CON LÁMINA RETRORREFLECTIVA TIPO GRADO DIAMANTE (40X50) INCLUYE POSTE</v>
          </cell>
          <cell r="E2002" t="str">
            <v>UN</v>
          </cell>
          <cell r="F2002">
            <v>226245</v>
          </cell>
        </row>
        <row r="2003">
          <cell r="C2003">
            <v>10671</v>
          </cell>
          <cell r="D2003" t="str">
            <v>TEE PVC U.M. 12" X 6"</v>
          </cell>
          <cell r="E2003" t="str">
            <v>UN</v>
          </cell>
          <cell r="F2003">
            <v>2050370</v>
          </cell>
        </row>
        <row r="2004">
          <cell r="C2004">
            <v>10672</v>
          </cell>
          <cell r="D2004" t="str">
            <v>TEE PVC U.M. 12" X 4"</v>
          </cell>
          <cell r="E2004" t="str">
            <v>UN</v>
          </cell>
          <cell r="F2004">
            <v>1696940</v>
          </cell>
        </row>
        <row r="2005">
          <cell r="C2005">
            <v>10673</v>
          </cell>
          <cell r="D2005" t="str">
            <v>TUBERIA PVC U.M. EXT CORRUGAD LISO U.M. NORMA NTC 3722-1 D=33"</v>
          </cell>
          <cell r="E2005" t="str">
            <v>ML</v>
          </cell>
          <cell r="F2005">
            <v>1059521</v>
          </cell>
        </row>
        <row r="2006">
          <cell r="C2006">
            <v>10674</v>
          </cell>
          <cell r="D2006" t="str">
            <v>TUBERIA PVC U.M. EXT CORRUGAD LISO U.M. NORMA NTC 3722-1 D=42"</v>
          </cell>
          <cell r="E2006" t="str">
            <v>ML</v>
          </cell>
          <cell r="F2006">
            <v>2361667</v>
          </cell>
        </row>
        <row r="2007">
          <cell r="C2007">
            <v>10676</v>
          </cell>
          <cell r="D2007" t="str">
            <v>TUBO ACERO CARBÓN A106 SCH-40  S/C 1"</v>
          </cell>
          <cell r="E2007" t="str">
            <v>ML</v>
          </cell>
          <cell r="F2007">
            <v>17290</v>
          </cell>
        </row>
        <row r="2008">
          <cell r="C2008">
            <v>10677</v>
          </cell>
          <cell r="D2008" t="str">
            <v>TUBO ACERO CARBÓN A106 SCH-40  S/C 1 1/2"</v>
          </cell>
          <cell r="E2008" t="str">
            <v>ML</v>
          </cell>
          <cell r="F2008">
            <v>26156</v>
          </cell>
        </row>
        <row r="2009">
          <cell r="C2009">
            <v>10678</v>
          </cell>
          <cell r="D2009" t="str">
            <v>UNIÓN JUNTA DE DESMONTAJE AUTOPORTANTE Ø 16" (A)</v>
          </cell>
          <cell r="E2009" t="str">
            <v>UN</v>
          </cell>
          <cell r="F2009">
            <v>4366630</v>
          </cell>
        </row>
        <row r="2010">
          <cell r="C2010">
            <v>10679</v>
          </cell>
          <cell r="D2010" t="str">
            <v>TAPON PVC U.M. JUNTA HIDRAULICA NORMA NTC 382 D=2"</v>
          </cell>
          <cell r="E2010" t="str">
            <v>UN</v>
          </cell>
          <cell r="F2010">
            <v>9770</v>
          </cell>
        </row>
        <row r="2011">
          <cell r="C2011">
            <v>10680</v>
          </cell>
          <cell r="D2011" t="str">
            <v>UNIÓN JUNTA DE DESMONTAJE AUTOPORTANTE Ø 12" (A)</v>
          </cell>
          <cell r="E2011" t="str">
            <v>UN</v>
          </cell>
          <cell r="F2011">
            <v>2346033</v>
          </cell>
        </row>
        <row r="2012">
          <cell r="C2012">
            <v>10681</v>
          </cell>
          <cell r="D2012" t="str">
            <v>UNIÓN JUNTA DE DESMONTAJE AUTOPORTANTE Ø 24" (A)</v>
          </cell>
          <cell r="E2012" t="str">
            <v>UN</v>
          </cell>
          <cell r="F2012">
            <v>9554523</v>
          </cell>
        </row>
        <row r="2013">
          <cell r="C2013">
            <v>10682</v>
          </cell>
          <cell r="D2013" t="str">
            <v>VÁLVULA DE COMPUERTA Ø 4" (E.L) CON SELLO EN BRONCE</v>
          </cell>
          <cell r="E2013" t="str">
            <v>UN</v>
          </cell>
          <cell r="F2013">
            <v>1687104</v>
          </cell>
        </row>
        <row r="2014">
          <cell r="C2014">
            <v>10684</v>
          </cell>
          <cell r="D2014" t="str">
            <v>VENTOSA DE DOBLE ACCIÓN DE 2" DE BRIDA (A)</v>
          </cell>
          <cell r="E2014" t="str">
            <v>UN</v>
          </cell>
          <cell r="F2014">
            <v>462513</v>
          </cell>
        </row>
        <row r="2015">
          <cell r="C2015">
            <v>10687</v>
          </cell>
          <cell r="D2015" t="str">
            <v>CODO EN ACERO D=16" ENTRE 67.5° Y 90  L=1.25 m x 1.25 m, INCLUYE UNIONES ESPIGO-CAMPANA CON EMPAQUE CAUCHO. CON REVESTIMIENTO INTERIOR Y EXTERIOR EN MORTERO DE CEMENTO. PRESIÓN TRABAJO 150 PSI</v>
          </cell>
          <cell r="E2015" t="str">
            <v>UN</v>
          </cell>
          <cell r="F2015">
            <v>5276148</v>
          </cell>
        </row>
        <row r="2016">
          <cell r="C2016">
            <v>10688</v>
          </cell>
          <cell r="D2016" t="str">
            <v>CODO EN ACERO D=4"</v>
          </cell>
          <cell r="E2016" t="str">
            <v>UN</v>
          </cell>
          <cell r="F2016">
            <v>111411</v>
          </cell>
        </row>
        <row r="2017">
          <cell r="C2017">
            <v>10689</v>
          </cell>
          <cell r="D2017" t="str">
            <v>SEÑAL METÁLICA DEFINITIVA DOBLE DE 0.75x0.75m REFLECTIVO GRADO INGENIERÍA ÁNGULOS DE 2x1/4", LÁMINA CLA. 16 PINTADA UNA CARA PINTURA ELECTROSTÁTICA. INCL. POSTE</v>
          </cell>
          <cell r="E2017" t="str">
            <v>UN</v>
          </cell>
          <cell r="F2017">
            <v>520197</v>
          </cell>
        </row>
        <row r="2018">
          <cell r="C2018">
            <v>10690</v>
          </cell>
          <cell r="D2018" t="str">
            <v>CODO EN ACERO D=16" ENTRE 45° y 67.5°   JUNTA ESPIGO-CAMPANA CON EMPAQUE CAUCHO.  REVESTIMIENTO INTERIOR Y EXTERIOR EN MORTERO DE CEMENTO. L=0.85X0.85M PRESIÓN TRABAJO 150 PSI</v>
          </cell>
          <cell r="E2018" t="str">
            <v>UN</v>
          </cell>
          <cell r="F2018">
            <v>4176450</v>
          </cell>
        </row>
        <row r="2019">
          <cell r="C2019">
            <v>10692</v>
          </cell>
          <cell r="D2019" t="str">
            <v>SEÑAL DOBLE DE 60 CM, REFLECTIVO ALTA DENSIDAD TIPO IV EN LAMINA GALVANIZADA, PEDESTAL EN ANGULO SP/SR/SI. (SUMINISTRO E INSTALACION)</v>
          </cell>
          <cell r="E2019" t="str">
            <v>UN</v>
          </cell>
          <cell r="F2019">
            <v>527150</v>
          </cell>
        </row>
        <row r="2020">
          <cell r="C2020">
            <v>10694</v>
          </cell>
          <cell r="D2020" t="str">
            <v>SEÑAL VERTICAL REGLAMENTARIA CICLORRUTA (D= 45cm) CON PLAQUETA. INCLUYE POSTE.</v>
          </cell>
          <cell r="E2020" t="str">
            <v>UN</v>
          </cell>
          <cell r="F2020">
            <v>493850</v>
          </cell>
        </row>
        <row r="2021">
          <cell r="C2021">
            <v>10695</v>
          </cell>
          <cell r="D2021" t="str">
            <v>TUBO EN ACERO SCH 40 D= 1"</v>
          </cell>
          <cell r="E2021" t="str">
            <v>ML</v>
          </cell>
          <cell r="F2021">
            <v>25400</v>
          </cell>
        </row>
        <row r="2022">
          <cell r="C2022">
            <v>10696</v>
          </cell>
          <cell r="D2022" t="str">
            <v>TUBO EN ACERO SCH 40 D= 1 1/2"</v>
          </cell>
          <cell r="E2022" t="str">
            <v>ML</v>
          </cell>
          <cell r="F2022">
            <v>40079</v>
          </cell>
        </row>
        <row r="2023">
          <cell r="C2023">
            <v>10697</v>
          </cell>
          <cell r="D2023" t="str">
            <v>SEÑAL VERTICAL INFORMATIVA CICLORUTA (D= 45cm x 45cm) CON PLAQUETA. INCLUYE POSTE. LÁMINA CALIBRE 16 PINTADA POR UNA CARA CON PINTURA ELECTROSTÁTICA</v>
          </cell>
          <cell r="E2023" t="str">
            <v>UN</v>
          </cell>
          <cell r="F2023">
            <v>493850</v>
          </cell>
        </row>
        <row r="2024">
          <cell r="C2024">
            <v>10698</v>
          </cell>
          <cell r="D2024" t="str">
            <v>SEÑAL VERTICAL GRUPO DE REGLAMENTARIAS TIPO CIRCULO (D= 60cm). INCLUYE POSTE.</v>
          </cell>
          <cell r="E2024" t="str">
            <v>UN</v>
          </cell>
          <cell r="F2024">
            <v>428400</v>
          </cell>
        </row>
        <row r="2025">
          <cell r="C2025">
            <v>10699</v>
          </cell>
          <cell r="D2025" t="str">
            <v>SEÑAL VERTICAL GRUPO DE REGLAMENTARIAS TIPO CIRCULO (D= 60cm). CON PLAQUETA. INCLUYE POSTE. REFLECTIVO GRADO ING. CON ÁNGULO DE 2" x 1/4" x 3m LÁMINA CAL. 16 PINTADA UNA CARA PINTURA ELECTROSTATICA</v>
          </cell>
          <cell r="E2025" t="str">
            <v>UN</v>
          </cell>
          <cell r="F2025">
            <v>428400</v>
          </cell>
        </row>
        <row r="2026">
          <cell r="C2026">
            <v>10700</v>
          </cell>
          <cell r="D2026" t="str">
            <v>CODO 90° PVC ALCANTARILLADO D=8"</v>
          </cell>
          <cell r="E2026" t="str">
            <v>UN</v>
          </cell>
          <cell r="F2026">
            <v>155000</v>
          </cell>
        </row>
        <row r="2027">
          <cell r="C2027">
            <v>10706</v>
          </cell>
          <cell r="D2027" t="str">
            <v>PERNOS ROSCADO EN "U" PARA TUBERÍA D=3"</v>
          </cell>
          <cell r="E2027" t="str">
            <v>UN</v>
          </cell>
          <cell r="F2027">
            <v>9813</v>
          </cell>
        </row>
        <row r="2028">
          <cell r="C2028">
            <v>10710</v>
          </cell>
          <cell r="D2028" t="str">
            <v>POSTE TIPO MÁSTIL T1 (3.80m) EN TUBO SCH 40 GALVANIZADO Y PINTADO</v>
          </cell>
          <cell r="E2028" t="str">
            <v>UN</v>
          </cell>
          <cell r="F2028">
            <v>2343236</v>
          </cell>
        </row>
        <row r="2029">
          <cell r="C2029">
            <v>10712</v>
          </cell>
          <cell r="D2029" t="str">
            <v>TAPA VALVULA TIPO CHOROTE TRAFICO PESADO</v>
          </cell>
          <cell r="E2029" t="str">
            <v>UN</v>
          </cell>
          <cell r="F2029">
            <v>436334</v>
          </cell>
        </row>
        <row r="2030">
          <cell r="C2030">
            <v>10723</v>
          </cell>
          <cell r="D2030" t="str">
            <v>AGUA - E. COLI</v>
          </cell>
          <cell r="E2030" t="str">
            <v>MUESTRA</v>
          </cell>
          <cell r="F2030">
            <v>39270</v>
          </cell>
        </row>
        <row r="2031">
          <cell r="C2031">
            <v>10728</v>
          </cell>
          <cell r="D2031" t="str">
            <v>AGUA - COLOR APARENTE</v>
          </cell>
          <cell r="E2031" t="str">
            <v>MUESTRA</v>
          </cell>
          <cell r="F2031">
            <v>13479</v>
          </cell>
        </row>
        <row r="2032">
          <cell r="C2032">
            <v>10733</v>
          </cell>
          <cell r="D2032" t="str">
            <v>VALVULA COMPUERTA ELASTICA HD DN D=12" PVC L.F.</v>
          </cell>
          <cell r="E2032" t="str">
            <v>UN</v>
          </cell>
          <cell r="F2032">
            <v>4625133</v>
          </cell>
        </row>
        <row r="2033">
          <cell r="C2033">
            <v>10734</v>
          </cell>
          <cell r="D2033" t="str">
            <v>VALVULA COMPUERTA ELASTICA HD DN D=8" PVC L.F.</v>
          </cell>
          <cell r="E2033" t="str">
            <v>UN</v>
          </cell>
          <cell r="F2033">
            <v>2651320</v>
          </cell>
        </row>
        <row r="2034">
          <cell r="C2034">
            <v>10736</v>
          </cell>
          <cell r="D2034" t="str">
            <v>VALVULA COMPUERTA ELASTICA HD DN D=6" PVC L.F.</v>
          </cell>
          <cell r="E2034" t="str">
            <v>UN</v>
          </cell>
          <cell r="F2034">
            <v>1666000</v>
          </cell>
        </row>
        <row r="2035">
          <cell r="C2035">
            <v>10737</v>
          </cell>
          <cell r="D2035" t="str">
            <v>VALVULA COMPUERTA ELASTICA HD DN D=4" PVC L.F.</v>
          </cell>
          <cell r="E2035" t="str">
            <v>UN</v>
          </cell>
          <cell r="F2035">
            <v>938910</v>
          </cell>
        </row>
        <row r="2036">
          <cell r="C2036">
            <v>10754</v>
          </cell>
          <cell r="D2036" t="str">
            <v>REDUCCIÓN EXCÉNTRICA HD 27" x 24". Br PN10 x Br CL 125</v>
          </cell>
          <cell r="E2036" t="str">
            <v>UN</v>
          </cell>
          <cell r="F2036">
            <v>10975095</v>
          </cell>
        </row>
        <row r="2037">
          <cell r="C2037">
            <v>10755</v>
          </cell>
          <cell r="D2037" t="str">
            <v>UNIÓN JUNTA DE DESMONTAJE TIPO DRESSER Ø 4" 150 PSI</v>
          </cell>
          <cell r="E2037" t="str">
            <v>UN</v>
          </cell>
          <cell r="F2037">
            <v>295083</v>
          </cell>
        </row>
        <row r="2038">
          <cell r="C2038">
            <v>10756</v>
          </cell>
          <cell r="D2038" t="str">
            <v>VÁLVULA DE CHEQUE DE 4" 150 PSI EXTREMOS BRIDADOS.</v>
          </cell>
          <cell r="E2038" t="str">
            <v>UN</v>
          </cell>
          <cell r="F2038">
            <v>1110666</v>
          </cell>
        </row>
        <row r="2039">
          <cell r="C2039">
            <v>10757</v>
          </cell>
          <cell r="D2039" t="str">
            <v>VÁLVULA VENTOSA HD COMBINADA TRIPLE ACCIÓN (TRIPLE EFECTO) D=3" EXTREMO EN BRIDA CLASE 150</v>
          </cell>
          <cell r="E2039" t="str">
            <v>UN</v>
          </cell>
          <cell r="F2039">
            <v>1044937</v>
          </cell>
        </row>
        <row r="2040">
          <cell r="C2040">
            <v>10758</v>
          </cell>
          <cell r="D2040" t="str">
            <v>VÁLVULA COMPUERTA ELÁSTICA EXTREMOS BRIDADOS. D=3"  150 PSI (VASTAGO ASCENDENTE)</v>
          </cell>
          <cell r="E2040" t="str">
            <v>UN</v>
          </cell>
          <cell r="F2040">
            <v>912334</v>
          </cell>
        </row>
        <row r="2041">
          <cell r="C2041">
            <v>10767</v>
          </cell>
          <cell r="D2041" t="str">
            <v>PINTURA DE TRÁFICO ESPESOR SECO 4mils PARA SEÑALIZACIÓN DE PISO EN PUERTA CORREDIZA SENCILLA, SEGÚN MANUAL DE IMAGEN DE TRANSMILENIO - Incluye suministro y aplicación</v>
          </cell>
          <cell r="E2041" t="str">
            <v>M2</v>
          </cell>
          <cell r="F2041">
            <v>125977</v>
          </cell>
        </row>
        <row r="2042">
          <cell r="C2042">
            <v>10768</v>
          </cell>
          <cell r="D2042" t="str">
            <v>PINTURA DE TRÁFICO ESPESOR SECO 4mils PARA SEÑALIZACIÓN DE PISO EN PUERTA CORREDIZA TELESCÓPICA, SEGÚN MANUAL DE IMAGEN DE TRANSMILENIO - Incluye suministro y aplicación</v>
          </cell>
          <cell r="E2042" t="str">
            <v>UN</v>
          </cell>
          <cell r="F2042">
            <v>180565</v>
          </cell>
        </row>
        <row r="2043">
          <cell r="C2043">
            <v>10770</v>
          </cell>
          <cell r="D2043" t="str">
            <v>SEÑAL TIPO DE FRECUENCIA EN LÁMINA, RECUBRIMIENTO POR AMBAS CARAS EN PELÍCULA REFLECTORA GRADO INGENIERÍA AZUL PARA EL FONDO Y BLANCO PARA NÚMERO O LETRA. SEGÚN MANUAL DE IMAGEN TRANSMILENIO.</v>
          </cell>
          <cell r="E2043" t="str">
            <v>UN</v>
          </cell>
          <cell r="F2043">
            <v>83747</v>
          </cell>
        </row>
        <row r="2044">
          <cell r="C2044">
            <v>10774</v>
          </cell>
          <cell r="D2044" t="str">
            <v>RUTEROS MONTAJE RUTA FÁCIL EN VINILO CON ADHESIVO EN VINILO FUNDIDO 32cm x 16cm SOBRE IMPRESIÓN. SEGÚN MANUAL DE IMAGEN TRANSMILENIO. SUMINISTRO E INSTALACIÓN</v>
          </cell>
          <cell r="E2044" t="str">
            <v>UN</v>
          </cell>
          <cell r="F2044">
            <v>71249</v>
          </cell>
        </row>
        <row r="2045">
          <cell r="C2045">
            <v>10776</v>
          </cell>
          <cell r="D2045" t="str">
            <v>RUTEROS MONTANTE SERVICIOS Y HORARIOS + INFORMACIÓN + RIELES. SEGÚN MANUAL DE IMAGEN TRANSMILENIO. SUMINISTRO E INSTALACIÓN.</v>
          </cell>
          <cell r="E2045" t="str">
            <v>UN</v>
          </cell>
          <cell r="F2045">
            <v>86234</v>
          </cell>
        </row>
        <row r="2046">
          <cell r="C2046">
            <v>10777</v>
          </cell>
          <cell r="D2046" t="str">
            <v>YEE REDUCIDA PVC SANITARIA 4" x 3"</v>
          </cell>
          <cell r="E2046" t="str">
            <v>UN</v>
          </cell>
          <cell r="F2046">
            <v>28371</v>
          </cell>
        </row>
        <row r="2047">
          <cell r="C2047">
            <v>10783</v>
          </cell>
          <cell r="D2047" t="str">
            <v>CONDUCTORES DE ALUMINIO 4X(1X2/0) AWG AISLADO HFFR 600 V C.A.</v>
          </cell>
          <cell r="E2047" t="str">
            <v>ML</v>
          </cell>
          <cell r="F2047">
            <v>6624</v>
          </cell>
        </row>
        <row r="2048">
          <cell r="C2048">
            <v>10787</v>
          </cell>
          <cell r="D2048" t="str">
            <v>SIFON PVC 135° D=3"</v>
          </cell>
          <cell r="E2048" t="str">
            <v>UN</v>
          </cell>
          <cell r="F2048">
            <v>13459</v>
          </cell>
        </row>
        <row r="2049">
          <cell r="C2049">
            <v>10788</v>
          </cell>
          <cell r="D2049" t="str">
            <v>BARRA SOPORTE BAÑO MOVILIDAD REDUCIDA</v>
          </cell>
          <cell r="E2049" t="str">
            <v>UN</v>
          </cell>
          <cell r="F2049">
            <v>291550</v>
          </cell>
        </row>
        <row r="2050">
          <cell r="C2050">
            <v>10790</v>
          </cell>
          <cell r="D2050" t="str">
            <v>PUERTA METÁLICA CON REJILLA DE 0.80 m x 2.10 m.</v>
          </cell>
          <cell r="E2050" t="str">
            <v>M2</v>
          </cell>
          <cell r="F2050">
            <v>409930</v>
          </cell>
        </row>
        <row r="2051">
          <cell r="C2051">
            <v>10792</v>
          </cell>
          <cell r="D2051" t="str">
            <v>LUMINARIA PANEL LED 1.20 X 0.30MT. INSTALADA EN EL TECHO. INCLUYE SUMINISTRO E INSTALACIÓN, 42W 120V C.A 4396LM</v>
          </cell>
          <cell r="E2051" t="str">
            <v>UN</v>
          </cell>
          <cell r="F2051">
            <v>107171</v>
          </cell>
        </row>
        <row r="2052">
          <cell r="C2052">
            <v>10794</v>
          </cell>
          <cell r="D2052" t="str">
            <v>SIFON PVC 135° D=4"</v>
          </cell>
          <cell r="E2052" t="str">
            <v>UN</v>
          </cell>
          <cell r="F2052">
            <v>29417</v>
          </cell>
        </row>
        <row r="2053">
          <cell r="C2053">
            <v>10795</v>
          </cell>
          <cell r="D2053" t="str">
            <v>LUMINARIA PANEL LED 60 X 60CM. INSTALADA EN EL TECHO. INCLUYE SUMINISTRO E INSTALACIÓN, 33W 120V C.A 3520LM</v>
          </cell>
          <cell r="E2053" t="str">
            <v>UN</v>
          </cell>
          <cell r="F2053">
            <v>74327</v>
          </cell>
        </row>
        <row r="2054">
          <cell r="C2054">
            <v>10796</v>
          </cell>
          <cell r="D2054" t="str">
            <v>LUMINARIA PANEL LED  REDONDO INSTALADA EN EL TECHO. INCLUYE SUMINISTRO E INSTALACIÓN, 12W 120V C.A 710LM</v>
          </cell>
          <cell r="E2054" t="str">
            <v>UN</v>
          </cell>
          <cell r="F2054">
            <v>11688</v>
          </cell>
        </row>
        <row r="2055">
          <cell r="C2055">
            <v>10808</v>
          </cell>
          <cell r="D2055" t="str">
            <v>ACCESORIOS DE INSTALACIÓN ADICIONALES: CONDULETAS, CONECTORES, RECTOS, ADAPTADOR PVC A EMT, CAJAS METÁLICAS 5800 ENTRE OTROS</v>
          </cell>
          <cell r="E2055" t="str">
            <v>UN</v>
          </cell>
          <cell r="F2055">
            <v>57257</v>
          </cell>
        </row>
        <row r="2056">
          <cell r="C2056">
            <v>10813</v>
          </cell>
          <cell r="D2056" t="str">
            <v>CODO 90° PVC E.L.  D= 2"</v>
          </cell>
          <cell r="E2056" t="str">
            <v>UN</v>
          </cell>
          <cell r="F2056">
            <v>14420</v>
          </cell>
        </row>
        <row r="2057">
          <cell r="C2057">
            <v>10822</v>
          </cell>
          <cell r="D2057" t="str">
            <v>LUMINARIA LED I, 16 LED, RA03SIM, 21W, 4000°K  100-227 V</v>
          </cell>
          <cell r="E2057" t="str">
            <v>UN</v>
          </cell>
          <cell r="F2057">
            <v>1007405</v>
          </cell>
        </row>
        <row r="2058">
          <cell r="C2058">
            <v>10824</v>
          </cell>
          <cell r="D2058" t="str">
            <v>UPS 2.0 KVA</v>
          </cell>
          <cell r="E2058" t="str">
            <v>UN</v>
          </cell>
          <cell r="F2058">
            <v>1654100</v>
          </cell>
        </row>
        <row r="2059">
          <cell r="C2059">
            <v>10825</v>
          </cell>
          <cell r="D2059" t="str">
            <v>ESPECIES DE JARDINERÍA PORTE BAJO (CINTAS)</v>
          </cell>
          <cell r="E2059" t="str">
            <v>M2</v>
          </cell>
          <cell r="F2059">
            <v>58500</v>
          </cell>
        </row>
        <row r="2060">
          <cell r="C2060">
            <v>10830</v>
          </cell>
          <cell r="D2060" t="str">
            <v>ESPECIES DE JARDINERÍA PORTE ALTO (GARRAS DE CANGURO)</v>
          </cell>
          <cell r="E2060" t="str">
            <v>M2</v>
          </cell>
          <cell r="F2060">
            <v>65000</v>
          </cell>
        </row>
        <row r="2061">
          <cell r="C2061">
            <v>10836</v>
          </cell>
          <cell r="D2061" t="str">
            <v>POSTE METALICO GALVANIZADO EN CALIENTE H=14m CON BRAZO SENCILLO</v>
          </cell>
          <cell r="E2061" t="str">
            <v>UN</v>
          </cell>
          <cell r="F2061">
            <v>4736446</v>
          </cell>
        </row>
        <row r="2062">
          <cell r="C2062">
            <v>10842</v>
          </cell>
          <cell r="D2062" t="str">
            <v>CONECTOR TIPO CUÑA</v>
          </cell>
          <cell r="E2062" t="str">
            <v>UN</v>
          </cell>
          <cell r="F2062">
            <v>14994</v>
          </cell>
        </row>
        <row r="2063">
          <cell r="C2063">
            <v>10847</v>
          </cell>
          <cell r="D2063" t="str">
            <v>POSTE METALICO GALVANIZADO EN CALIENTE H=14m CON BRAZO DOBLE PROPOSITO DE 1.5m</v>
          </cell>
          <cell r="E2063" t="str">
            <v>UN</v>
          </cell>
          <cell r="F2063">
            <v>4788690</v>
          </cell>
        </row>
        <row r="2064">
          <cell r="C2064">
            <v>10848</v>
          </cell>
          <cell r="D2064" t="str">
            <v>CURVA DE ACERO GALVANIZADA DE 4" X 90°</v>
          </cell>
          <cell r="E2064" t="str">
            <v>ML</v>
          </cell>
          <cell r="F2064">
            <v>67116</v>
          </cell>
        </row>
        <row r="2065">
          <cell r="C2065">
            <v>10849</v>
          </cell>
          <cell r="D2065" t="str">
            <v>UNIÓN GALVANIZADA DE 4"</v>
          </cell>
          <cell r="E2065" t="str">
            <v>ML</v>
          </cell>
          <cell r="F2065">
            <v>39679</v>
          </cell>
        </row>
        <row r="2066">
          <cell r="C2066">
            <v>10850</v>
          </cell>
          <cell r="D2066" t="str">
            <v>ABRAZADERA DE UNA SALIDA PARA SUJECIÓN DE CABLES AL POSTE</v>
          </cell>
          <cell r="E2066" t="str">
            <v>ML</v>
          </cell>
          <cell r="F2066">
            <v>11932</v>
          </cell>
        </row>
        <row r="2067">
          <cell r="C2067">
            <v>10851</v>
          </cell>
          <cell r="D2067" t="str">
            <v>POSTE METALICO GALVANIZADO EN CALIENTE H=14m CON BRAZO TRIPLE PROPOSITO DE 1.5m</v>
          </cell>
          <cell r="E2067" t="str">
            <v>UN</v>
          </cell>
          <cell r="F2067">
            <v>3516843</v>
          </cell>
        </row>
        <row r="2068">
          <cell r="C2068">
            <v>10852</v>
          </cell>
          <cell r="D2068" t="str">
            <v>LUMINARIA REALED IV 128 LED, RA02SII, 200W COMPLETA PARA ALUMBRADO PÚBLICO</v>
          </cell>
          <cell r="E2068" t="str">
            <v>UN</v>
          </cell>
          <cell r="F2068">
            <v>1446627</v>
          </cell>
        </row>
        <row r="2069">
          <cell r="C2069">
            <v>10854</v>
          </cell>
          <cell r="D2069" t="str">
            <v>CIMBRA DE SOPORTE. FORZA ANDAMIOS Y FORZA ACERO LOSA</v>
          </cell>
          <cell r="E2069" t="str">
            <v>M2/DIA</v>
          </cell>
          <cell r="F2069">
            <v>4760</v>
          </cell>
        </row>
        <row r="2070">
          <cell r="C2070">
            <v>10855</v>
          </cell>
          <cell r="D2070" t="str">
            <v>CAJA METÁLICA DE PASO 30cmX30cmX10cm</v>
          </cell>
          <cell r="E2070" t="str">
            <v>UN</v>
          </cell>
          <cell r="F2070">
            <v>49266</v>
          </cell>
        </row>
        <row r="2071">
          <cell r="C2071">
            <v>10862</v>
          </cell>
          <cell r="D2071" t="str">
            <v>CAJA DE EMPALME PARA 12 HILOS MÍNIMO</v>
          </cell>
          <cell r="E2071" t="str">
            <v>UN</v>
          </cell>
          <cell r="F2071">
            <v>355375</v>
          </cell>
        </row>
        <row r="2072">
          <cell r="C2072">
            <v>10863</v>
          </cell>
          <cell r="D2072" t="str">
            <v>OTDR FIBRA ÓPTICA ALQUILER</v>
          </cell>
          <cell r="E2072" t="str">
            <v>DIA</v>
          </cell>
          <cell r="F2072">
            <v>54994</v>
          </cell>
        </row>
        <row r="2073">
          <cell r="C2073">
            <v>10864</v>
          </cell>
          <cell r="D2073" t="str">
            <v>FUSIONADOR DE FIBRA ÓPTICA ALQUILER</v>
          </cell>
          <cell r="E2073" t="str">
            <v>DIA</v>
          </cell>
          <cell r="F2073">
            <v>54994</v>
          </cell>
        </row>
        <row r="2074">
          <cell r="C2074">
            <v>10872</v>
          </cell>
          <cell r="D2074" t="str">
            <v>TABLERO TRIFASICO CON PUERTA Y ESPACIO PARA TOTALIZADOR DE 24 CIRCUITOS CON BARRAJE DE 225A-BARRA NEUTRO-BARRA TIERRA-CHAPA Y LLAVE.</v>
          </cell>
          <cell r="E2074" t="str">
            <v>UN</v>
          </cell>
          <cell r="F2074">
            <v>410441</v>
          </cell>
        </row>
        <row r="2075">
          <cell r="C2075">
            <v>10876</v>
          </cell>
          <cell r="D2075" t="str">
            <v>POSTE METÁLICO AP, H=21M CON CANASTA DE ANCLAJE, CANASTA DE MANTENIMIENTO, SOPORTE PARA LUMINARIAS, LÍNEA DE VIDA Y PELDAÑOS. INCLUYE TRANSPORTE AL PORTAL AMÉRICAS</v>
          </cell>
          <cell r="E2075" t="str">
            <v>UN</v>
          </cell>
          <cell r="F2075">
            <v>12657666</v>
          </cell>
        </row>
        <row r="2076">
          <cell r="C2076">
            <v>10877</v>
          </cell>
          <cell r="D2076" t="str">
            <v>PROYECTOR LED PRO 600W 5000K, 120-277V, 6000 LM, CON DIFUSOR DE VIDRIO PLANO (INCLUYE ACCESORIOS DE FIJACION)</v>
          </cell>
          <cell r="E2076" t="str">
            <v>UN</v>
          </cell>
          <cell r="F2076">
            <v>3990800</v>
          </cell>
        </row>
        <row r="2077">
          <cell r="C2077">
            <v>10878</v>
          </cell>
          <cell r="D2077" t="str">
            <v>TRAGANTE CÚPULA 4" x 3" PLÁSTICAS</v>
          </cell>
          <cell r="E2077" t="str">
            <v>UN</v>
          </cell>
          <cell r="F2077">
            <v>5640</v>
          </cell>
        </row>
        <row r="2078">
          <cell r="C2078">
            <v>10880</v>
          </cell>
          <cell r="D2078" t="str">
            <v>MATERIAL GRANULAR TIPO B-400 PROVENIENTE DE CENTROS DE TRATAMIENTO Y/O APROVECHAMIENTO DE RCD</v>
          </cell>
          <cell r="E2078" t="str">
            <v>M3</v>
          </cell>
          <cell r="F2078">
            <v>19754</v>
          </cell>
        </row>
        <row r="2079">
          <cell r="C2079">
            <v>10882</v>
          </cell>
          <cell r="D2079" t="str">
            <v>CABLE ALUMINIO AISLADO THHW, 500 KCMIL AA8000-CPT 600V 90°C CT</v>
          </cell>
          <cell r="E2079" t="str">
            <v>ML</v>
          </cell>
          <cell r="F2079">
            <v>27507</v>
          </cell>
        </row>
        <row r="2080">
          <cell r="C2080">
            <v>10890</v>
          </cell>
          <cell r="D2080" t="str">
            <v>TUBERÍA DE ACERO D 1 1/2" (DN40), ASTM A53 GALVANIZADO ASTM A123, SCH10, SC, CLASE 150, CONEXIONES ROSCADAS NPT.</v>
          </cell>
          <cell r="E2080" t="str">
            <v>ML</v>
          </cell>
          <cell r="F2080">
            <v>45410</v>
          </cell>
        </row>
        <row r="2081">
          <cell r="C2081">
            <v>10891</v>
          </cell>
          <cell r="D2081" t="str">
            <v>VÁLVULA ANTI-RETORNO, (CHEQUE CORTINA) TIPO SWING, D 1 1/2" (DN40), CLASE 150, CONEXIONES ROSCADAS NPT.</v>
          </cell>
          <cell r="E2081" t="str">
            <v>UN</v>
          </cell>
          <cell r="F2081">
            <v>89105</v>
          </cell>
        </row>
        <row r="2082">
          <cell r="C2082">
            <v>10920</v>
          </cell>
          <cell r="D2082" t="str">
            <v>TEE BRIDADO, D 6"X6" (DN150), ASTM A126, GALVANIZADO ASTM A123, ASME B16.42, RF CLASE 150</v>
          </cell>
          <cell r="E2082" t="str">
            <v>UN</v>
          </cell>
          <cell r="F2082">
            <v>1134070</v>
          </cell>
        </row>
        <row r="2083">
          <cell r="C2083">
            <v>10936</v>
          </cell>
          <cell r="D2083" t="str">
            <v>BRIDA FLANGLES SLIP-ON D= 3" ACERO SOLDABLE RF 150 LB. ANSI B16.5</v>
          </cell>
          <cell r="E2083" t="str">
            <v>UN</v>
          </cell>
          <cell r="F2083">
            <v>76454</v>
          </cell>
        </row>
        <row r="2084">
          <cell r="C2084">
            <v>10937</v>
          </cell>
          <cell r="D2084" t="str">
            <v>BRIDA FLANGLES SLIP-ON D= 6" ACERO SOLDABLE RF 150 LB. ANSI B16.5</v>
          </cell>
          <cell r="E2084" t="str">
            <v>UN</v>
          </cell>
          <cell r="F2084">
            <v>104178</v>
          </cell>
        </row>
        <row r="2085">
          <cell r="C2085">
            <v>10947</v>
          </cell>
          <cell r="D2085" t="str">
            <v>ACERO LISO  D= 1 1/2" A37 - ACERO DE TRANSFERENCIA</v>
          </cell>
          <cell r="E2085" t="str">
            <v>KG</v>
          </cell>
          <cell r="F2085">
            <v>3570</v>
          </cell>
        </row>
        <row r="2086">
          <cell r="C2086">
            <v>10948</v>
          </cell>
          <cell r="D2086" t="str">
            <v>ACERO LISO  D= 1" A37 - ACERO DE TRANSFERENCIA</v>
          </cell>
          <cell r="E2086" t="str">
            <v>KG</v>
          </cell>
          <cell r="F2086">
            <v>3257</v>
          </cell>
        </row>
        <row r="2087">
          <cell r="C2087">
            <v>10955</v>
          </cell>
          <cell r="D2087" t="str">
            <v>CAMIÓN APLICADOR DE VÍAS DOBLE CABINA DE 3.5 ton DE CAPACIDAD, CON EQUIPO DE APLICACIÓN DE DOS MAQUINAS DEMARCADORAS HIDRA AIRLESS HIDRAM 4000, UNA MAQUINA DEMARCADORA POWRLINE</v>
          </cell>
          <cell r="E2087" t="str">
            <v>DIA</v>
          </cell>
          <cell r="F2087">
            <v>4331600</v>
          </cell>
        </row>
        <row r="2088">
          <cell r="C2088">
            <v>10957</v>
          </cell>
          <cell r="D2088" t="str">
            <v>MÉTODOS PARA MUESTREO Y ENSAYOS DE UNIDADES DE MAMPOSTERÍA Y OTROS PRODUCTOS DE ARCILLA. EFLORECENCIA. Norma técnica: NTC 4017 numeral 12.</v>
          </cell>
          <cell r="E2088" t="str">
            <v>UN</v>
          </cell>
          <cell r="F2088">
            <v>43600</v>
          </cell>
        </row>
        <row r="2089">
          <cell r="C2089">
            <v>10958</v>
          </cell>
          <cell r="D2089" t="str">
            <v>MÉTODOS PARA MUESTREO Y ENSAYOS DE UNIDADES DE MAMPOSTERÍA Y OTROS PRODUCTOS DE ARCILLA. ABSORCIÓN DE AGUA. Norma técnica: NTC 4017 numeral 10.3.</v>
          </cell>
          <cell r="E2089" t="str">
            <v>UN</v>
          </cell>
          <cell r="F2089">
            <v>31401</v>
          </cell>
        </row>
        <row r="2090">
          <cell r="C2090">
            <v>10959</v>
          </cell>
          <cell r="D2090" t="str">
            <v>MÉTODOS PARA MUESTREO Y ENSAYOS DE UNIDADES DE MAMPOSTERÍA Y OTROS PRODUCTOS DE ARCILLA. MEDICIÓN DEL ALABEO. Norma técnica: NTC 4017 numeral 19.</v>
          </cell>
          <cell r="E2090" t="str">
            <v>UN</v>
          </cell>
          <cell r="F2090">
            <v>34510</v>
          </cell>
        </row>
        <row r="2091">
          <cell r="C2091">
            <v>10960</v>
          </cell>
          <cell r="D2091" t="str">
            <v>MÉTODOS PARA MUESTREO Y ENSAYOS DE UNIDADES DE MAMPOSTERÍA Y OTROS PRODUCTOS DE ARCILLA. RESISTENCIA A LA COMPRESIÓN. Norma técnica: NTC 4017 numeral 7.</v>
          </cell>
          <cell r="E2091" t="str">
            <v>UN</v>
          </cell>
          <cell r="F2091">
            <v>33320</v>
          </cell>
        </row>
        <row r="2092">
          <cell r="C2092">
            <v>10961</v>
          </cell>
          <cell r="D2092" t="str">
            <v>MÉTODOS PARA MUESTREO Y ENSAYOS DE UNIDADES DE MAMPOSTERÍA Y OTROS PRODUCTOS DE ARCILLA. MEDICIÓN DEL TAMAÑO. Norma técnica: NTC 4017 numeral 18.</v>
          </cell>
          <cell r="E2092" t="str">
            <v>UN</v>
          </cell>
          <cell r="F2092">
            <v>18802</v>
          </cell>
        </row>
        <row r="2093">
          <cell r="C2093">
            <v>10962</v>
          </cell>
          <cell r="D2093" t="str">
            <v>MEDICIONES (DIMENSIONES) DE LOSETAS DE CONCRETO PARA PAVIMENTOS. Norma técnica: NTC 4992 numeral 6.2.10.</v>
          </cell>
          <cell r="E2093" t="str">
            <v>UN</v>
          </cell>
          <cell r="F2093">
            <v>32725</v>
          </cell>
        </row>
        <row r="2094">
          <cell r="C2094">
            <v>10963</v>
          </cell>
          <cell r="D2094" t="str">
            <v>PREFABRICADOS DE CONCRETO. MUESTREO Y ENSAYO DE PREFABRICADOS DE CONCRETO NO REFORZADOS, VIBROCOMPACTADOS. ABSORCIÓN DE AGUA. Norma técnica: NTC 4024 numeral 8.</v>
          </cell>
          <cell r="E2094" t="str">
            <v>UN</v>
          </cell>
          <cell r="F2094">
            <v>31401</v>
          </cell>
        </row>
        <row r="2095">
          <cell r="C2095">
            <v>10964</v>
          </cell>
          <cell r="D2095" t="str">
            <v>ADOQUINES DE CONCRETO PARA PAVIMENTOS. MEDICIONES. Norma técnica: NTC 2017 numeral 6.2.</v>
          </cell>
          <cell r="E2095" t="str">
            <v>UN</v>
          </cell>
          <cell r="F2095">
            <v>32130</v>
          </cell>
        </row>
        <row r="2096">
          <cell r="C2096">
            <v>10965</v>
          </cell>
          <cell r="D2096" t="str">
            <v>DETERMINACIÓN DE LA VISCOSIDAD DEL ASFALTO EMPLEANDO VISCOSÍMETROS CAPILARES DE VACÍO. Norma técnica: INV E – 716 - 13 ASTM D2171.</v>
          </cell>
          <cell r="E2096" t="str">
            <v>UN</v>
          </cell>
          <cell r="F2096">
            <v>202300</v>
          </cell>
        </row>
        <row r="2097">
          <cell r="C2097">
            <v>10966</v>
          </cell>
          <cell r="D2097" t="str">
            <v>CARACTERIZACIÓN DE LAS MEZCLAS ASFÁLTICAS ABIERTAS POR MEDIO DEL ENSAYO CANTABRO DE PÉRDIDA POR DESGASTE. Norma técnica: INV E - 760 - 13 NLT 352.</v>
          </cell>
          <cell r="E2097" t="str">
            <v>UN</v>
          </cell>
          <cell r="F2097">
            <v>100793</v>
          </cell>
        </row>
        <row r="2098">
          <cell r="C2098">
            <v>10967</v>
          </cell>
          <cell r="D2098" t="str">
            <v>DISEÑO DE MEZCLAS DE AGREGADOS CON CEMENTO ASFÁLTICO ESPUMADO. COMPACTACIÓN DE 6 PROBETAS. Norma técnica: INV E – 785 - 13.</v>
          </cell>
          <cell r="E2098" t="str">
            <v>UN</v>
          </cell>
          <cell r="F2098">
            <v>773000</v>
          </cell>
        </row>
        <row r="2099">
          <cell r="C2099">
            <v>10968</v>
          </cell>
          <cell r="D2099" t="str">
            <v>EFECTO DEL AGUA SOBRE LAS MEZCLAS ASFÁLTICAS SUELTAS. Norma técnica:  INV E – 757 - 13.</v>
          </cell>
          <cell r="E2099" t="str">
            <v>UN</v>
          </cell>
          <cell r="F2099">
            <v>117215</v>
          </cell>
        </row>
        <row r="2100">
          <cell r="C2100">
            <v>10969</v>
          </cell>
          <cell r="D2100" t="str">
            <v>DETERMINACIÓN DEL POTENCIAL DE REACTIVIDAD ÁLCALI DEL AGREGADOS (MÉTODO DE LAS BARRAS DE MORTERO). Norma técnica: ASTM 1260.</v>
          </cell>
          <cell r="E2100" t="str">
            <v>UN</v>
          </cell>
          <cell r="F2100">
            <v>792897</v>
          </cell>
        </row>
        <row r="2101">
          <cell r="C2101">
            <v>10971</v>
          </cell>
          <cell r="D2101" t="str">
            <v>ENSAYO DE PLACA CON CARGA ESTÁTICA NO REPETIDA SOBRE SUELOS Y CAPAS NO TRATADAS DE PAVIMENTOS, PARA EMPLEAR ENLA EVALUACIÓN Y EL DISEÑO DE PAVIMENTOS (NO INCLUYE TRANSPORTE NI VOLQUETA) - TOMA POR PU. Norma técnica : INV E 168-13.</v>
          </cell>
          <cell r="E2101" t="str">
            <v>UN</v>
          </cell>
          <cell r="F2101">
            <v>625345</v>
          </cell>
        </row>
        <row r="2102">
          <cell r="C2102">
            <v>10972</v>
          </cell>
          <cell r="D2102" t="str">
            <v>DISEÑO DE MEZCLAS DE AGREGADOS, RECICLADOS O SIN RECICLAR, CON EMULSIÓN ASFÁLTICA, MEDIANTE EL MÉTODO DE INMERSIÓN – COMPRESIÓN (INCLUYE ELABORACIÓN DE PROBETAS). Norma técnica: INV E 622-13.</v>
          </cell>
          <cell r="E2102" t="str">
            <v>UN</v>
          </cell>
          <cell r="F2102">
            <v>2005150</v>
          </cell>
        </row>
        <row r="2103">
          <cell r="C2103">
            <v>10973</v>
          </cell>
          <cell r="D2103" t="str">
            <v>TIEMPO DE FRAGUADO, DESVIACIÓN MÁXIMA RESPECTO DEL TIEMPO DE CONTROL (HORAS:MINUTOS). Norma técnica: ASTM C 403.</v>
          </cell>
          <cell r="E2103" t="str">
            <v>UN</v>
          </cell>
          <cell r="F2103">
            <v>257036</v>
          </cell>
        </row>
        <row r="2104">
          <cell r="C2104">
            <v>10974</v>
          </cell>
          <cell r="D2104" t="str">
            <v>DETERMINACIÓN DE LA VELOCIDAD DE PULSO ULTRASONIDO A TRAVÉS DEL CONCRETO, POR ELEMENTO. Norma técnica: NTC 4325.</v>
          </cell>
          <cell r="E2104" t="str">
            <v>UN</v>
          </cell>
          <cell r="F2104">
            <v>130781</v>
          </cell>
        </row>
        <row r="2105">
          <cell r="C2105">
            <v>10975</v>
          </cell>
          <cell r="D2105" t="str">
            <v>DENSIDAD, ABSORCIÓN Y VACÍOS EN CONCRETO ENDURECIDO. Norma técnica: NTC 5653-2008 ASTM C642.</v>
          </cell>
          <cell r="E2105" t="str">
            <v>UN</v>
          </cell>
          <cell r="F2105">
            <v>77350</v>
          </cell>
        </row>
        <row r="2106">
          <cell r="C2106">
            <v>10976</v>
          </cell>
          <cell r="D2106" t="str">
            <v>BRIDA CIEGA EN ACERO D= 16". PRESIÓN DE TRABAJO= 150 PSI. No incluye espárragos, tuerca ni empaques. Norma de fabricación AWWA C 207 Clase D. Incluye Transporte.</v>
          </cell>
          <cell r="E2106" t="str">
            <v>UN</v>
          </cell>
          <cell r="F2106">
            <v>1483112</v>
          </cell>
        </row>
        <row r="2107">
          <cell r="C2107">
            <v>10977</v>
          </cell>
          <cell r="D2107" t="str">
            <v>TEE PVC U.M. 8" X 4"</v>
          </cell>
          <cell r="E2107" t="str">
            <v>UN</v>
          </cell>
          <cell r="F2107">
            <v>906780</v>
          </cell>
        </row>
        <row r="2108">
          <cell r="C2108">
            <v>10987</v>
          </cell>
          <cell r="D2108" t="str">
            <v>BRIDA CIEGA EN ACERO (HD) D= 2". PRESIÓN DE TRABAJO= 150 PSI. No incluye espárragos, tuerca ni empaques. Incluye Transporte.</v>
          </cell>
          <cell r="E2108" t="str">
            <v>UN</v>
          </cell>
          <cell r="F2108">
            <v>82110</v>
          </cell>
        </row>
        <row r="2109">
          <cell r="C2109">
            <v>10988</v>
          </cell>
          <cell r="D2109" t="str">
            <v>BRIDA CIEGA EN ACERO (HD) D= 4". PRESIÓN DE TRABAJO= 150 PSI. No incluye espárragos, tuerca ni empaques. Incluye Transporte, Incluye IVA.</v>
          </cell>
          <cell r="E2109" t="str">
            <v>UN</v>
          </cell>
          <cell r="F2109">
            <v>195160</v>
          </cell>
        </row>
        <row r="2110">
          <cell r="C2110">
            <v>10989</v>
          </cell>
          <cell r="D2110" t="str">
            <v>BRIDA CIEGA EN ACERO (HD) D= 12". PRESIÓN DE TRABAJO= 150 PSI. No incluye espárragos, tuerca ni empaques. Incluye Transporte, Incluye IVA.</v>
          </cell>
          <cell r="E2110" t="str">
            <v>UN</v>
          </cell>
          <cell r="F2110">
            <v>885872</v>
          </cell>
        </row>
        <row r="2111">
          <cell r="C2111">
            <v>10992</v>
          </cell>
          <cell r="D2111" t="str">
            <v>CODO 90° Ø4" EN HIERRO GALVANIZADO</v>
          </cell>
          <cell r="E2111" t="str">
            <v>UN</v>
          </cell>
          <cell r="F2111">
            <v>149680</v>
          </cell>
        </row>
        <row r="2112">
          <cell r="C2112">
            <v>10995</v>
          </cell>
          <cell r="D2112" t="str">
            <v>MEDICIÓN DE PERFIL TRANSVERSAL PARA DETERMINACIÓN DEL AHUELLAMIENTO (100 M)</v>
          </cell>
          <cell r="E2112" t="str">
            <v>UN</v>
          </cell>
          <cell r="F2112">
            <v>29750</v>
          </cell>
        </row>
        <row r="2113">
          <cell r="C2113">
            <v>10996</v>
          </cell>
          <cell r="D2113" t="str">
            <v>APIQUE MANUAL HASTA 2 M DE 1.5 M X 1.5 M - RELLENO Y ADECUACIÓN DEL SITIO - INCLUYE TRANSPORTE</v>
          </cell>
          <cell r="E2113" t="str">
            <v>UN</v>
          </cell>
          <cell r="F2113">
            <v>273700</v>
          </cell>
        </row>
        <row r="2114">
          <cell r="C2114">
            <v>11007</v>
          </cell>
          <cell r="D2114" t="str">
            <v>TUBO (PERFIL TUBULAR) GALVANIZADO DE DIÁMETRO 3" ESPESOR 2.3 mm</v>
          </cell>
          <cell r="E2114" t="str">
            <v>ML</v>
          </cell>
          <cell r="F2114">
            <v>45545</v>
          </cell>
        </row>
        <row r="2115">
          <cell r="C2115">
            <v>11008</v>
          </cell>
          <cell r="D2115" t="str">
            <v>FRESADO DE PAVIMENTO - INCLUYE FRESADORA, OPERARIO Y COMBUSTIBLE. Incluye agua, puntas. No incluye transporte de maquinaria, transporte del fresado ni disposición final. A TODO COSTO</v>
          </cell>
          <cell r="E2115" t="str">
            <v>M3</v>
          </cell>
          <cell r="F2115">
            <v>88227</v>
          </cell>
        </row>
        <row r="2116">
          <cell r="C2116">
            <v>11026</v>
          </cell>
          <cell r="D2116" t="str">
            <v>BASE GRANULAR CLASE C - Gr1 (BGC_Gr1)</v>
          </cell>
          <cell r="E2116" t="str">
            <v>M3</v>
          </cell>
          <cell r="F2116">
            <v>58310</v>
          </cell>
        </row>
        <row r="2117">
          <cell r="C2117">
            <v>11027</v>
          </cell>
          <cell r="D2117" t="str">
            <v>BASE GRANULAR CLASE C - Gr2 (BGC_Gr2)</v>
          </cell>
          <cell r="E2117" t="str">
            <v>M3</v>
          </cell>
          <cell r="F2117">
            <v>64260</v>
          </cell>
        </row>
        <row r="2118">
          <cell r="C2118">
            <v>11028</v>
          </cell>
          <cell r="D2118" t="str">
            <v>BASE GRANULAR CLASE B - Gr1 (BGB_Gr1)</v>
          </cell>
          <cell r="E2118" t="str">
            <v>M3</v>
          </cell>
          <cell r="F2118">
            <v>67949</v>
          </cell>
        </row>
        <row r="2119">
          <cell r="C2119">
            <v>11029</v>
          </cell>
          <cell r="D2119" t="str">
            <v>BASE GRANULAR CLASE B - Gr2 (BGB_Gr2)</v>
          </cell>
          <cell r="E2119" t="str">
            <v>M3</v>
          </cell>
          <cell r="F2119">
            <v>69020</v>
          </cell>
        </row>
        <row r="2120">
          <cell r="C2120">
            <v>11030</v>
          </cell>
          <cell r="D2120" t="str">
            <v>BASE GRANULAR CLASE A - Gr1 (BGA_Gr1)</v>
          </cell>
          <cell r="E2120" t="str">
            <v>M3</v>
          </cell>
          <cell r="F2120">
            <v>71400</v>
          </cell>
        </row>
        <row r="2121">
          <cell r="C2121">
            <v>11031</v>
          </cell>
          <cell r="D2121" t="str">
            <v>BASE GRANULAR CLASE A - Gr2 (BGA_Gr2)</v>
          </cell>
          <cell r="E2121" t="str">
            <v>M3</v>
          </cell>
          <cell r="F2121">
            <v>71400</v>
          </cell>
        </row>
        <row r="2122">
          <cell r="C2122">
            <v>11032</v>
          </cell>
          <cell r="D2122" t="str">
            <v>SUBBASE GRANULAR CLASE C - Gr1 (SBGC_Gr1)</v>
          </cell>
          <cell r="E2122" t="str">
            <v>M3</v>
          </cell>
          <cell r="F2122">
            <v>55930</v>
          </cell>
        </row>
        <row r="2123">
          <cell r="C2123">
            <v>11033</v>
          </cell>
          <cell r="D2123" t="str">
            <v>SUBBASE GRANULAR CLASE C - Gr2 (SBGC_Gr2)</v>
          </cell>
          <cell r="E2123" t="str">
            <v>M3</v>
          </cell>
          <cell r="F2123">
            <v>55930</v>
          </cell>
        </row>
        <row r="2124">
          <cell r="C2124">
            <v>11034</v>
          </cell>
          <cell r="D2124" t="str">
            <v>SUBBASE GRANULAR CLASE B - Gr1 (SBGB_Gr1)</v>
          </cell>
          <cell r="E2124" t="str">
            <v>M3</v>
          </cell>
          <cell r="F2124">
            <v>63368</v>
          </cell>
        </row>
        <row r="2125">
          <cell r="C2125">
            <v>11035</v>
          </cell>
          <cell r="D2125" t="str">
            <v>SUBBASE GRANULAR CLASE B - Gr2 (SBGB_Gr2)</v>
          </cell>
          <cell r="E2125" t="str">
            <v>M3</v>
          </cell>
          <cell r="F2125">
            <v>59500</v>
          </cell>
        </row>
        <row r="2126">
          <cell r="C2126">
            <v>11036</v>
          </cell>
          <cell r="D2126" t="str">
            <v>SUBBASE GRANULAR CLASE A - Gr1 (SBGA_Gr1)</v>
          </cell>
          <cell r="E2126" t="str">
            <v>M3</v>
          </cell>
          <cell r="F2126">
            <v>57120</v>
          </cell>
        </row>
        <row r="2127">
          <cell r="C2127">
            <v>11037</v>
          </cell>
          <cell r="D2127" t="str">
            <v>SUBBASE GRANULAR CLASE A - Gr2 (SBGA_Gr2)</v>
          </cell>
          <cell r="E2127" t="str">
            <v>M3</v>
          </cell>
          <cell r="F2127">
            <v>59500</v>
          </cell>
        </row>
        <row r="2128">
          <cell r="C2128">
            <v>11038</v>
          </cell>
          <cell r="D2128" t="str">
            <v>MATERIAL ADECUADO</v>
          </cell>
          <cell r="E2128" t="str">
            <v>M3</v>
          </cell>
          <cell r="F2128">
            <v>12495</v>
          </cell>
        </row>
        <row r="2129">
          <cell r="C2129">
            <v>11039</v>
          </cell>
          <cell r="D2129" t="str">
            <v>MATERIAL TOLERABLE</v>
          </cell>
          <cell r="E2129" t="str">
            <v>M3</v>
          </cell>
          <cell r="F2129">
            <v>11305</v>
          </cell>
        </row>
        <row r="2130">
          <cell r="C2130">
            <v>11057</v>
          </cell>
          <cell r="D2130" t="str">
            <v>GEOCELDA</v>
          </cell>
          <cell r="E2130" t="str">
            <v>M2</v>
          </cell>
          <cell r="F2130">
            <v>55145</v>
          </cell>
        </row>
        <row r="2131">
          <cell r="C2131">
            <v>11074</v>
          </cell>
          <cell r="D2131" t="str">
            <v>GRÚA TELESCÓPICA MOVIL - CARGA MÁXIMA DE 55 A 64 TONELADAS - INCLUYE TRANSPORTE DE IDA Y VUELTA, COMBUSTIBLE Y OPERARIO</v>
          </cell>
          <cell r="E2131" t="str">
            <v>HR</v>
          </cell>
          <cell r="F2131">
            <v>416500</v>
          </cell>
        </row>
        <row r="2132">
          <cell r="C2132">
            <v>11080</v>
          </cell>
          <cell r="D2132" t="str">
            <v>MEZCLA ASFÁLTICA EN CALIENTE DENSA MD10 CON CEMENTO ASFÁLTICO TIPO II</v>
          </cell>
          <cell r="E2132" t="str">
            <v>M3</v>
          </cell>
          <cell r="F2132">
            <v>704480</v>
          </cell>
        </row>
        <row r="2133">
          <cell r="C2133">
            <v>11081</v>
          </cell>
          <cell r="D2133" t="str">
            <v>MEZCLA ASFÁLTICA EN CALIENTE DENSA MD12 CON CEMENTO ASFÁLTICO TIPO II</v>
          </cell>
          <cell r="E2133" t="str">
            <v>M3</v>
          </cell>
          <cell r="F2133">
            <v>673780</v>
          </cell>
        </row>
        <row r="2134">
          <cell r="C2134">
            <v>11082</v>
          </cell>
          <cell r="D2134" t="str">
            <v>MEZCLA ASFÁLTICA EN CALIENTE DENSA MD20 CON CEMENTO ASFÁLTICO TIPO II</v>
          </cell>
          <cell r="E2134" t="str">
            <v>M3</v>
          </cell>
          <cell r="F2134">
            <v>672181</v>
          </cell>
        </row>
        <row r="2135">
          <cell r="C2135">
            <v>11083</v>
          </cell>
          <cell r="D2135" t="str">
            <v>EXTINTOR x 10 LB</v>
          </cell>
          <cell r="E2135" t="str">
            <v>UN</v>
          </cell>
          <cell r="F2135">
            <v>38900</v>
          </cell>
        </row>
        <row r="2136">
          <cell r="C2136">
            <v>11084</v>
          </cell>
          <cell r="D2136" t="str">
            <v>CAMILLA EN FIBRA CON ARNÉS - INMOVILIZADOR Y SEÑAL</v>
          </cell>
          <cell r="E2136" t="str">
            <v>UN</v>
          </cell>
          <cell r="F2136">
            <v>159900</v>
          </cell>
        </row>
        <row r="2137">
          <cell r="C2137">
            <v>11085</v>
          </cell>
          <cell r="D2137" t="str">
            <v>VALLA DE 3.0m x 6.0m CON ESTRUCTURA METÁLICA - ESTRUCTURA TIPO VALLA EN CERCHA + BANNER. Incluye suministro e instalación. Impresión 720 DPI; Tintas para exteriores.</v>
          </cell>
          <cell r="E2137" t="str">
            <v>UN</v>
          </cell>
          <cell r="F2137">
            <v>4545714</v>
          </cell>
        </row>
        <row r="2138">
          <cell r="C2138">
            <v>11086</v>
          </cell>
          <cell r="D2138" t="str">
            <v>VALLA MÓVIL DE 1.20m x 1.20m EN LÁMINA GALVANIZADA CALIBRE 20, ÁNGULO EN HIERRO DE 2 x 1-1/8" IMPRESO EN VINILO ADHESIVO. Incluye suministro e instalación. Impresión 720 DPI; Tintas para exteriores.</v>
          </cell>
          <cell r="E2138" t="str">
            <v>UN</v>
          </cell>
          <cell r="F2138">
            <v>382737</v>
          </cell>
        </row>
        <row r="2139">
          <cell r="C2139">
            <v>11089</v>
          </cell>
          <cell r="D2139" t="str">
            <v>SELLADOR ELÁSTICO UNIVERSAL DE ALTO DESEMPEÑO (300 cc)</v>
          </cell>
          <cell r="E2139" t="str">
            <v>UN</v>
          </cell>
          <cell r="F2139">
            <v>24300</v>
          </cell>
        </row>
        <row r="2140">
          <cell r="C2140">
            <v>11091</v>
          </cell>
          <cell r="D2140" t="str">
            <v>ADITIVOS INCURSORES DE AIRE</v>
          </cell>
          <cell r="E2140" t="str">
            <v>KG</v>
          </cell>
          <cell r="F2140">
            <v>3349</v>
          </cell>
        </row>
        <row r="2141">
          <cell r="C2141">
            <v>11092</v>
          </cell>
          <cell r="D2141" t="str">
            <v>ADITIVO REDUCTOR DE AGUA</v>
          </cell>
          <cell r="E2141" t="str">
            <v>KG</v>
          </cell>
          <cell r="F2141">
            <v>8053</v>
          </cell>
        </row>
        <row r="2142">
          <cell r="C2142">
            <v>11093</v>
          </cell>
          <cell r="D2142" t="str">
            <v>ADITIVO RETARDANTE</v>
          </cell>
          <cell r="E2142" t="str">
            <v>KG</v>
          </cell>
          <cell r="F2142">
            <v>7010</v>
          </cell>
        </row>
        <row r="2143">
          <cell r="C2143">
            <v>11094</v>
          </cell>
          <cell r="D2143" t="str">
            <v>ADITIVO REDUCTOR DE AGUA Y RETARDANTE</v>
          </cell>
          <cell r="E2143" t="str">
            <v>KG</v>
          </cell>
          <cell r="F2143">
            <v>5795</v>
          </cell>
        </row>
        <row r="2144">
          <cell r="C2144">
            <v>11096</v>
          </cell>
          <cell r="D2144" t="str">
            <v>ADITIVO REDUCTOR DE AGUA DE ALTO RANGO</v>
          </cell>
          <cell r="E2144" t="str">
            <v>KG</v>
          </cell>
          <cell r="F2144">
            <v>12553</v>
          </cell>
        </row>
        <row r="2145">
          <cell r="C2145">
            <v>11097</v>
          </cell>
          <cell r="D2145" t="str">
            <v>ADITIVO REDUCTOR DE AGUA DE ALTO RANGO Y RETARDANTE</v>
          </cell>
          <cell r="E2145" t="str">
            <v>KG</v>
          </cell>
          <cell r="F2145">
            <v>12553</v>
          </cell>
        </row>
        <row r="2146">
          <cell r="C2146">
            <v>11098</v>
          </cell>
          <cell r="D2146" t="str">
            <v>ADITIVO SUPERPLASTIFICANTE Y REDUCTOR DE AGUA DE ALTO PODER</v>
          </cell>
          <cell r="E2146" t="str">
            <v>KG</v>
          </cell>
          <cell r="F2146">
            <v>12553</v>
          </cell>
        </row>
        <row r="2147">
          <cell r="C2147">
            <v>11101</v>
          </cell>
          <cell r="D2147" t="str">
            <v>PERFORACIÓN MECÁNICA POR PERCUSIÓN Y LAVADO EN SUELO BLANDO DE 0 a 10m. Incl descrip visual de estratos encontrados,lecturas de campo,tipo y prof. muestras recuperadas,datos nivel freático,SPT,Veleta</v>
          </cell>
          <cell r="E2147" t="str">
            <v>ML</v>
          </cell>
          <cell r="F2147">
            <v>78540</v>
          </cell>
        </row>
        <row r="2148">
          <cell r="C2148">
            <v>11102</v>
          </cell>
          <cell r="D2148" t="str">
            <v>PERFORACIÓN MECÁNICA POR ROTACIÓN EN ROCA DE 0 a 10m. Incl recuperación continua muestras,descrip visual estratos encontrados,lecturas de campo,tipo y prof muestras recuperadas,SPT,Veleta de campo</v>
          </cell>
          <cell r="E2148" t="str">
            <v>ML</v>
          </cell>
          <cell r="F2148">
            <v>357000</v>
          </cell>
        </row>
        <row r="2149">
          <cell r="C2149">
            <v>11103</v>
          </cell>
          <cell r="D2149" t="str">
            <v>PERFORACIÓN MECÁNICA POR ROTACIÓN EN COLUVIÓN/ALUVIÓN DE 0 a 10m. Incl recuperación continua muestras,descrip visual estrat encontrados,lecturas de campo,tipo y prof muestras recuperadas,SPT,Veleta</v>
          </cell>
          <cell r="E2149" t="str">
            <v>ML</v>
          </cell>
          <cell r="F2149">
            <v>416500</v>
          </cell>
        </row>
        <row r="2150">
          <cell r="C2150">
            <v>11106</v>
          </cell>
          <cell r="D2150" t="str">
            <v>PERFORACIÓN MECÁNICA POR ROTACIÓN EN ROCA DE 0 a 30m. Incl recuperación continua muestras,descrip visual estratos encontrados,lecturas de campo,tipo y prof muestras recuperadas,SPT,Veleta de campo</v>
          </cell>
          <cell r="E2150" t="str">
            <v>ML</v>
          </cell>
          <cell r="F2150">
            <v>380800</v>
          </cell>
        </row>
        <row r="2151">
          <cell r="C2151">
            <v>11107</v>
          </cell>
          <cell r="D2151" t="str">
            <v>PERFORACIÓN MECÁNICA POR ROTACIÓN EN COLUVIÓN/ALUVIÓN DE 0 a 30m. Incl recuperación continua muestras,descrip visual estrat encontrados,lecturas de campo,tipo y prof muestras recuperadas,SPT,Veleta</v>
          </cell>
          <cell r="E2151" t="str">
            <v>ML</v>
          </cell>
          <cell r="F2151">
            <v>606900</v>
          </cell>
        </row>
        <row r="2152">
          <cell r="C2152">
            <v>11110</v>
          </cell>
          <cell r="D2152" t="str">
            <v>PERFORACIÓN MECÁNICA POR ROTACIÓN EN ROCA DE 0 a 50m. Incl recuperación continua muestras,descrip visual estratos encontrados,lecturas de campo,tipo y prof muestras recuperadas,SPT,Veleta de campo</v>
          </cell>
          <cell r="E2152" t="str">
            <v>ML</v>
          </cell>
          <cell r="F2152">
            <v>404600</v>
          </cell>
        </row>
        <row r="2153">
          <cell r="C2153">
            <v>11114</v>
          </cell>
          <cell r="D2153" t="str">
            <v>PERFORACIÓN MECÁNICA POR ROTACIÓN EN ROCA DE 0 + 50m. Incl recuperación continua muestras,descrip visual estratos encontrados,lecturas de campo,tipo y prof muestras recuperadas,SPT,Veleta de campo</v>
          </cell>
          <cell r="E2153" t="str">
            <v>ML</v>
          </cell>
          <cell r="F2153">
            <v>428400</v>
          </cell>
        </row>
        <row r="2154">
          <cell r="C2154">
            <v>11116</v>
          </cell>
          <cell r="D2154" t="str">
            <v>ENSAYO DE CPTU HASTA 30 METROS</v>
          </cell>
          <cell r="E2154" t="str">
            <v>ML</v>
          </cell>
          <cell r="F2154">
            <v>309400</v>
          </cell>
        </row>
        <row r="2155">
          <cell r="C2155">
            <v>11117</v>
          </cell>
          <cell r="D2155" t="str">
            <v>ENSAYO DE CPTU HASTA 50 METROS</v>
          </cell>
          <cell r="E2155" t="str">
            <v>ML</v>
          </cell>
          <cell r="F2155">
            <v>333200</v>
          </cell>
        </row>
        <row r="2156">
          <cell r="C2156">
            <v>11118</v>
          </cell>
          <cell r="D2156" t="str">
            <v>ENSAYO DE CPTUS HASTA 30 METROS  (CONO SÍSMICO SCPTu)</v>
          </cell>
          <cell r="E2156" t="str">
            <v>ML</v>
          </cell>
          <cell r="F2156">
            <v>333200</v>
          </cell>
        </row>
        <row r="2157">
          <cell r="C2157">
            <v>11119</v>
          </cell>
          <cell r="D2157" t="str">
            <v>ENSAYO DE CPTUS HASTA 50 METROS  (CONO SÍSMICO SCPTu)</v>
          </cell>
          <cell r="E2157" t="str">
            <v>ML</v>
          </cell>
          <cell r="F2157">
            <v>357000</v>
          </cell>
        </row>
        <row r="2158">
          <cell r="C2158">
            <v>11120</v>
          </cell>
          <cell r="D2158" t="str">
            <v>ENSAYO DE DOWNHOLE HASTA 30 METROS (Sin perforación, ni tubería de PVC)</v>
          </cell>
          <cell r="E2158" t="str">
            <v>UN</v>
          </cell>
          <cell r="F2158">
            <v>2142000</v>
          </cell>
        </row>
        <row r="2159">
          <cell r="C2159">
            <v>11121</v>
          </cell>
          <cell r="D2159" t="str">
            <v>ENSAYO DE DOWNHOLE HASTA 50 METROS (Sin perforación, ni tubería de PVC)</v>
          </cell>
          <cell r="E2159" t="str">
            <v>UN</v>
          </cell>
          <cell r="F2159">
            <v>2856000</v>
          </cell>
        </row>
        <row r="2160">
          <cell r="C2160">
            <v>11122</v>
          </cell>
          <cell r="D2160" t="str">
            <v>SISTEMA (SONDEO) ELÉCTRICO VERTICAL (30 metros de profundidad)</v>
          </cell>
          <cell r="E2160" t="str">
            <v>UN</v>
          </cell>
          <cell r="F2160">
            <v>1428000</v>
          </cell>
        </row>
        <row r="2161">
          <cell r="C2161">
            <v>11125</v>
          </cell>
          <cell r="D2161" t="str">
            <v>CEMENTO ASFÁLTICO MODIFICADO CON POLÍMEROS TIPO III</v>
          </cell>
          <cell r="E2161" t="str">
            <v>KG</v>
          </cell>
          <cell r="F2161">
            <v>3225</v>
          </cell>
        </row>
        <row r="2162">
          <cell r="C2162">
            <v>11127</v>
          </cell>
          <cell r="D2162" t="str">
            <v>CEMENTO ASFÁLTICO MODIFICADO CON POLÍMEROS TIPO V</v>
          </cell>
          <cell r="E2162" t="str">
            <v>KG</v>
          </cell>
          <cell r="F2162">
            <v>3268</v>
          </cell>
        </row>
        <row r="2163">
          <cell r="C2163">
            <v>11135</v>
          </cell>
          <cell r="D2163" t="str">
            <v>INSTAL. Y PUESTA EN SERVICIO DE CONTROLADOR DE TRAFICO C900 EN BOGOTÁ, (Incl. transp. de controlador desde SDM hasta lugar instalación en Bogotá, M de O e IVA, No incl. suministro de Controlador</v>
          </cell>
          <cell r="E2163" t="str">
            <v>UN</v>
          </cell>
          <cell r="F2163">
            <v>4206174</v>
          </cell>
        </row>
        <row r="2164">
          <cell r="C2164">
            <v>11136</v>
          </cell>
          <cell r="D2164" t="str">
            <v>DEFENSA VIAL METÁLICA en acero laminado en frío, vigas en forma doble honda o W, parales y separadores metálicos</v>
          </cell>
          <cell r="E2164" t="str">
            <v>ML</v>
          </cell>
          <cell r="F2164">
            <v>266560</v>
          </cell>
        </row>
        <row r="2165">
          <cell r="C2165">
            <v>11137</v>
          </cell>
          <cell r="D2165" t="str">
            <v>LEVANTAMIENTO TOPOGRÁFICO A TODO COSTO. NIVEL DE COMPLEJIDAD ALTO. Incluye personal, equipos, costos operacionales, procesamiento y entrega de la información, todos los costos indirectos e IVA.</v>
          </cell>
          <cell r="E2165" t="str">
            <v>M2</v>
          </cell>
          <cell r="F2165">
            <v>1547</v>
          </cell>
        </row>
        <row r="2166">
          <cell r="C2166">
            <v>11138</v>
          </cell>
          <cell r="D2166" t="str">
            <v>LEVANTAMIENTO TOPOGRÁFICO A TODO COSTO. NIVEL DE COMPLEJIDAD MEDIO. Incluye personal, equipos, costos operacionales, procesamiento y entrega de la información, todos los costos indirectos e IVA.</v>
          </cell>
          <cell r="E2166" t="str">
            <v>M2</v>
          </cell>
          <cell r="F2166">
            <v>1131</v>
          </cell>
        </row>
        <row r="2167">
          <cell r="C2167">
            <v>11139</v>
          </cell>
          <cell r="D2167" t="str">
            <v>LEVANTAMIENTO TOPOGRÁFICO A TODO COSTO. NIVEL DE COMPLEJIDAD BAJO. Incluye personal, equipos, costos operacionales, procesamiento y entrega de la información, todos los costos indirectos e IVA.</v>
          </cell>
          <cell r="E2167" t="str">
            <v>M2</v>
          </cell>
          <cell r="F2167">
            <v>812</v>
          </cell>
        </row>
        <row r="2168">
          <cell r="C2168">
            <v>11143</v>
          </cell>
          <cell r="D2168" t="str">
            <v>ALQUILER CEPILLO TEXTURIZADOR DE 1.20 m. Con tubo en aluminio de 1.85 m.</v>
          </cell>
          <cell r="E2168" t="str">
            <v>MES</v>
          </cell>
          <cell r="F2168">
            <v>515360</v>
          </cell>
        </row>
        <row r="2169">
          <cell r="C2169">
            <v>11145</v>
          </cell>
          <cell r="D2169" t="str">
            <v>KIT SILLA YEE 250 x 200 PVC</v>
          </cell>
          <cell r="E2169" t="str">
            <v>UN</v>
          </cell>
          <cell r="F2169">
            <v>197792</v>
          </cell>
        </row>
        <row r="2170">
          <cell r="C2170">
            <v>11146</v>
          </cell>
          <cell r="D2170" t="str">
            <v>KIT SILLA YEE 315 x 200 PVC</v>
          </cell>
          <cell r="E2170" t="str">
            <v>UN</v>
          </cell>
          <cell r="F2170">
            <v>279548</v>
          </cell>
        </row>
        <row r="2171">
          <cell r="C2171">
            <v>11147</v>
          </cell>
          <cell r="D2171" t="str">
            <v>KIT SILLA YEE 400 x 200 PVC</v>
          </cell>
          <cell r="E2171" t="str">
            <v>UN</v>
          </cell>
          <cell r="F2171">
            <v>341357</v>
          </cell>
        </row>
        <row r="2172">
          <cell r="C2172">
            <v>11148</v>
          </cell>
          <cell r="D2172" t="str">
            <v>KIT SILLA YEE 450 x 200 PVC</v>
          </cell>
          <cell r="E2172" t="str">
            <v>UN</v>
          </cell>
          <cell r="F2172">
            <v>363960</v>
          </cell>
        </row>
        <row r="2173">
          <cell r="C2173">
            <v>11152</v>
          </cell>
          <cell r="D2173" t="str">
            <v>RUTEADORA PARA PAVIMENTOS - PROFUNDIDAD DE CORTE DE 30 A 50 MM</v>
          </cell>
          <cell r="E2173" t="str">
            <v>HR</v>
          </cell>
          <cell r="F2173">
            <v>5831</v>
          </cell>
        </row>
        <row r="2174">
          <cell r="C2174">
            <v>11156</v>
          </cell>
          <cell r="D2174" t="str">
            <v>ANDAMIO CERTIFICADO MULTIDIRECCIONAL, 2 TORRES CON PASARELA DE 3 M, SECCIÓN  DE 2.07 X 2.07 M, ALTURA DE ANDAMIO 4 M</v>
          </cell>
          <cell r="E2174" t="str">
            <v>DIA</v>
          </cell>
          <cell r="F2174">
            <v>34827</v>
          </cell>
        </row>
        <row r="2175">
          <cell r="C2175">
            <v>11161</v>
          </cell>
          <cell r="D2175" t="str">
            <v>TRATAMIENTO Y DISPOSICIÓN FINAL DE RESIDUOS PELIGROSOS</v>
          </cell>
          <cell r="E2175" t="str">
            <v>KG</v>
          </cell>
          <cell r="F2175">
            <v>952</v>
          </cell>
        </row>
        <row r="2176">
          <cell r="C2176">
            <v>11162</v>
          </cell>
          <cell r="D2176" t="str">
            <v>CERRAMIENTO NYLOFOR 3D PRO Altura 2.00 m Fabricada en alambre de acero galvanizado de 5mm, recubierto con pintura de Poliéster Verde, de 4.75 mm de diámetro.Concreto de 3000 psi.</v>
          </cell>
          <cell r="E2176" t="str">
            <v>KG</v>
          </cell>
          <cell r="F2176">
            <v>334406</v>
          </cell>
        </row>
        <row r="2177">
          <cell r="C2177">
            <v>11164</v>
          </cell>
          <cell r="D2177" t="str">
            <v>MANIJA EN VARILLA LISA DE 1" EN ACERO A-37 ENMANTELADO CON TUBO PVC DE 1" x 1/4" CON PLATINA DE 1 1/2" x 1/4" SOLDADA</v>
          </cell>
          <cell r="E2177" t="str">
            <v>UN</v>
          </cell>
          <cell r="F2177">
            <v>37320</v>
          </cell>
        </row>
        <row r="2178">
          <cell r="C2178">
            <v>11165</v>
          </cell>
          <cell r="D2178" t="str">
            <v>ESTOPEROLES METÁLICOS CON ESPIGO. INCLUYE SUMINISTRO E INSTALACIÓN.</v>
          </cell>
          <cell r="E2178" t="str">
            <v>UN</v>
          </cell>
          <cell r="F2178">
            <v>6025</v>
          </cell>
        </row>
        <row r="2179">
          <cell r="C2179">
            <v>11167</v>
          </cell>
          <cell r="D2179" t="str">
            <v>TALADRO ROTOPERCUTOR MAYOR A 3/4"</v>
          </cell>
          <cell r="E2179" t="str">
            <v>HR</v>
          </cell>
          <cell r="F2179">
            <v>5355</v>
          </cell>
        </row>
        <row r="2180">
          <cell r="C2180">
            <v>11169</v>
          </cell>
          <cell r="D2180" t="str">
            <v>REPARADUCTO PVC D=4" - DUCTO TELEFÓNICO</v>
          </cell>
          <cell r="E2180" t="str">
            <v>ML</v>
          </cell>
          <cell r="F2180">
            <v>91678</v>
          </cell>
        </row>
        <row r="2181">
          <cell r="C2181">
            <v>11171</v>
          </cell>
          <cell r="D2181" t="str">
            <v>CONCRETO MR45 GRAVA COMÚN ACELERADO A 3 DÍAS.</v>
          </cell>
          <cell r="E2181" t="str">
            <v>M3</v>
          </cell>
          <cell r="F2181">
            <v>496165</v>
          </cell>
        </row>
        <row r="2182">
          <cell r="C2182">
            <v>11172</v>
          </cell>
          <cell r="D2182" t="str">
            <v>CONCRETO MR50 GRAVA COMÚN ACELERADO A 3 DÍAS.</v>
          </cell>
          <cell r="E2182" t="str">
            <v>M3</v>
          </cell>
          <cell r="F2182">
            <v>551565</v>
          </cell>
        </row>
        <row r="2183">
          <cell r="C2183">
            <v>11173</v>
          </cell>
          <cell r="D2183" t="str">
            <v>PENDONES ELABORADOS  EN BANNER, CON UNA DIMENSIÓN DE 1.00 m DE ANCHO POR 1.50 m DE LARGO. IMPRESIÓN A FULL COLOR SEGÚN DISEÑOS DE OJALETES.</v>
          </cell>
          <cell r="E2183" t="str">
            <v>UN</v>
          </cell>
          <cell r="F2183">
            <v>44625</v>
          </cell>
        </row>
        <row r="2184">
          <cell r="C2184">
            <v>11175</v>
          </cell>
          <cell r="D2184" t="str">
            <v>BASTÓN LUMINOSO 5 FUNCIONES GRANDE ST -900 -1 55 x 4.5 cm RECARGABLE.</v>
          </cell>
          <cell r="E2184" t="str">
            <v>UN</v>
          </cell>
          <cell r="F2184">
            <v>49980</v>
          </cell>
        </row>
        <row r="2185">
          <cell r="C2185">
            <v>11277</v>
          </cell>
          <cell r="D2185" t="str">
            <v>TACHA REFLECTIVA UNIDIRECCIONAL BLANCA/ROJA. Incluye suministro e instalación</v>
          </cell>
          <cell r="E2185" t="str">
            <v>UN</v>
          </cell>
          <cell r="F2185">
            <v>11156</v>
          </cell>
        </row>
        <row r="2186">
          <cell r="C2186">
            <v>11278</v>
          </cell>
          <cell r="D2186" t="str">
            <v>SEÑAL VERTICAL INFORMATIVA SI-27C (70 cm x 100 cm). INCLUYE SUMINISTRO E INSTALACION.</v>
          </cell>
          <cell r="E2186" t="str">
            <v>UN</v>
          </cell>
          <cell r="F2186">
            <v>435421</v>
          </cell>
        </row>
        <row r="2187">
          <cell r="C2187">
            <v>11279</v>
          </cell>
          <cell r="D2187" t="str">
            <v>SEÑAL VERTICAL PREVENTIVA SP-47B TIPO PENTÁGONO CON FLECHA. (INCLUYE SUMINISTRO E INSTALACION).</v>
          </cell>
          <cell r="E2187" t="str">
            <v>UN</v>
          </cell>
          <cell r="F2187">
            <v>569891</v>
          </cell>
        </row>
        <row r="2188">
          <cell r="C2188">
            <v>11280</v>
          </cell>
          <cell r="D2188" t="str">
            <v>POSTE TIPO MÉNSULA T2 (2.50m) EN TUBO SCH 40 GALVANIZADO Y PINTADO.</v>
          </cell>
          <cell r="E2188" t="str">
            <v>UN</v>
          </cell>
          <cell r="F2188">
            <v>3251437</v>
          </cell>
        </row>
        <row r="2189">
          <cell r="C2189">
            <v>11291</v>
          </cell>
          <cell r="D2189" t="str">
            <v>ALQUILER EQUIPO DE PERFORACIÓN, INCLUYE  JUEGO DE BROCAS - (BARRENADORA. Incl. Trípode y elementos de perforación y extensión) Incl. OPERARIO Y COMBUSTIBLE. Incluye Stand By mínimo de 5 horas diarias.</v>
          </cell>
          <cell r="E2189" t="str">
            <v>HR</v>
          </cell>
          <cell r="F2189">
            <v>358330</v>
          </cell>
        </row>
        <row r="2190">
          <cell r="C2190">
            <v>11292</v>
          </cell>
          <cell r="D2190" t="str">
            <v>ADAPTADOR TERMINAL CAMPANA PVC D= 6"</v>
          </cell>
          <cell r="E2190" t="str">
            <v>UN</v>
          </cell>
          <cell r="F2190">
            <v>26497</v>
          </cell>
        </row>
        <row r="2191">
          <cell r="C2191">
            <v>11304</v>
          </cell>
          <cell r="D2191" t="str">
            <v>MEDICIÓN DE LA RESISTENCIA AL DESLIZAMIENTO EN ESTRUCTURA DE PAVIMENTO RÍGIDOS Y FLEXIBLES (Coeficiente de Fricción) CON CON EQUIPO DE ALTO RENDIMIENTO. Incl. movilización, toma de información, proces</v>
          </cell>
          <cell r="E2191" t="str">
            <v>Km-Car</v>
          </cell>
          <cell r="F2191">
            <v>101150</v>
          </cell>
        </row>
        <row r="2192">
          <cell r="C2192">
            <v>11305</v>
          </cell>
          <cell r="D2192" t="str">
            <v>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v>
          </cell>
          <cell r="E2192" t="str">
            <v>Km-Car</v>
          </cell>
          <cell r="F2192">
            <v>113536</v>
          </cell>
        </row>
        <row r="2193">
          <cell r="C2193">
            <v>11308</v>
          </cell>
          <cell r="D2193" t="str">
            <v>ALQUILER DE GPS DE MANO GARMIN GPSMAP Serie 64 x Día, CON ALTÍMETRO Y BRÚJULA. PANTALLA A COLOR DE 2.6"</v>
          </cell>
          <cell r="E2193" t="str">
            <v>DIA</v>
          </cell>
          <cell r="F2193">
            <v>4646</v>
          </cell>
        </row>
        <row r="2194">
          <cell r="C2194">
            <v>11328</v>
          </cell>
          <cell r="D2194" t="str">
            <v>BARRERA EPOXICA POLIAMIDA</v>
          </cell>
          <cell r="E2194" t="str">
            <v>GLN</v>
          </cell>
          <cell r="F2194">
            <v>162540</v>
          </cell>
        </row>
        <row r="2195">
          <cell r="C2195">
            <v>11329</v>
          </cell>
          <cell r="D2195" t="str">
            <v>ESMALTE POLIURETANO ACRÍLICO (AMARILLO RAL 1003)</v>
          </cell>
          <cell r="E2195" t="str">
            <v>GLN</v>
          </cell>
          <cell r="F2195">
            <v>320000</v>
          </cell>
        </row>
        <row r="2196">
          <cell r="C2196">
            <v>11330</v>
          </cell>
          <cell r="D2196" t="str">
            <v>ESMALTE POLIURETANO ACRÍLICO (NEGRO RAL 9005)</v>
          </cell>
          <cell r="E2196" t="str">
            <v>GLN</v>
          </cell>
          <cell r="F2196">
            <v>290000</v>
          </cell>
        </row>
        <row r="2197">
          <cell r="C2197">
            <v>11331</v>
          </cell>
          <cell r="D2197" t="str">
            <v>ESMALTE POLIURETANO ACRÍLICO (GRIS RAL 7045)</v>
          </cell>
          <cell r="E2197" t="str">
            <v>GLN</v>
          </cell>
          <cell r="F2197">
            <v>290000</v>
          </cell>
        </row>
        <row r="2198">
          <cell r="C2198">
            <v>11332</v>
          </cell>
          <cell r="D2198" t="str">
            <v>BARANDA DE TRES TUBOS M82</v>
          </cell>
          <cell r="E2198" t="str">
            <v>ML</v>
          </cell>
          <cell r="F2198">
            <v>232050</v>
          </cell>
        </row>
        <row r="2199">
          <cell r="C2199">
            <v>11334</v>
          </cell>
          <cell r="D2199" t="str">
            <v>CERRAMIENTO TIPO CED M72</v>
          </cell>
          <cell r="E2199" t="str">
            <v>UN</v>
          </cell>
          <cell r="F2199">
            <v>410889</v>
          </cell>
        </row>
        <row r="2200">
          <cell r="C2200">
            <v>11335</v>
          </cell>
          <cell r="D2200" t="str">
            <v>BARANDA M-80 A, CON MÓDULO FRONTAL EN MALLA ESLABONADA</v>
          </cell>
          <cell r="E2200" t="str">
            <v>UN</v>
          </cell>
          <cell r="F2200">
            <v>285600</v>
          </cell>
        </row>
        <row r="2201">
          <cell r="C2201">
            <v>11337</v>
          </cell>
          <cell r="D2201" t="str">
            <v>MACROFIBRAS SINTÉTICAS DE POLIPROPILENO</v>
          </cell>
          <cell r="E2201" t="str">
            <v>KG</v>
          </cell>
          <cell r="F2201">
            <v>25942</v>
          </cell>
        </row>
        <row r="2202">
          <cell r="C2202">
            <v>11338</v>
          </cell>
          <cell r="D2202" t="str">
            <v>MEZCLA ASFÁLTICA EN CALIENTE SEMIDENSA MS 25 CON CEMENTO ASFÁLTICO 60-70</v>
          </cell>
          <cell r="E2202" t="str">
            <v>M3</v>
          </cell>
          <cell r="F2202">
            <v>548851</v>
          </cell>
        </row>
        <row r="2203">
          <cell r="C2203">
            <v>11342</v>
          </cell>
          <cell r="D2203" t="str">
            <v>CONCRETO MR41 CON MACROFIBRAS DE POLIPROPILENO</v>
          </cell>
          <cell r="E2203" t="str">
            <v>M3</v>
          </cell>
          <cell r="F2203">
            <v>486710</v>
          </cell>
        </row>
        <row r="2204">
          <cell r="C2204">
            <v>11343</v>
          </cell>
          <cell r="D2204" t="str">
            <v>CONCRETO MR43 CON MACROFIBRAS DE POLIPROPILENO</v>
          </cell>
          <cell r="E2204" t="str">
            <v>M3</v>
          </cell>
          <cell r="F2204">
            <v>499800</v>
          </cell>
        </row>
        <row r="2205">
          <cell r="C2205">
            <v>11344</v>
          </cell>
          <cell r="D2205" t="str">
            <v>MICROFIBRAS SINTÉTICA MONOFILAMENTO DE POLIPROPILENO</v>
          </cell>
          <cell r="E2205" t="str">
            <v>KG</v>
          </cell>
          <cell r="F2205">
            <v>38871</v>
          </cell>
        </row>
        <row r="2206">
          <cell r="C2206">
            <v>11346</v>
          </cell>
          <cell r="D2206" t="str">
            <v>FONDO DE JUNTA EN ESPUMA DE POLIETILENO DE BAJA DENSIDAD D= 32 mm</v>
          </cell>
          <cell r="E2206" t="str">
            <v>ML</v>
          </cell>
          <cell r="F2206">
            <v>10674</v>
          </cell>
        </row>
        <row r="2207">
          <cell r="C2207">
            <v>11349</v>
          </cell>
          <cell r="D2207" t="str">
            <v>REHABILITACIÓN RED DE ALCANTARILLADO CON TECNOLOGÍA CIPP, CON RESINA DE GRP CURADA CON RAYOS UV, INCLUYE EQUIPOS, MATERIALES, TRANSPORTES Y PERSONAL. DIÁMETRO 8”. ESPESOR 3,00 mm. EC = 14.200 MPA.</v>
          </cell>
          <cell r="E2207" t="str">
            <v>ML</v>
          </cell>
          <cell r="F2207">
            <v>1092122</v>
          </cell>
        </row>
        <row r="2208">
          <cell r="C2208">
            <v>11350</v>
          </cell>
          <cell r="D2208" t="str">
            <v>REHABILITACIÓN RED DE ALCANTARILLADO CON TECNOLOGÍA CIPP, CON RESINA DE GRP CURADA CON RAYOS UV, INCLUYE EQUIPOS, MATERIALES, TRANSPORTES Y PERSONAL. DIÁMETRO 10”. ESPESOR 3,00 mm. EC = 14.200 MPA.</v>
          </cell>
          <cell r="E2208" t="str">
            <v>ML</v>
          </cell>
          <cell r="F2208">
            <v>1148435</v>
          </cell>
        </row>
        <row r="2209">
          <cell r="C2209">
            <v>11351</v>
          </cell>
          <cell r="D2209" t="str">
            <v>REHABILITACIÓN RED DE ALCANTARILLADO CON TECNOLOGÍA CIPP, CON RESINA DE GRP CURADA CON RAYOS UV, INCLUYE EQUIPOS, MATERIALES, TRANSPORTES Y PERSONAL. DIÁMETRO 12”. ESPESOR 3,00 mm. EC = 14.200 MPA.</v>
          </cell>
          <cell r="E2209" t="str">
            <v>ML</v>
          </cell>
          <cell r="F2209">
            <v>1268061</v>
          </cell>
        </row>
        <row r="2210">
          <cell r="C2210">
            <v>11352</v>
          </cell>
          <cell r="D2210" t="str">
            <v>REHABILITACIÓN RED DE ALCANTARILLADO CON TECNOLOGÍA CIPP, CON RESINA DE GRP CURADA CON RAYOS UV, INCLUYE EQUIPOS, MATERIALES, TRANSPORTES Y PERSONAL. DIÁMETRO 14”. ESPESOR 3,50 mm. EC = 14.200 MPA.</v>
          </cell>
          <cell r="E2210" t="str">
            <v>ML</v>
          </cell>
          <cell r="F2210">
            <v>1506815</v>
          </cell>
        </row>
        <row r="2211">
          <cell r="C2211">
            <v>11353</v>
          </cell>
          <cell r="D2211" t="str">
            <v>REHABILITACIÓN RED DE ALCANTARILLAO CON TECNOLOGÍA CIPP, CON RESINA DE GRP CURADA CON RAYOS UV, INCLUYE EQUIPOS, MATERIALES, TRANSPORTES Y PERSONAL. DIÁMETRO 16”. ESPESOR 4.20 mm. EC = 14.200 MPA.</v>
          </cell>
          <cell r="E2211" t="str">
            <v>ML</v>
          </cell>
          <cell r="F2211">
            <v>1720713</v>
          </cell>
        </row>
        <row r="2212">
          <cell r="C2212">
            <v>11354</v>
          </cell>
          <cell r="D2212" t="str">
            <v>REHABILITACIÓN RED DE ALCANTARILLADO CON TECNOLOGÍA CIPP, CON RESINA DE GRP CURADA CON RAYOS UV, INCLUYE EQUIPOS, MATERIALES, TRANSPORTES Y PERSONAL. DIÁMETRO 18”. ESPESOR 4.20 mm. EC = 14.200 MPA.</v>
          </cell>
          <cell r="E2212" t="str">
            <v>ML</v>
          </cell>
          <cell r="F2212">
            <v>1877924</v>
          </cell>
        </row>
        <row r="2213">
          <cell r="C2213">
            <v>11355</v>
          </cell>
          <cell r="D2213" t="str">
            <v>REHABILITACIÓN RED DE ALCANTARILLADO CON TECNOLOGÍA CIPP, CON RESINA DE GRP CURADA CON RAYOS UV, INCLUYE EQUIPOS, MATERIALES, TRANSPORTES Y PERSONAL. DIÁMETRO 20”. ESPESOR 4.90 mm. EC = 14.200 MPA.</v>
          </cell>
          <cell r="E2213" t="str">
            <v>ML</v>
          </cell>
          <cell r="F2213">
            <v>2306992</v>
          </cell>
        </row>
        <row r="2214">
          <cell r="C2214">
            <v>11356</v>
          </cell>
          <cell r="D2214" t="str">
            <v>REHABILITACIÓN RED DE ALCANTARILLADO CON TECNOLOGÍA CIPP, CON RESINA DE GRP CURADA CON RAYOS UV, INCLUYE EQUIPOS, MATERIALES, TRANSPORTES Y PERSONAL. DIÁMETRO 24”. ESPESOR 5.60 mm. EC = 14.200 MPA.</v>
          </cell>
          <cell r="E2214" t="str">
            <v>ML</v>
          </cell>
          <cell r="F2214">
            <v>2561579</v>
          </cell>
        </row>
        <row r="2215">
          <cell r="C2215">
            <v>11357</v>
          </cell>
          <cell r="D2215" t="str">
            <v>REHABILITACIÓN RED DE ALCANTARILLADO CON TECNOLOGÍA CIPP, CON RESINA DE GRP CURADA CON RAYOS UV, INCLUYE EQUIPOS, MATERIALES, TRANSPORTES Y PERSONAL. DIÁMETRO 27”. ESPESOR 6.30 mm. EC = 14.200 MPA.</v>
          </cell>
          <cell r="E2215" t="str">
            <v>ML</v>
          </cell>
          <cell r="F2215">
            <v>3062029</v>
          </cell>
        </row>
        <row r="2216">
          <cell r="C2216">
            <v>11358</v>
          </cell>
          <cell r="D2216" t="str">
            <v>REHABILITACIÓN RED DE ALCANTARILLADO CON TECNOLOGÍA CIPP, CON RESINA DE GRP CURADA CON RAYOS UV, INCLUYE EQUIPOS, MATERIALES, TRANSPORTES Y PERSONAL. DIÁMETRO 30”. ESPESOR 7.00 mm. EC = 14.200 MPA.</v>
          </cell>
          <cell r="E2216" t="str">
            <v>ML</v>
          </cell>
          <cell r="F2216">
            <v>3524432</v>
          </cell>
        </row>
        <row r="2217">
          <cell r="C2217">
            <v>11359</v>
          </cell>
          <cell r="D2217" t="str">
            <v>REHABILITACIÓN RED DE ALCANTARILLADO CON TECNOLOGÍA CIPP, CON RESINA DE GRP CURADA CON RAYOS UV, INCLUYE EQUIPOS, MATERIALES, TRANSPORTES Y PERSONAL. DIÁMETRO 36”. ESPESOR 9.10 mm. EC = 16.875 MPA.</v>
          </cell>
          <cell r="E2217" t="str">
            <v>ML</v>
          </cell>
          <cell r="F2217">
            <v>4633902</v>
          </cell>
        </row>
        <row r="2218">
          <cell r="C2218">
            <v>11360</v>
          </cell>
          <cell r="D2218" t="str">
            <v>REHABILITACIÓN RED DE ALCANTARILLADO CON TECNOLOGÍA CIPP, CON RESINA DE GRP CURADA CON RAYOS UV, INCLUYE EQUIPOS, MATERIALES, TRANSPORTES Y PERSONAL. DIÁMETRO 40”. ESPESOR 9.80 mm. EC = 16.875 MPA.</v>
          </cell>
          <cell r="E2218" t="str">
            <v>ML</v>
          </cell>
          <cell r="F2218">
            <v>5894965</v>
          </cell>
        </row>
        <row r="2219">
          <cell r="C2219">
            <v>11361</v>
          </cell>
          <cell r="D2219" t="str">
            <v>REHABILITACIÓN RED DE ALCANTARILLADO CON TECNOLOGÍA CIPP, CON RESINA DE GRP CURADA CON RAYOS UV, INCLUYE EQUIPOS, MATERIALES, TRANSPORTES Y PERSONAL. DIÁMETRO 42”. ESPESOR 10.50 mm. EC = 16.875 MPA.</v>
          </cell>
          <cell r="E2219" t="str">
            <v>ML</v>
          </cell>
          <cell r="F2219">
            <v>6454983</v>
          </cell>
        </row>
        <row r="2220">
          <cell r="C2220">
            <v>11362</v>
          </cell>
          <cell r="D2220" t="str">
            <v>REDUCCIÓN PVC E.L.  D= 1 1/2 x 1" (BUJE SOLDADO)</v>
          </cell>
          <cell r="E2220" t="str">
            <v>UN</v>
          </cell>
          <cell r="F2220">
            <v>3804</v>
          </cell>
        </row>
        <row r="2221">
          <cell r="C2221">
            <v>11363</v>
          </cell>
          <cell r="D2221" t="str">
            <v>INTERRUPTOR GRADO INDUSTRIAL, 20A, EN CAJA FUNCIÓN ALUMINIO 11.7X11.7X5 CM, CON TAPA Y EMPAQUE</v>
          </cell>
          <cell r="E2221" t="str">
            <v>UN</v>
          </cell>
          <cell r="F2221">
            <v>78926</v>
          </cell>
        </row>
        <row r="2222">
          <cell r="C2222">
            <v>11366</v>
          </cell>
          <cell r="D2222" t="str">
            <v>CONCRETO MR45 CON MACROFIBRAS DE POLIPROPILENO</v>
          </cell>
          <cell r="E2222" t="str">
            <v>M3</v>
          </cell>
          <cell r="F2222">
            <v>512890</v>
          </cell>
        </row>
        <row r="2223">
          <cell r="C2223">
            <v>11367</v>
          </cell>
          <cell r="D2223" t="str">
            <v>AUTOIMPRIMANTE EPÓXICO TOLERANTE DE SUPERFICIE</v>
          </cell>
          <cell r="E2223" t="str">
            <v>GLN</v>
          </cell>
          <cell r="F2223">
            <v>156615</v>
          </cell>
        </row>
        <row r="2224">
          <cell r="C2224">
            <v>11368</v>
          </cell>
          <cell r="D2224" t="str">
            <v>IMPRIMANTE EPÓXICO TOLERANTE DE SUPERFICIE</v>
          </cell>
          <cell r="E2224" t="str">
            <v>GLN</v>
          </cell>
          <cell r="F2224">
            <v>173605</v>
          </cell>
        </row>
        <row r="2225">
          <cell r="C2225">
            <v>11370</v>
          </cell>
          <cell r="D2225" t="str">
            <v>SELLO DE SILICONA TIPO SL</v>
          </cell>
          <cell r="E2225" t="str">
            <v>GLN</v>
          </cell>
          <cell r="F2225">
            <v>374713</v>
          </cell>
        </row>
        <row r="2226">
          <cell r="C2226">
            <v>11379</v>
          </cell>
          <cell r="D2226" t="str">
            <v>CINTURÓN DE CIERRE Ø24" e=1/4"</v>
          </cell>
          <cell r="E2226" t="str">
            <v>UN</v>
          </cell>
          <cell r="F2226">
            <v>702449</v>
          </cell>
        </row>
        <row r="2227">
          <cell r="C2227">
            <v>11381</v>
          </cell>
          <cell r="D2227" t="str">
            <v>NIPLE HD Ø4" BRIDA B16.5 x LISO Long. 816 mm. CON PASAMURO z=665mm</v>
          </cell>
          <cell r="E2227" t="str">
            <v>UN</v>
          </cell>
          <cell r="F2227">
            <v>656981</v>
          </cell>
        </row>
        <row r="2228">
          <cell r="C2228">
            <v>11382</v>
          </cell>
          <cell r="D2228" t="str">
            <v>NIPLE HD Ø4" BRIDA B16.5 x LISO Long. 1274 mm. CON PASAMURO z=824mm</v>
          </cell>
          <cell r="E2228" t="str">
            <v>UN</v>
          </cell>
          <cell r="F2228">
            <v>918783</v>
          </cell>
        </row>
        <row r="2229">
          <cell r="C2229">
            <v>11384</v>
          </cell>
          <cell r="D2229" t="str">
            <v>NIPLE HD Ø4" BRIDA B16.5 x LISO Long. 500 mm. CON PASAMURO z=310mm</v>
          </cell>
          <cell r="E2229" t="str">
            <v>UN</v>
          </cell>
          <cell r="F2229">
            <v>476350</v>
          </cell>
        </row>
        <row r="2230">
          <cell r="C2230">
            <v>11385</v>
          </cell>
          <cell r="D2230" t="str">
            <v>NIPLE HD Ø4" BRIDA B16.5 x LISO Long. 1020 mm. CON PASAMURO z=820mm</v>
          </cell>
          <cell r="E2230" t="str">
            <v>UN</v>
          </cell>
          <cell r="F2230">
            <v>773592</v>
          </cell>
        </row>
        <row r="2231">
          <cell r="C2231">
            <v>11388</v>
          </cell>
          <cell r="D2231" t="str">
            <v>PIEZA ESPECIAL CCP Ø24" LISOxLISO CL300 LONGITUD 4000mm CON (1) SALIDA VERTICAL SOBRE LOMO DE Ø3" LONGITUD 200mm DE LA CAJA EXTERNA DEL TUBO A BRIDA B.16.5  Y (2) RUANAS PASAMURO Ø24" e=1' HA SOLDADAS</v>
          </cell>
          <cell r="E2231" t="str">
            <v>UN</v>
          </cell>
          <cell r="F2231">
            <v>10675357</v>
          </cell>
        </row>
        <row r="2232">
          <cell r="C2232">
            <v>11391</v>
          </cell>
          <cell r="D2232" t="str">
            <v>PIEZA ESPECIAL CCP Ø18" CL300 TIPO NIPLE LISO-BRIDA LONGITUD= 2300mm, (1) RUANA PASAMURO Ø18" HA e=1" SOLDADA A DISTANCIA z=0.85m (1) AMPLIACIÓN Ø18"A Ø24" LONGITUD=450mm SOLDADA A 1150mm DE LA BRIDA</v>
          </cell>
          <cell r="E2232" t="str">
            <v>UN</v>
          </cell>
          <cell r="F2232">
            <v>12113815</v>
          </cell>
        </row>
        <row r="2233">
          <cell r="C2233">
            <v>11408</v>
          </cell>
          <cell r="D2233" t="str">
            <v>TUBERIA HG Ø1 1/2"</v>
          </cell>
          <cell r="E2233" t="str">
            <v>ML</v>
          </cell>
          <cell r="F2233">
            <v>40270</v>
          </cell>
        </row>
        <row r="2234">
          <cell r="C2234">
            <v>11409</v>
          </cell>
          <cell r="D2234" t="str">
            <v>UNION DE DESMONTAJE AUTOPORTANTE HD Ø4" BRIDA B16.5</v>
          </cell>
          <cell r="E2234" t="str">
            <v>UN</v>
          </cell>
          <cell r="F2234">
            <v>953884</v>
          </cell>
        </row>
        <row r="2235">
          <cell r="C2235">
            <v>11424</v>
          </cell>
          <cell r="D2235" t="str">
            <v>CODO EN ACERO F 18" ENTRE 5° Y 22½° JUNTA ESPIGO / CAMPANA CON EMPAQUE DE CAUCHO, CON REVESTIMIENTO INTERIOR Y RECUBRIMIENTO EXTERIOR EN MORTERO DE CEMENTO. L=0,4 X 0,4M. PRESIÓN DE TRABAJO HASTA = 25</v>
          </cell>
          <cell r="E2235" t="str">
            <v>UN</v>
          </cell>
          <cell r="F2235">
            <v>2879905</v>
          </cell>
        </row>
        <row r="2236">
          <cell r="C2236">
            <v>11425</v>
          </cell>
          <cell r="D2236" t="str">
            <v>CODO EN ACERO F 18" ENTRE 22½° Y 45° JUNTA ESPIGO / CAMPANA CON EMPAQUE DE CAUCHO, CON REVESTIMIENTO INTERIOR Y RECUBRIMIENTO EXTERIOR EN MORTERO DE CEMENTO. L=0,60 X 0,60M. PRESIÓN DE TRABAJO HASTA =</v>
          </cell>
          <cell r="E2236" t="str">
            <v>UN</v>
          </cell>
          <cell r="F2236">
            <v>3685435</v>
          </cell>
        </row>
        <row r="2237">
          <cell r="C2237">
            <v>11426</v>
          </cell>
          <cell r="D2237" t="str">
            <v>CODO EN ACERO F 18" ENTRE 45° Y 67½° JUNTA ESPIGO / CAMPANA CON EMPAQUE DE CAUCHO, CON REVESTIMIENTO INTERIOR Y RECUBRIMIENTO EXTERIOR EN MORTERO DE CEMENTO. L=0,90 X 0,90M. PRESIÓN DE TRABAJO HASTA =</v>
          </cell>
          <cell r="E2237" t="str">
            <v>UN</v>
          </cell>
          <cell r="F2237">
            <v>4688548</v>
          </cell>
        </row>
        <row r="2238">
          <cell r="C2238">
            <v>11427</v>
          </cell>
          <cell r="D2238" t="str">
            <v>CODO EN ACERO F 18" ENTRE 45° Y 67½° JUNTA ESPIGO / CAMPANA CON EMPAQUE DE CAUCHO, CON REVESTIMIENTO INTERIOR Y RECUBRIMIENTO EXTERIOR EN MORTERO DE CEMENTO. L=1,35 X 1,35M. PRESIÓN DE TRABAJO HASTA =</v>
          </cell>
          <cell r="E2238" t="str">
            <v>UN</v>
          </cell>
          <cell r="F2238">
            <v>5626821</v>
          </cell>
        </row>
        <row r="2239">
          <cell r="C2239">
            <v>11428</v>
          </cell>
          <cell r="D2239" t="str">
            <v>TUBO EN ACERO F 20" CON UNIONES ESPIGO / CAMPANA CON EMPAQUE DE CAUCHO, CON REVESTIMIENTO INTERIOR Y RECUBRIMIENTO EXTERIOR EN MORTERO DE CEMENTO. FABRICADO DE CONFORMIDAD CON LA NORMA AWWA C 200 A PA</v>
          </cell>
          <cell r="E2239" t="str">
            <v>ML</v>
          </cell>
          <cell r="F2239">
            <v>1179859</v>
          </cell>
        </row>
        <row r="2240">
          <cell r="C2240">
            <v>11429</v>
          </cell>
          <cell r="D2240" t="str">
            <v>CODO EN ACERO F 20" ENTRE 5° Y 22½° JUNTA ESPIGO / CAMPANA CON EMPAQUE DE CAUCHO, CON REVESTIMIENTO INTERIOR Y RECUBRIMIENTO EXTERIOR EN MORTERO DE CEMENTO. L=0,4 X 0,4M. PRESIÓN DE TRABAJO HASTA = 25</v>
          </cell>
          <cell r="E2240" t="str">
            <v>UN</v>
          </cell>
          <cell r="F2240">
            <v>3209128</v>
          </cell>
        </row>
        <row r="2241">
          <cell r="C2241">
            <v>11430</v>
          </cell>
          <cell r="D2241" t="str">
            <v>CODO EN ACERO F 20" ENTRE 22½° Y 45° JUNTA ESPIGO / CAMPANA CON EMPAQUE DE CAUCHO, CON REVESTIMIENTO INTERIOR Y RECUBRIMIENTO EXTERIOR EN MORTERO DE CEMENTO. L=0,65 X 0,65M. PRESIÓN DE TRABAJO = 250 P</v>
          </cell>
          <cell r="E2241" t="str">
            <v>UN</v>
          </cell>
          <cell r="F2241">
            <v>4271074</v>
          </cell>
        </row>
        <row r="2242">
          <cell r="C2242">
            <v>11431</v>
          </cell>
          <cell r="D2242" t="str">
            <v>TUBO EN ACERO F 24" CON UNIONES ESPIGO / CAMPANA CON EMPAQUE DE CAUCHO, CON REVESTIMIENTO INTERIOR Y RECUBRIMIENTO EXTERIOR EN MORTERO DE CEMENTO. FABRICADO DE CONFORMIDAD CON LA NORMA AWWA C 200 A PA</v>
          </cell>
          <cell r="E2242" t="str">
            <v>ML</v>
          </cell>
          <cell r="F2242">
            <v>1373519</v>
          </cell>
        </row>
        <row r="2243">
          <cell r="C2243">
            <v>11432</v>
          </cell>
          <cell r="D2243" t="str">
            <v>CODO EN ACERO F 24" ENTRE 5° Y 22½° JUNTA ESPIGO / CAMPANA CON EMPAQUE DE CAUCHO, CON REVESTIMIENTO INTERIOR Y RECUBRIMIENTO EXTERIOR EN MORTERO DE CEMENTO. L=0,45 X 0,45M. PRESIÓN DE TRABAJO HASTA =</v>
          </cell>
          <cell r="E2243" t="str">
            <v>UN</v>
          </cell>
          <cell r="F2243">
            <v>4058783</v>
          </cell>
        </row>
        <row r="2244">
          <cell r="C2244">
            <v>11433</v>
          </cell>
          <cell r="D2244" t="str">
            <v>CODO EN ACERO F 24" ENTRE 22½° Y 45° JUNTA ESPIGO / CAMPANA CON EMPAQUE DE CAUCHO, CON REVESTIMIENTO INTERIOR Y RECUBRIMIENTO EXTERIOR EN MORTERO DE CEMENTO. L=0,80 X 0,80M. PRESIÓN DE TRABAJO = 250 P</v>
          </cell>
          <cell r="E2244" t="str">
            <v>UN</v>
          </cell>
          <cell r="F2244">
            <v>5668127</v>
          </cell>
        </row>
        <row r="2245">
          <cell r="C2245">
            <v>11434</v>
          </cell>
          <cell r="D2245" t="str">
            <v>CODO EN ACERO F 24" ENTRE 45° Y 67½° JUNTA ESPIGO / CAMPANA CON EMPAQUE DE CAUCHO, CON REVESTIMIENTO INTERIOR Y RECUBRIMIENTO EXTERIOR EN MORTERO DE CEMENTO. L=1,20 X 1,20M. PRESIÓN DE TRABAJO = 250 P</v>
          </cell>
          <cell r="E2245" t="str">
            <v>UN</v>
          </cell>
          <cell r="F2245">
            <v>7361843</v>
          </cell>
        </row>
        <row r="2246">
          <cell r="C2246">
            <v>11435</v>
          </cell>
          <cell r="D2246" t="str">
            <v>CANAL DE DRENAJE MONOLÍTICO EN CONCRETO POLIMÉRICO PD 150V, CLASE D400, COLOR NATURAL, H=27cm, A=20cm, Long=100cm, (Incluye rejilla)</v>
          </cell>
          <cell r="E2246" t="str">
            <v>ML</v>
          </cell>
          <cell r="F2246">
            <v>507693</v>
          </cell>
        </row>
        <row r="2247">
          <cell r="C2247">
            <v>11436</v>
          </cell>
          <cell r="D2247" t="str">
            <v>CANAL DE INSPECCION MONOLÍTICO EN CONCRETO POLIMÉRICO DE DRENAJE PD 150V, CLASE D400, COLOR NATURAL, H=27cm, A=20cm, Long=50cm, (Incluye rejilla)</v>
          </cell>
          <cell r="E2247" t="str">
            <v>UN</v>
          </cell>
          <cell r="F2247">
            <v>507693</v>
          </cell>
        </row>
        <row r="2248">
          <cell r="C2248">
            <v>11437</v>
          </cell>
          <cell r="D2248" t="str">
            <v>SUMIDERO PARA CANAL DE DRENAJE MONOLÍTICO EN CONCRETO POLIMÉRICO PD 150V, CLASE D400, COLOR NATURAL, CON REJA DE FUNDICIÓN, H=57,5cm, A=18cm, Long=50cm (Incluye rejilla)</v>
          </cell>
          <cell r="E2248" t="str">
            <v>UN</v>
          </cell>
          <cell r="F2248">
            <v>741132</v>
          </cell>
        </row>
        <row r="2249">
          <cell r="C2249">
            <v>11438</v>
          </cell>
          <cell r="D2249" t="str">
            <v>CANAL DE DRENAJE MONOLÍTICO EN CONCRETO POLIMÉRICO RD 200V, CLASE F900, COLOR NATURAL, H=53cm, A=26cm, Long=100cm (Incluye rejilla)</v>
          </cell>
          <cell r="E2249" t="str">
            <v>ML</v>
          </cell>
          <cell r="F2249">
            <v>990304</v>
          </cell>
        </row>
        <row r="2250">
          <cell r="C2250">
            <v>11439</v>
          </cell>
          <cell r="D2250" t="str">
            <v>CANAL DE INSPECCION DE DRENAJE MONOLÍTICO EN CONCRETO POLIMÉRICO RD 200V, CLASE F900, COLOR NATURAL, H=53cm, A=26cm, Long=66cm (Incluye rejilla)</v>
          </cell>
          <cell r="E2250" t="str">
            <v>UN</v>
          </cell>
          <cell r="F2250">
            <v>1173340</v>
          </cell>
        </row>
        <row r="2251">
          <cell r="C2251">
            <v>11442</v>
          </cell>
          <cell r="D2251" t="str">
            <v>PENNISETUM (Incluye 16 unidades por M2)</v>
          </cell>
          <cell r="E2251" t="str">
            <v>M2</v>
          </cell>
          <cell r="F2251">
            <v>55000</v>
          </cell>
        </row>
        <row r="2252">
          <cell r="C2252">
            <v>11443</v>
          </cell>
          <cell r="D2252" t="str">
            <v>LIRIOPE (Incluye 16 unidades por M2)</v>
          </cell>
          <cell r="E2252" t="str">
            <v>M2</v>
          </cell>
          <cell r="F2252">
            <v>49500</v>
          </cell>
        </row>
        <row r="2253">
          <cell r="C2253">
            <v>11444</v>
          </cell>
          <cell r="D2253" t="str">
            <v>CLAVEL CHINO (Incluye 16 unidades por M2)</v>
          </cell>
          <cell r="E2253" t="str">
            <v>M2</v>
          </cell>
          <cell r="F2253">
            <v>26500</v>
          </cell>
        </row>
        <row r="2254">
          <cell r="C2254">
            <v>11446</v>
          </cell>
          <cell r="D2254" t="str">
            <v>PRUEBA DE CARGA ESTÁTICA Y DINÁMICA PARA PUENTE PEATONAL EN ESTRUCTURA METÁLICA Y CONCRETO REFORZADO. (Incl. logística, equipos y personal para toma información, procesamiento y entrega informe final.</v>
          </cell>
          <cell r="E2254" t="str">
            <v>UN</v>
          </cell>
          <cell r="F2254">
            <v>32130000</v>
          </cell>
        </row>
        <row r="2255">
          <cell r="C2255">
            <v>11447</v>
          </cell>
          <cell r="D2255" t="str">
            <v>PISO EN PORCELANATO COLOR GRIS OSCURO TIPO BARI PLUS, ACABADO PULIDO, FORMATO 0,60cmx0,60cm LÍNEA CONVENCIONAL.</v>
          </cell>
          <cell r="E2255" t="str">
            <v>M2</v>
          </cell>
          <cell r="F2255">
            <v>62237</v>
          </cell>
        </row>
        <row r="2256">
          <cell r="C2256">
            <v>11448</v>
          </cell>
          <cell r="D2256" t="str">
            <v>PINO ROMERON H=1.5m (Incluye tutor con manguera y alambre)</v>
          </cell>
          <cell r="E2256" t="str">
            <v>UN</v>
          </cell>
          <cell r="F2256">
            <v>132000</v>
          </cell>
        </row>
        <row r="2257">
          <cell r="C2257">
            <v>11449</v>
          </cell>
          <cell r="D2257" t="str">
            <v>CHALECO SENCILLO EN DRIL SIN LOGO DOS BOLSILLOS</v>
          </cell>
          <cell r="E2257" t="str">
            <v>UN</v>
          </cell>
          <cell r="F2257">
            <v>34510</v>
          </cell>
        </row>
        <row r="2258">
          <cell r="C2258">
            <v>11450</v>
          </cell>
          <cell r="D2258" t="str">
            <v>CHALECO REFLECTIVO EN TELA</v>
          </cell>
          <cell r="E2258" t="str">
            <v>UN</v>
          </cell>
          <cell r="F2258">
            <v>12971</v>
          </cell>
        </row>
        <row r="2259">
          <cell r="C2259">
            <v>11451</v>
          </cell>
          <cell r="D2259" t="str">
            <v>CARTUCHO RESPIRADOR P-100 VAPORES ORGÁNICOS</v>
          </cell>
          <cell r="E2259" t="str">
            <v>UN</v>
          </cell>
          <cell r="F2259">
            <v>20230</v>
          </cell>
        </row>
        <row r="2260">
          <cell r="C2260">
            <v>11452</v>
          </cell>
          <cell r="D2260" t="str">
            <v>GUANTE SOLDADOR</v>
          </cell>
          <cell r="E2260" t="str">
            <v>PAR</v>
          </cell>
          <cell r="F2260">
            <v>27251</v>
          </cell>
        </row>
        <row r="2261">
          <cell r="C2261">
            <v>11453</v>
          </cell>
          <cell r="D2261" t="str">
            <v>DESCENDEDOR ANTICAIDA</v>
          </cell>
          <cell r="E2261" t="str">
            <v>PAR</v>
          </cell>
          <cell r="F2261">
            <v>747677</v>
          </cell>
        </row>
        <row r="2262">
          <cell r="C2262">
            <v>11454</v>
          </cell>
          <cell r="D2262" t="str">
            <v>EXÁMEN DE APTITUD PSICOFÍSICA PARA TRABAJO EN ALTURA (Incluye perfíl lipídico, glicemia pre y post.)</v>
          </cell>
          <cell r="E2262" t="str">
            <v>UN</v>
          </cell>
          <cell r="F2262">
            <v>70000</v>
          </cell>
        </row>
        <row r="2263">
          <cell r="C2263">
            <v>11455</v>
          </cell>
          <cell r="D2263" t="str">
            <v>TOMA DE DEFLEXIONES CON EQUIPO DEFLECTÓMETRO DE IMPACTO (FWD/HWD) PARA PAVIMENTO CON SUPERFICIE FLEXIBLE. Incluye movilización, carro escolta del equipo, toma de información, procesamiento y entrega de resultados. Norma técnica: INV E – 798 - 13 ASTM D4694 INV E – 797 - 13 ASTM D4695.</v>
          </cell>
          <cell r="E2263" t="str">
            <v>Pto.3R</v>
          </cell>
          <cell r="F2263">
            <v>23800</v>
          </cell>
        </row>
        <row r="2264">
          <cell r="C2264">
            <v>11456</v>
          </cell>
          <cell r="D2264" t="str">
            <v>TOMA DE DEFLEXIONES CON EQUIPO DEFLECTÓMETRO DE IMPACTO (FWD/HWD) PARA PAVIMENTO CON SUPERFICIE RÍGIDA. Incluye movilización, carro escolta del equipo, toma de información, procesamiento y entrega de resultados. Norma técnica: INV E – 798 - 13 ASTM D4694 INV E – 797 - 13 ASTM D4695 ASTM D5858.</v>
          </cell>
          <cell r="E2264" t="str">
            <v>Pto.3R</v>
          </cell>
          <cell r="F2264">
            <v>29750</v>
          </cell>
        </row>
        <row r="2265">
          <cell r="C2265">
            <v>11457</v>
          </cell>
          <cell r="D2265" t="str">
            <v>TOMA DE DEFLEXIONES CON EQUIPO DEFLECTÓMETRO DE IMPACTO (LWD) EN ESTRUCTURA DE PAVIMENTO. Incluye movilización, toma de información, procesamiento y entrega de resultados. Norma técnica: ASTM E2583.</v>
          </cell>
          <cell r="E2265" t="str">
            <v>PUNTO</v>
          </cell>
          <cell r="F2265">
            <v>37846</v>
          </cell>
        </row>
        <row r="2266">
          <cell r="C2266">
            <v>11458</v>
          </cell>
          <cell r="D2266" t="str">
            <v>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v>
          </cell>
          <cell r="E2266" t="str">
            <v>Km-Car</v>
          </cell>
          <cell r="F2266">
            <v>72663</v>
          </cell>
        </row>
        <row r="2267">
          <cell r="C2267">
            <v>11459</v>
          </cell>
          <cell r="D2267" t="str">
            <v>MEDICIÓN DE PERFIL LONGITUDINAL EN ESTRUCTURA DE PAVIMENTO CON PERFILÓMETRO LASER Y DETERMINACIÓN DEL ÍNDICE DE RUGOSIDAD INTERNACIONAL -IRI-. Incluye movilización y carro escolta del equipo y toma de. Norma técnica: ASTM E950 INV E – 794 - 13 ASTM E1926 INV E 790-13.</v>
          </cell>
          <cell r="E2267" t="str">
            <v>Km-Car</v>
          </cell>
          <cell r="F2267">
            <v>65759</v>
          </cell>
        </row>
        <row r="2268">
          <cell r="C2268">
            <v>11460</v>
          </cell>
          <cell r="D2268" t="str">
            <v>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E2268" t="str">
            <v>Km-Car</v>
          </cell>
          <cell r="F2268">
            <v>108994</v>
          </cell>
        </row>
        <row r="2269">
          <cell r="C2269">
            <v>11461</v>
          </cell>
          <cell r="D2269" t="str">
            <v>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v>
          </cell>
          <cell r="E2269" t="str">
            <v>Km-Car</v>
          </cell>
          <cell r="F2269">
            <v>142800</v>
          </cell>
        </row>
        <row r="2270">
          <cell r="C2270">
            <v>11462</v>
          </cell>
          <cell r="D2270" t="str">
            <v>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v>
          </cell>
          <cell r="E2270" t="str">
            <v>Km-Car</v>
          </cell>
          <cell r="F2270">
            <v>133821</v>
          </cell>
        </row>
        <row r="2271">
          <cell r="C2271">
            <v>11463</v>
          </cell>
          <cell r="D2271" t="str">
            <v>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E2271" t="str">
            <v>Km-Car</v>
          </cell>
          <cell r="F2271">
            <v>160650</v>
          </cell>
        </row>
        <row r="2272">
          <cell r="C2272">
            <v>11464</v>
          </cell>
          <cell r="D2272" t="str">
            <v>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v>
          </cell>
          <cell r="E2272" t="str">
            <v>Km-Car</v>
          </cell>
          <cell r="F2272">
            <v>258944</v>
          </cell>
        </row>
        <row r="2273">
          <cell r="C2273">
            <v>11465</v>
          </cell>
          <cell r="D2273" t="str">
            <v>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v>
          </cell>
          <cell r="E2273" t="str">
            <v>Km-Car</v>
          </cell>
          <cell r="F2273">
            <v>187604</v>
          </cell>
        </row>
        <row r="2274">
          <cell r="C2274">
            <v>11466</v>
          </cell>
          <cell r="D2274" t="str">
            <v>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E2274" t="str">
            <v>Km-Car</v>
          </cell>
          <cell r="F2274">
            <v>164707</v>
          </cell>
        </row>
        <row r="2275">
          <cell r="C2275">
            <v>11467</v>
          </cell>
          <cell r="D2275" t="str">
            <v>DETERMINACIÓN DE ESPESORES EN ESTRUCTURA DE PAVIMENTO CON EQUIPO GEORRADAR, EQUIPADO MÍNIMO CON DOS ANTENAS DE OPERACIÓN, CON FRECUENCIAS: LA PRIMERA COMO MÍNIMO 1000 MHZ Y LA SEGUNDA ENTRE 300 Y 600. Norma técnica: ASTM D4748.</v>
          </cell>
          <cell r="E2275" t="str">
            <v>Km-Car</v>
          </cell>
          <cell r="F2275">
            <v>197540</v>
          </cell>
        </row>
        <row r="2276">
          <cell r="C2276">
            <v>11468</v>
          </cell>
          <cell r="D2276" t="str">
            <v>MEDICIÓN DE LA RESISTENCIA AL DESLIZAMIENTO EN ESTRUCTURA DE PAVIMENTO CON DISPOSITIVO DE RUEDA PARCIALMENTE BLOQUEADA CON GRADO DE DESLIZAMIENTO FIJO. Incluye movilización y carro escolta del equipo. Norma técnica: ASTM E2340 ASTM E274 ASTM F408 ASTM E1551.</v>
          </cell>
          <cell r="E2276" t="str">
            <v>Km-Car</v>
          </cell>
          <cell r="F2276">
            <v>297500</v>
          </cell>
        </row>
        <row r="2277">
          <cell r="C2277">
            <v>11470</v>
          </cell>
          <cell r="D2277" t="str">
            <v>MEDICIÓN DE PERFIL TRANSVERSAL EN ESTRUCTURA DE PAVIMENTO CON PERFILÓMETRO LASER Y DETERMINACIÓN DE LA IRREGULARIDAD SUPERFICIAL (AHUELLAMIENTO). Incluye movilización y carro escolta del equipo y toma</v>
          </cell>
          <cell r="E2277" t="str">
            <v>Km-Car</v>
          </cell>
          <cell r="F2277">
            <v>73780</v>
          </cell>
        </row>
        <row r="2278">
          <cell r="C2278">
            <v>11471</v>
          </cell>
          <cell r="D2278" t="str">
            <v>MEDICIÓN DE PERFIL DE MACROTEXTURA EN ESTRUCTURA DE  PAVIMENTO CON PERFILÓMETRO LASER Y DETERMINACIÓN DE LA PROFUNDIDAD MEDIA DEL PERFIL (MDP). Incluye movilización y carro escolta del equipo y toma d. Norma técnica: ASTM E1845.</v>
          </cell>
          <cell r="E2278" t="str">
            <v>Km-Car</v>
          </cell>
          <cell r="F2278">
            <v>83300</v>
          </cell>
        </row>
        <row r="2279">
          <cell r="C2279">
            <v>11472</v>
          </cell>
          <cell r="D2279" t="str">
            <v>MEDICIÓN DE PERFIL LONGITUDINAL, TRANSVERSAL Y DE MACROTEXTURA  EN ESTRUCTURA DE PAVIMENTO CON PERFILÓMETRO LASER Y DETERMINACIÓN DEL ÍNDICE DE RUGOSIDAD INTERNACIONAL -IRI-, IRREGULARIDAD SUPERFICIAL. Norma técnica: ASTM E950 INV E – 794 - 13 ASTM E1926 ASTM E1845.</v>
          </cell>
          <cell r="E2279" t="str">
            <v>Km-Car</v>
          </cell>
          <cell r="F2279">
            <v>79280</v>
          </cell>
        </row>
        <row r="2280">
          <cell r="C2280">
            <v>11473</v>
          </cell>
          <cell r="D2280" t="str">
            <v>ALQUILER  DE DEFLECTÓMETRO DE IMPACTO (FWD/HWD). Incluye movilización y carro escolta del equipo y toma de información, procesamiento y entrega de resultados. Norma técnica: INV E – 798 - 13 ASTM D4694 INV E – 797 - 13 ASTM D4695 ASTM D5858.</v>
          </cell>
          <cell r="E2280" t="str">
            <v>JR</v>
          </cell>
          <cell r="F2280">
            <v>3570000</v>
          </cell>
        </row>
        <row r="2281">
          <cell r="C2281">
            <v>11474</v>
          </cell>
          <cell r="D2281" t="str">
            <v>ALQUILER  DE DEFLECTÓMETRO DE IMPACTO (LWD). Incluye movilización y toma de información, procesamiento y entrega de resultados. Norma técnica: ASTM E2583.</v>
          </cell>
          <cell r="E2281" t="str">
            <v>JR</v>
          </cell>
          <cell r="F2281">
            <v>2798880</v>
          </cell>
        </row>
        <row r="2282">
          <cell r="C2282">
            <v>11477</v>
          </cell>
          <cell r="D2282" t="str">
            <v>ENSAYO RADIOGRÁFICO. Norma técnica: ASTM E94.</v>
          </cell>
          <cell r="E2282" t="str">
            <v>DIA</v>
          </cell>
          <cell r="F2282">
            <v>1071000</v>
          </cell>
        </row>
        <row r="2283">
          <cell r="C2283">
            <v>11481</v>
          </cell>
          <cell r="D2283" t="str">
            <v>EVALUACIÓN DEL GRADO DE LIMPIEZA MANUAL. Norma técnica: SSPC-SP2.</v>
          </cell>
          <cell r="E2283" t="str">
            <v>DIA</v>
          </cell>
          <cell r="F2283">
            <v>595000</v>
          </cell>
        </row>
        <row r="2284">
          <cell r="C2284">
            <v>11482</v>
          </cell>
          <cell r="D2284" t="str">
            <v>EVALUACIÓN DEL GRADO DE LIMPIEZA MANUAL Y MECÁNICA. Norma técnica: SSPC-SP3.</v>
          </cell>
          <cell r="E2284" t="str">
            <v>DIA</v>
          </cell>
          <cell r="F2284">
            <v>595000</v>
          </cell>
        </row>
        <row r="2285">
          <cell r="C2285">
            <v>11483</v>
          </cell>
          <cell r="D2285" t="str">
            <v>EVALUACIÓN DEL GRADO DE LIMPIEZA POR CHORRO ABRASIVO A GRADO METAL BLANCO BASADO EN EL PATRÓN SSPC - VIS1. Norma técnica: SSPC-SP5 SSPC-SP7.</v>
          </cell>
          <cell r="E2285" t="str">
            <v>DIA</v>
          </cell>
          <cell r="F2285">
            <v>595000</v>
          </cell>
        </row>
        <row r="2286">
          <cell r="C2286">
            <v>11484</v>
          </cell>
          <cell r="D2286" t="str">
            <v>EVALUACIÓN DEL GRADO DE RUGOSIDAD DEL RECUBRIMIENTO. Norma técnica: NTC 3951  ASTM D4417.</v>
          </cell>
          <cell r="E2286" t="str">
            <v>DIA</v>
          </cell>
          <cell r="F2286">
            <v>595000</v>
          </cell>
        </row>
        <row r="2287">
          <cell r="C2287">
            <v>11485</v>
          </cell>
          <cell r="D2287" t="str">
            <v>EVALUACIÓN DE CONDICIONES AMBIENTALES (EN EL MOMENTO DE LA APLICACIÓN DEL RECUBRIMIENTO). Norma técnica: NTC 3951  ASTM E337.</v>
          </cell>
          <cell r="E2287" t="str">
            <v>DIA</v>
          </cell>
          <cell r="F2287">
            <v>595000</v>
          </cell>
        </row>
        <row r="2288">
          <cell r="C2288">
            <v>11489</v>
          </cell>
          <cell r="D2288" t="str">
            <v>INSPECCIÓN VISUAL PARA EVALUACIÓN DE DEFECTOS Y DEFINICIÓN DE PROCEDIMIENTOS DE REPARACIÓN. Norma técnica: ASTM 123A/123M.</v>
          </cell>
          <cell r="E2288" t="str">
            <v>DIA</v>
          </cell>
          <cell r="F2288">
            <v>595000</v>
          </cell>
        </row>
        <row r="2289">
          <cell r="C2289">
            <v>11498</v>
          </cell>
          <cell r="D2289" t="str">
            <v>TRACCIÓN DE ACERO ESTRUCTURAL. Norma técnica: NTC 3353 - ASTM E8.</v>
          </cell>
          <cell r="E2289" t="str">
            <v>UN</v>
          </cell>
          <cell r="F2289">
            <v>154500</v>
          </cell>
        </row>
        <row r="2290">
          <cell r="C2290">
            <v>11499</v>
          </cell>
          <cell r="D2290" t="str">
            <v>TRACCIÓN DE BARRAS LISAS Y CORRUGADAS EN ACERO AL CARBONO. Norma técnica: NTC 2289 NTC 3353 ASTM A370.</v>
          </cell>
          <cell r="E2290" t="str">
            <v>UN</v>
          </cell>
          <cell r="F2290">
            <v>115000</v>
          </cell>
        </row>
        <row r="2291">
          <cell r="C2291">
            <v>11500</v>
          </cell>
          <cell r="D2291" t="str">
            <v>TRACCIÓN DE ALAMBRE DE ACERO/TORON DE ACERO. Norma técnica: NTC 2289 NTC 3353 ASTM A370.</v>
          </cell>
          <cell r="E2291" t="str">
            <v>UN</v>
          </cell>
          <cell r="F2291">
            <v>115000</v>
          </cell>
        </row>
        <row r="2292">
          <cell r="C2292">
            <v>11501</v>
          </cell>
          <cell r="D2292" t="str">
            <v>DUREZA ROCKWELL DE MATERIALES METÁLICOS (ALUMINIO). Norma técnica: ASTM E18.</v>
          </cell>
          <cell r="E2292" t="str">
            <v>UN</v>
          </cell>
          <cell r="F2292">
            <v>105000</v>
          </cell>
        </row>
        <row r="2293">
          <cell r="C2293">
            <v>11502</v>
          </cell>
          <cell r="D2293" t="str">
            <v>DETERMINACIÓN DE LA EXPANSIÓN DEL CEMENTO EN BARRAS DE MORTERO SUMERGIDAS AL AGUA. Norma técnica: NTC - 4927.</v>
          </cell>
          <cell r="E2293" t="str">
            <v>UN</v>
          </cell>
          <cell r="F2293">
            <v>623503</v>
          </cell>
        </row>
        <row r="2294">
          <cell r="C2294">
            <v>11503</v>
          </cell>
          <cell r="D2294" t="str">
            <v>DETERMINACIÓN DE LA ACTIVIDAD PUZOLÁNICA EN CEMENTOS CON PUZOLANA. Norma técnica: NTC - 1512.</v>
          </cell>
          <cell r="E2294" t="str">
            <v>UN</v>
          </cell>
          <cell r="F2294">
            <v>804202</v>
          </cell>
        </row>
        <row r="2295">
          <cell r="C2295">
            <v>11504</v>
          </cell>
          <cell r="D2295" t="str">
            <v>RESISTENCIA A LA ABRASIÓN - DESGASTE DE CONCRETO. Norma técnica: ASTM D3389 NTC-5147.</v>
          </cell>
          <cell r="E2295" t="str">
            <v>UN</v>
          </cell>
          <cell r="F2295">
            <v>991500</v>
          </cell>
        </row>
        <row r="2296">
          <cell r="C2296">
            <v>11505</v>
          </cell>
          <cell r="D2296" t="str">
            <v>FLEXIÓN DE LOSETA EN CONCRETO PRETENSADO. Norma técnica: ASTM C78 NTC 2871.</v>
          </cell>
          <cell r="E2296" t="str">
            <v>UN</v>
          </cell>
          <cell r="F2296">
            <v>465613</v>
          </cell>
        </row>
        <row r="2297">
          <cell r="C2297">
            <v>11506</v>
          </cell>
          <cell r="D2297" t="str">
            <v>PUNZONAMIENTO DE PANEL EN CONCRETO PRETENSADO. Norma técnica: PROTOCOLO PUNZONAMIENTO CONTRATO IDU-791-2017.</v>
          </cell>
          <cell r="E2297" t="str">
            <v>UN</v>
          </cell>
          <cell r="F2297">
            <v>500780</v>
          </cell>
        </row>
        <row r="2298">
          <cell r="C2298">
            <v>11507</v>
          </cell>
          <cell r="D2298" t="str">
            <v>CONTENIDO DE AIRE INCLUIDO. Norma técnica: NTC 1032.</v>
          </cell>
          <cell r="E2298" t="str">
            <v>UN</v>
          </cell>
          <cell r="F2298">
            <v>62043</v>
          </cell>
        </row>
        <row r="2299">
          <cell r="C2299">
            <v>11508</v>
          </cell>
          <cell r="D2299" t="str">
            <v>INSTRUMENTACIÓN INICIAL PARA ESTIMAR LA RESISTENCIA DEL CONCRETO POR EL MÉTODO DE LA MADUREZ. Norma técnica: NTC 3756.</v>
          </cell>
          <cell r="E2299" t="str">
            <v>UN</v>
          </cell>
          <cell r="F2299">
            <v>64421</v>
          </cell>
        </row>
        <row r="2300">
          <cell r="C2300">
            <v>11509</v>
          </cell>
          <cell r="D2300" t="str">
            <v>FLUJO LIBRE, FLUJO RESTRINGIDO Y SEGREGACIÓN EN CONCRETOS AUTOCOMPACTANTES. Norma técnica: NTC 5222.</v>
          </cell>
          <cell r="E2300" t="str">
            <v>UN</v>
          </cell>
          <cell r="F2300">
            <v>103072</v>
          </cell>
        </row>
        <row r="2301">
          <cell r="C2301">
            <v>11510</v>
          </cell>
          <cell r="D2301" t="str">
            <v>TIEMPO DE FRAGUADO DE MEZCLAS DE CONCRETO POR MEDIO DE SU RESISTENCIA A LA PENETRACIÓN. Norma técnica: NTC 890.</v>
          </cell>
          <cell r="E2301" t="str">
            <v>UN</v>
          </cell>
          <cell r="F2301">
            <v>122399</v>
          </cell>
        </row>
        <row r="2302">
          <cell r="C2302">
            <v>11511</v>
          </cell>
          <cell r="D2302" t="str">
            <v>TOMA DE LECTURAS DIARIAS PARA ESTIMAR LA RESISTENCIA DEL CONCRETO POR EL MÉTODO DE MADUREZ. Norma técnica: NTC 3756.</v>
          </cell>
          <cell r="E2302" t="str">
            <v>PTO/3M</v>
          </cell>
          <cell r="F2302">
            <v>103072</v>
          </cell>
        </row>
        <row r="2303">
          <cell r="C2303">
            <v>11512</v>
          </cell>
          <cell r="D2303" t="str">
            <v>RESISTENCIA A LA PENETRACIÓN PISTÓN DE 50 MM DE DIÁMETRO. Norma técnica: ASTM D6241.</v>
          </cell>
          <cell r="E2303" t="str">
            <v>UN</v>
          </cell>
          <cell r="F2303">
            <v>319396</v>
          </cell>
        </row>
        <row r="2304">
          <cell r="C2304">
            <v>11513</v>
          </cell>
          <cell r="D2304" t="str">
            <v>TAMAÑO DE  ABERTURA APARENTE. Norma técnica: ASTM D4751 NTC-2255-2003.</v>
          </cell>
          <cell r="E2304" t="str">
            <v>UN</v>
          </cell>
          <cell r="F2304">
            <v>188615</v>
          </cell>
        </row>
        <row r="2305">
          <cell r="C2305">
            <v>11514</v>
          </cell>
          <cell r="D2305" t="str">
            <v>ESTABILIDAD  ULTRAVIOLETA POR HR. Norma técnica: ASTM D4355.</v>
          </cell>
          <cell r="E2305" t="str">
            <v>HR</v>
          </cell>
          <cell r="F2305">
            <v>23800</v>
          </cell>
        </row>
        <row r="2306">
          <cell r="C2306">
            <v>11515</v>
          </cell>
          <cell r="D2306" t="str">
            <v>DENSIDAD DE PLÁSTICOS MEDIANTE LA TÉCNICA DE GRADIENTE DE DENSIDAD. Norma técnica: ASTM D1505.</v>
          </cell>
          <cell r="E2306" t="str">
            <v>UN</v>
          </cell>
          <cell r="F2306">
            <v>333200</v>
          </cell>
        </row>
        <row r="2307">
          <cell r="C2307">
            <v>11516</v>
          </cell>
          <cell r="D2307" t="str">
            <v>DENSIDAD Y GRAVEDAD ESPECÍFICA (DENSIDAD RELATIVA) DE PLÁSTICOS POR DESPLAZAMIENTO. Norma técnica: ASTM D792.</v>
          </cell>
          <cell r="E2307" t="str">
            <v>UN</v>
          </cell>
          <cell r="F2307">
            <v>126140</v>
          </cell>
        </row>
        <row r="2308">
          <cell r="C2308">
            <v>11517</v>
          </cell>
          <cell r="D2308" t="str">
            <v>ESPESOR NOMINAL DE LOS GEOSINTÉTICOS. Norma técnica: ASTM D5199.</v>
          </cell>
          <cell r="E2308" t="str">
            <v>UN</v>
          </cell>
          <cell r="F2308">
            <v>142800</v>
          </cell>
        </row>
        <row r="2309">
          <cell r="C2309">
            <v>11518</v>
          </cell>
          <cell r="D2309" t="str">
            <v>CONTENIDO DE CARBÓN NEGRO. Norma técnica: ASTM D1603 ASTM D4218 ISO 6964-19.</v>
          </cell>
          <cell r="E2309" t="str">
            <v>UN</v>
          </cell>
          <cell r="F2309">
            <v>333200</v>
          </cell>
        </row>
        <row r="2310">
          <cell r="C2310">
            <v>11519</v>
          </cell>
          <cell r="D2310" t="str">
            <v>PROPIEDADES DE TRACCIÓN DE POLIETILENO NO REFORZADO Y GEOMEMBRANA DE POLIPROPILENO FLEXIBLE NO REFORZADO. Norma técnica: ASTM D1603 ASTM D4218 ISO 6964-19.</v>
          </cell>
          <cell r="E2310" t="str">
            <v>UN</v>
          </cell>
          <cell r="F2310">
            <v>189210</v>
          </cell>
        </row>
        <row r="2311">
          <cell r="C2311">
            <v>11520</v>
          </cell>
          <cell r="D2311" t="str">
            <v>INTEGRIDAD DE LAS COSTURAS UTILIZADAS PARA UNIR GEOMEMBRANAS FLEXIBLES DE LÁMINAS POLIMÉRICAS. Norma técnica: ISO 13426 Método B ASTM D4437.</v>
          </cell>
          <cell r="E2311" t="str">
            <v>UN</v>
          </cell>
          <cell r="F2311">
            <v>214200</v>
          </cell>
        </row>
        <row r="2312">
          <cell r="C2312">
            <v>11521</v>
          </cell>
          <cell r="D2312" t="str">
            <v>TIEMPO DE INDUCCIÓN OXIDATIVA. Norma técnica: ASTM D3895.</v>
          </cell>
          <cell r="E2312" t="str">
            <v>UN</v>
          </cell>
          <cell r="F2312">
            <v>325500</v>
          </cell>
        </row>
        <row r="2313">
          <cell r="C2313">
            <v>11522</v>
          </cell>
          <cell r="D2313" t="str">
            <v>RESISTENCIA AL AGRIETAMIENTO AFECTACIONES MEDIOAMBIENTALES. Norma técnica: ASTM D1693.</v>
          </cell>
          <cell r="E2313" t="str">
            <v>UN</v>
          </cell>
          <cell r="F2313">
            <v>214200</v>
          </cell>
        </row>
        <row r="2314">
          <cell r="C2314">
            <v>11523</v>
          </cell>
          <cell r="D2314" t="str">
            <v>ANGULO LA FRICCIÓN CONJUNTO ARENA – PARED DE CELDA. Norma técnica: ASTM D5321.</v>
          </cell>
          <cell r="E2314" t="str">
            <v>UN</v>
          </cell>
          <cell r="F2314">
            <v>333200</v>
          </cell>
        </row>
        <row r="2315">
          <cell r="C2315">
            <v>11524</v>
          </cell>
          <cell r="D2315" t="str">
            <v>RESISTENCIA A LA TENSIÓN ÚLTIMA (VMPR). Norma técnica: ASTM D6637.</v>
          </cell>
          <cell r="E2315" t="str">
            <v>UN</v>
          </cell>
          <cell r="F2315">
            <v>178500</v>
          </cell>
        </row>
        <row r="2316">
          <cell r="C2316">
            <v>11525</v>
          </cell>
          <cell r="D2316" t="str">
            <v>ELONGACIÓN A LA ROTURA. Norma técnica: ASTM D6637.</v>
          </cell>
          <cell r="E2316" t="str">
            <v>UN</v>
          </cell>
          <cell r="F2316">
            <v>151130</v>
          </cell>
        </row>
        <row r="2317">
          <cell r="C2317">
            <v>11526</v>
          </cell>
          <cell r="D2317" t="str">
            <v>PUNTO DE FUSIÓN. Norma técnica: ASTM D276.</v>
          </cell>
          <cell r="E2317" t="str">
            <v>UN</v>
          </cell>
          <cell r="F2317">
            <v>714000</v>
          </cell>
        </row>
        <row r="2318">
          <cell r="C2318">
            <v>11528</v>
          </cell>
          <cell r="D2318" t="str">
            <v>CONTENIDO DE AGUA EN UNA EMULSIÓN ASFÁLTICA. Norma técnica: INV E – 761 - 13 ASTM D244.</v>
          </cell>
          <cell r="E2318" t="str">
            <v>UN</v>
          </cell>
          <cell r="F2318">
            <v>195160</v>
          </cell>
        </row>
        <row r="2319">
          <cell r="C2319">
            <v>11529</v>
          </cell>
          <cell r="D2319" t="str">
            <v>ESTABILIDAD DE LAS EMULSIONES ASFÁLTICAS DURANTE EL ALMACENAMIENTO. Norma técnica: INV E – 764 - 13 ASTM D 6930 NLT 140.</v>
          </cell>
          <cell r="E2319" t="str">
            <v>UN</v>
          </cell>
          <cell r="F2319">
            <v>214200</v>
          </cell>
        </row>
        <row r="2320">
          <cell r="C2320">
            <v>11531</v>
          </cell>
          <cell r="D2320" t="str">
            <v>ALARGAMIENTO HASTA LA ROTURA. Norma técnica: ASTM D412 ISO 37 NTC 444.</v>
          </cell>
          <cell r="E2320" t="str">
            <v>UN</v>
          </cell>
          <cell r="F2320">
            <v>159000</v>
          </cell>
        </row>
        <row r="2321">
          <cell r="C2321">
            <v>11532</v>
          </cell>
          <cell r="D2321" t="str">
            <v>RESISTENCIA A TRACCIÓN. Norma técnica: ASTM D412 ISO 37 NTC 444.</v>
          </cell>
          <cell r="E2321" t="str">
            <v>UN</v>
          </cell>
          <cell r="F2321">
            <v>159000</v>
          </cell>
        </row>
        <row r="2322">
          <cell r="C2322">
            <v>11533</v>
          </cell>
          <cell r="D2322" t="str">
            <v>ENSAYO DE COMPRESIÓN - MÉTODO B. Norma técnica: ASTM D395 ASTM D1149 INV E 642.</v>
          </cell>
          <cell r="E2322" t="str">
            <v>UN</v>
          </cell>
          <cell r="F2322">
            <v>505516</v>
          </cell>
        </row>
        <row r="2323">
          <cell r="C2323">
            <v>11534</v>
          </cell>
          <cell r="D2323" t="str">
            <v>RESISTENCIA AL OZONO. Norma técnica: ASTM D1149 NTC 6292.</v>
          </cell>
          <cell r="E2323" t="str">
            <v>UN</v>
          </cell>
          <cell r="F2323">
            <v>1428000</v>
          </cell>
        </row>
        <row r="2324">
          <cell r="C2324">
            <v>11535</v>
          </cell>
          <cell r="D2324" t="str">
            <v>ADHERENCIA CAUCHO - ACERO. Norma técnica: ASTM D429 INV_E 642.</v>
          </cell>
          <cell r="E2324" t="str">
            <v>UN</v>
          </cell>
          <cell r="F2324">
            <v>333200</v>
          </cell>
        </row>
        <row r="2325">
          <cell r="C2325">
            <v>11536</v>
          </cell>
          <cell r="D2325" t="str">
            <v>RESISTENCIA AL DESGARRO. Norma técnica: ASTM D624 NTC 445.</v>
          </cell>
          <cell r="E2325" t="str">
            <v>UN</v>
          </cell>
          <cell r="F2325">
            <v>119500</v>
          </cell>
        </row>
        <row r="2326">
          <cell r="C2326">
            <v>11537</v>
          </cell>
          <cell r="D2326" t="str">
            <v>DUREZA (SHORE A). Norma técnica: ASTM D2240 ISO 48 NTC 467.</v>
          </cell>
          <cell r="E2326" t="str">
            <v>UN</v>
          </cell>
          <cell r="F2326">
            <v>142800</v>
          </cell>
        </row>
        <row r="2327">
          <cell r="C2327">
            <v>11538</v>
          </cell>
          <cell r="D2327" t="str">
            <v>DETERIORO DE CAUCHO EN HORNO (70 HORAS). Norma técnica: ASTM D573 ISO48/ISO188 NTC 447.</v>
          </cell>
          <cell r="E2327" t="str">
            <v>UN</v>
          </cell>
          <cell r="F2327">
            <v>505516</v>
          </cell>
        </row>
        <row r="2328">
          <cell r="C2328">
            <v>11543</v>
          </cell>
          <cell r="D2328" t="str">
            <v>MODULO DE CORTE. Norma técnica: ASTM D4014, Sección 14 CCP-14  INV E 642.</v>
          </cell>
          <cell r="E2328" t="str">
            <v>UN</v>
          </cell>
          <cell r="F2328">
            <v>380800</v>
          </cell>
        </row>
        <row r="2329">
          <cell r="C2329">
            <v>11544</v>
          </cell>
          <cell r="D2329" t="str">
            <v>RIGIDEZ TÉRMICA INSTANTÁNEA. Norma técnica: ASTM D1043 INV E 642.</v>
          </cell>
          <cell r="E2329" t="str">
            <v>UN</v>
          </cell>
          <cell r="F2329">
            <v>452200</v>
          </cell>
        </row>
        <row r="2330">
          <cell r="C2330">
            <v>11546</v>
          </cell>
          <cell r="D2330" t="str">
            <v>CONCENTRACIÓN DE SOLIDOS/VOLUMEN. Norma técnica: ASTM D2697.</v>
          </cell>
          <cell r="E2330" t="str">
            <v>UN</v>
          </cell>
          <cell r="F2330">
            <v>124300</v>
          </cell>
        </row>
        <row r="2331">
          <cell r="C2331">
            <v>11547</v>
          </cell>
          <cell r="D2331" t="str">
            <v>VOC (COMPONENTES VOLÁTILES ORGÁNICOS). Norma técnica: ASTM D2369.</v>
          </cell>
          <cell r="E2331" t="str">
            <v>UN</v>
          </cell>
          <cell r="F2331">
            <v>110500</v>
          </cell>
        </row>
        <row r="2332">
          <cell r="C2332">
            <v>11549</v>
          </cell>
          <cell r="D2332" t="str">
            <v>COMPRESIÓN DE PLÁSTICOS RÍGIDOS. Norma técnica: ASTM D695.</v>
          </cell>
          <cell r="E2332" t="str">
            <v>UN</v>
          </cell>
          <cell r="F2332">
            <v>261705</v>
          </cell>
        </row>
        <row r="2333">
          <cell r="C2333">
            <v>11550</v>
          </cell>
          <cell r="D2333" t="str">
            <v>FLEXION DE LOSETA EN PLÁSTICO RÍGIDO. Norma técnica: NTC 663. Norma técnica: NTC 663.</v>
          </cell>
          <cell r="E2333" t="str">
            <v>UN</v>
          </cell>
          <cell r="F2333">
            <v>229299</v>
          </cell>
        </row>
        <row r="2334">
          <cell r="C2334">
            <v>11551</v>
          </cell>
          <cell r="D2334" t="str">
            <v>RESISTENCIA A LA ABRASIÓN - DESGASTE DE PLÁSTICO RÍGIDO. Norma técnica: ASTM D3389. Norma técnica: ASTM D3389.</v>
          </cell>
          <cell r="E2334" t="str">
            <v>UN</v>
          </cell>
          <cell r="F2334">
            <v>452200</v>
          </cell>
        </row>
        <row r="2335">
          <cell r="C2335">
            <v>11554</v>
          </cell>
          <cell r="D2335" t="str">
            <v>PERFILES C GR 50/GR 36 GALVANIZADO</v>
          </cell>
          <cell r="E2335" t="str">
            <v>KG</v>
          </cell>
          <cell r="F2335">
            <v>4149</v>
          </cell>
        </row>
        <row r="2336">
          <cell r="C2336">
            <v>11561</v>
          </cell>
          <cell r="D2336" t="str">
            <v>CODO 45° PVC ALCANTARILLADO D=8"</v>
          </cell>
          <cell r="E2336" t="str">
            <v>UN</v>
          </cell>
          <cell r="F2336">
            <v>155000</v>
          </cell>
        </row>
        <row r="2337">
          <cell r="C2337">
            <v>11562</v>
          </cell>
          <cell r="D2337" t="str">
            <v>TAPA CIEGA INICIO / FIN PARA CANAL DE DRENAJE MONOLÍTICO EN CONCRETO POLIMÉRICO PD 150V, CLASE D400, COLOR NATURAL, H= 27cm, A= 20cm, Long= 50cm</v>
          </cell>
          <cell r="E2337" t="str">
            <v>UN</v>
          </cell>
          <cell r="F2337">
            <v>102175</v>
          </cell>
        </row>
        <row r="2338">
          <cell r="C2338">
            <v>11563</v>
          </cell>
          <cell r="D2338" t="str">
            <v>TAPA CIEGA INICIO / FIN PARA CANAL DE INSPECCIÓN DE DRENAJE MONOLÍTICO EN CONCRETO POLIMÉRICO RD 200V, CLASE F900, COLOR NATURAL, H= 53cm, A= 26cm, Long= 66cm</v>
          </cell>
          <cell r="E2338" t="str">
            <v>UN</v>
          </cell>
          <cell r="F2338">
            <v>383651</v>
          </cell>
        </row>
        <row r="2339">
          <cell r="C2339">
            <v>11564</v>
          </cell>
          <cell r="D2339" t="str">
            <v>TRANSFORMADOR SEMISUMERGIBLE 115 KVA, 11.4 / 0.208-0.120 KV DYN5 (Suministro e instalación).</v>
          </cell>
          <cell r="E2339" t="str">
            <v>UN</v>
          </cell>
          <cell r="F2339">
            <v>20652449</v>
          </cell>
        </row>
        <row r="2340">
          <cell r="C2340">
            <v>11565</v>
          </cell>
          <cell r="D2340" t="str">
            <v>TRANSFORMADOR SEMISUMERGIBLE 150 KVA 11.4 /0.208-0.120 KV DYN5.  (Suministro e instalación)</v>
          </cell>
          <cell r="E2340" t="str">
            <v>UN</v>
          </cell>
          <cell r="F2340">
            <v>22020452</v>
          </cell>
        </row>
        <row r="2341">
          <cell r="C2341">
            <v>11566</v>
          </cell>
          <cell r="D2341" t="str">
            <v>SECCIONADOR O CAJA DE MANIOBRA DE 6 VÍAS, E-S 600, D200, SERIE 15 KV.</v>
          </cell>
          <cell r="E2341" t="str">
            <v>UN</v>
          </cell>
          <cell r="F2341">
            <v>26295218</v>
          </cell>
        </row>
        <row r="2342">
          <cell r="C2342">
            <v>11567</v>
          </cell>
          <cell r="D2342" t="str">
            <v>SECCIONADOR O CAJA DE MANIOBRA DE 4 VÍAS, E-S 600, D200, SERIE 15 KV.</v>
          </cell>
          <cell r="E2342" t="str">
            <v>UN</v>
          </cell>
          <cell r="F2342">
            <v>20981202</v>
          </cell>
        </row>
        <row r="2343">
          <cell r="C2343">
            <v>11568</v>
          </cell>
          <cell r="D2343" t="str">
            <v>BARRAJE PREFORMADO BT DE 6 SALIDAS PARA AP INCLUYE FUSIBLE DE PROTECCIÓN DE CABLE 500 AMP, NORMA CODENSA SC340. JGO x1. INCLUYE SOPORTE PARA BARRAJE JGOx2.</v>
          </cell>
          <cell r="E2343" t="str">
            <v>UN</v>
          </cell>
          <cell r="F2343">
            <v>169343</v>
          </cell>
        </row>
        <row r="2344">
          <cell r="C2344">
            <v>11569</v>
          </cell>
          <cell r="D2344" t="str">
            <v>LOSETA PREFABRICADA A20 GRIS (200x200x60mm)</v>
          </cell>
          <cell r="E2344" t="str">
            <v>M2</v>
          </cell>
          <cell r="F2344">
            <v>51135</v>
          </cell>
        </row>
        <row r="2345">
          <cell r="C2345">
            <v>11572</v>
          </cell>
          <cell r="D2345" t="str">
            <v>TUBERÍA FLEXIBLE DE ALTA DENSIDAD NEGRA. TUBO Ø6" (160mm), TUBERÍA PEAD, PE100, SDR17, DN50, PE.</v>
          </cell>
          <cell r="E2345" t="str">
            <v>ML</v>
          </cell>
          <cell r="F2345">
            <v>75882</v>
          </cell>
        </row>
        <row r="2346">
          <cell r="C2346">
            <v>11573</v>
          </cell>
          <cell r="D2346" t="str">
            <v>LOSETA PODOTACTIL EN POLIPROPILENO. ANCHO 0,40m. ACABADOS SEGÚN NORMA NTC 5610. DEC. 308/2018. INCLUYE LIMPIEZA Y ALISTAMIENTO DE SUPERFICIE. INCLUYE TODOS LOS ELEMENTOS DE COLOCACION, FIJACION Y MANO</v>
          </cell>
          <cell r="E2346" t="str">
            <v>ML</v>
          </cell>
          <cell r="F2346">
            <v>165838</v>
          </cell>
        </row>
        <row r="2347">
          <cell r="C2347">
            <v>11574</v>
          </cell>
          <cell r="D2347" t="str">
            <v>RECUBRIMIENTO PROTECTOR EPÓXICO APLICABLE EN ELEMENTOS DE CONCRETO Y METAL BAJO AGUA.</v>
          </cell>
          <cell r="E2347" t="str">
            <v>KG</v>
          </cell>
          <cell r="F2347">
            <v>121193</v>
          </cell>
        </row>
        <row r="2348">
          <cell r="C2348">
            <v>11575</v>
          </cell>
          <cell r="D2348" t="str">
            <v>INHIBIDOR DE CORROSIÓN POR IMPREGNACIÓN (FORMULACIÓN MEJORADA)</v>
          </cell>
          <cell r="E2348" t="str">
            <v>KG</v>
          </cell>
          <cell r="F2348">
            <v>50300</v>
          </cell>
        </row>
        <row r="2349">
          <cell r="C2349">
            <v>11576</v>
          </cell>
          <cell r="D2349" t="str">
            <v>LIMPIADOR PARA CONCRETO-LADRILLO</v>
          </cell>
          <cell r="E2349" t="str">
            <v>GLN</v>
          </cell>
          <cell r="F2349">
            <v>133900</v>
          </cell>
        </row>
        <row r="2350">
          <cell r="C2350">
            <v>11577</v>
          </cell>
          <cell r="D2350" t="str">
            <v>ADOQUIN DE CONCRETO A26 (200x100x60mm)</v>
          </cell>
          <cell r="E2350" t="str">
            <v>UN</v>
          </cell>
          <cell r="F2350">
            <v>1068</v>
          </cell>
        </row>
        <row r="2351">
          <cell r="C2351">
            <v>11580</v>
          </cell>
          <cell r="D2351" t="str">
            <v>LOSETA PREFABRICADA A58 (200x200x60mm)</v>
          </cell>
          <cell r="E2351" t="str">
            <v>UN</v>
          </cell>
          <cell r="F2351">
            <v>2133</v>
          </cell>
        </row>
        <row r="2352">
          <cell r="C2352">
            <v>11581</v>
          </cell>
          <cell r="D2352" t="str">
            <v>LOSETA PREFABRICADA A57 (200x200x60mm)</v>
          </cell>
          <cell r="E2352" t="str">
            <v>UN</v>
          </cell>
          <cell r="F2352">
            <v>2133</v>
          </cell>
        </row>
        <row r="2353">
          <cell r="C2353">
            <v>11586</v>
          </cell>
          <cell r="D2353" t="str">
            <v>TUBERÍA FLEXIBLE DE ALTA DENSIDAD NEGRA. TUBO Ø4" (110mm), TUBERÍA PEAD, PE100, SDR17, DN50, PE.</v>
          </cell>
          <cell r="E2353" t="str">
            <v>ML</v>
          </cell>
          <cell r="F2353">
            <v>36328</v>
          </cell>
        </row>
        <row r="2354">
          <cell r="C2354">
            <v>11587</v>
          </cell>
          <cell r="D2354" t="str">
            <v>TUBERÍA FLEXIBLE DE ALTA DENSIDAD NEGRA. TUBO Ø12" (315mm), TUBERÍA PEAD, PE100, SDR17, DN50, PE.</v>
          </cell>
          <cell r="E2354" t="str">
            <v>ML</v>
          </cell>
          <cell r="F2354">
            <v>416738</v>
          </cell>
        </row>
        <row r="2355">
          <cell r="C2355">
            <v>11588</v>
          </cell>
          <cell r="D2355" t="str">
            <v>TUBERÍA FLEXIBLE DE ALTA DENSIDAD NEGRA. TUBO Ø8" (200mm), TUBERÍA PEAD, PE100, SDR17, DN50, PE.</v>
          </cell>
          <cell r="E2355" t="str">
            <v>ML</v>
          </cell>
          <cell r="F2355">
            <v>161453</v>
          </cell>
        </row>
        <row r="2356">
          <cell r="C2356">
            <v>11589</v>
          </cell>
          <cell r="D2356" t="str">
            <v>TUBERÍA FLEXIBLE DE ALTA DENSIDAD NEGRA. TUBO Ø10" (250 mm), TUBERÍA PEAD, PE100, SDR17, DN50, PE.</v>
          </cell>
          <cell r="E2356" t="str">
            <v>ML</v>
          </cell>
          <cell r="F2356">
            <v>269431</v>
          </cell>
        </row>
        <row r="2357">
          <cell r="C2357">
            <v>11590</v>
          </cell>
          <cell r="D2357" t="str">
            <v>LUMINARIA LED 103W, 48 LED. Driver electrónico 120-227 Vac. 4.000k</v>
          </cell>
          <cell r="E2357" t="str">
            <v>UN</v>
          </cell>
          <cell r="F2357">
            <v>1053521</v>
          </cell>
        </row>
        <row r="2358">
          <cell r="C2358">
            <v>11591</v>
          </cell>
          <cell r="D2358" t="str">
            <v>LUMINARIA LED 37W, 16 LED. Driver electrónico 120-277 V.</v>
          </cell>
          <cell r="E2358" t="str">
            <v>UN</v>
          </cell>
          <cell r="F2358">
            <v>476000</v>
          </cell>
        </row>
        <row r="2359">
          <cell r="C2359">
            <v>11592</v>
          </cell>
          <cell r="D2359" t="str">
            <v>LUMINARIA LED 70W, 32 LED. Driver electrónico 120-277 Vac. 4.000k</v>
          </cell>
          <cell r="E2359" t="str">
            <v>UN</v>
          </cell>
          <cell r="F2359">
            <v>714000</v>
          </cell>
        </row>
        <row r="2360">
          <cell r="C2360">
            <v>11593</v>
          </cell>
          <cell r="D2360" t="str">
            <v>TUBERÍA EN POLIETILENO DE 1" (25mm)</v>
          </cell>
          <cell r="E2360" t="str">
            <v>ML</v>
          </cell>
          <cell r="F2360">
            <v>3690</v>
          </cell>
        </row>
        <row r="2361">
          <cell r="C2361">
            <v>11595</v>
          </cell>
          <cell r="D2361" t="str">
            <v>TRANSFORMADOR SEMISUMERGIBLE 75 KVA 11.4 /0.208-0.120 KV DYN5.</v>
          </cell>
          <cell r="E2361" t="str">
            <v>UN</v>
          </cell>
          <cell r="F2361">
            <v>20248234</v>
          </cell>
        </row>
        <row r="2362">
          <cell r="C2362">
            <v>11596</v>
          </cell>
          <cell r="D2362" t="str">
            <v>TRANSFORMADOR SEMISUMERGIBLE 45 KVA 11.4 /0.208-0.120 KV DYN5.</v>
          </cell>
          <cell r="E2362" t="str">
            <v>UN</v>
          </cell>
          <cell r="F2362">
            <v>21188004</v>
          </cell>
        </row>
        <row r="2363">
          <cell r="C2363">
            <v>11597</v>
          </cell>
          <cell r="D2363" t="str">
            <v>TRANSFORMADOR SEMISUMERGIBLE 225 KVA 11.4 /0.208-0.120 KV DYN5.</v>
          </cell>
          <cell r="E2363" t="str">
            <v>UN</v>
          </cell>
          <cell r="F2363">
            <v>29737549</v>
          </cell>
        </row>
        <row r="2364">
          <cell r="C2364">
            <v>11599</v>
          </cell>
          <cell r="D2364" t="str">
            <v>CIELORASO TIPO PANEL 300 C LISO LAMINA ALUMINIO 0.70 MM O SIMILAR. INCLUYE ESTRUCTURA SOPORTE CON PORTAPANEL EN ALUZINC, PINTURA POLIESTER 1 CARA, SOPORTES, ANCLAJES Y REMATES PERIMETRALES.</v>
          </cell>
          <cell r="E2364" t="str">
            <v>M2</v>
          </cell>
          <cell r="F2364">
            <v>382829</v>
          </cell>
        </row>
        <row r="2365">
          <cell r="C2365">
            <v>11600</v>
          </cell>
          <cell r="D2365" t="str">
            <v>TAPA (REJILLA) PARA CAÑUELA A-124. Dimensiones: 600x300x100mm.</v>
          </cell>
          <cell r="E2365" t="str">
            <v>UN</v>
          </cell>
          <cell r="F2365">
            <v>37652</v>
          </cell>
        </row>
        <row r="2366">
          <cell r="C2366">
            <v>11601</v>
          </cell>
          <cell r="D2366" t="str">
            <v>HORTENSIA JUMBO - FLOR AZUL - 6 PLANTAS POR M2</v>
          </cell>
          <cell r="E2366" t="str">
            <v>M2</v>
          </cell>
          <cell r="F2366">
            <v>46500</v>
          </cell>
        </row>
        <row r="2367">
          <cell r="C2367">
            <v>11602</v>
          </cell>
          <cell r="D2367" t="str">
            <v>SEMÁFORO CUATRO MÓDULOS FIJACIÓN EN MÁSTIL. Semaforo fijo de 200 mm, Tres luces en teconologia led mueble en policarbonato de alto impacto, soportes para instalacion,alimentacion 110- 220 v</v>
          </cell>
          <cell r="E2367" t="str">
            <v>UN</v>
          </cell>
          <cell r="F2367">
            <v>5293426</v>
          </cell>
        </row>
        <row r="2368">
          <cell r="C2368">
            <v>11603</v>
          </cell>
          <cell r="D2368" t="str">
            <v>SEMÁFORO CUATRO MÓDULOS FIJACIÓN EN MÁSTIL CON FLECHA DE GIRO</v>
          </cell>
          <cell r="E2368" t="str">
            <v>UN</v>
          </cell>
          <cell r="F2368">
            <v>5093699</v>
          </cell>
        </row>
        <row r="2369">
          <cell r="C2369">
            <v>11604</v>
          </cell>
          <cell r="D2369" t="str">
            <v>CONCRETO GRAVA COMÚN 4000 PSI 28 MPa (280 Kg/cm2) CON RELACIÓN AGUA MATERIAL CEMENTANTE &lt; 0.45</v>
          </cell>
          <cell r="E2369" t="str">
            <v>M3</v>
          </cell>
          <cell r="F2369">
            <v>416500</v>
          </cell>
        </row>
        <row r="2370">
          <cell r="C2370">
            <v>11605</v>
          </cell>
          <cell r="D2370" t="str">
            <v>CONCRETO 7000 PSI 28 MPa (280 Kg/cm2) GRAVA COMÚN 5"</v>
          </cell>
          <cell r="E2370" t="str">
            <v>M3</v>
          </cell>
          <cell r="F2370">
            <v>410967</v>
          </cell>
        </row>
        <row r="2371">
          <cell r="C2371">
            <v>11606</v>
          </cell>
          <cell r="D2371" t="str">
            <v>TUBERIA METALICA CORRUGADA GALVANIZADA SEGUN NORMA ASTM A-760. DIAMETRO 108".  ESPESOR DE 2,5 mm. (INCLUYE TORNILLERIA PARA EL ARMADO DE LAS LÁMINAS ENTRE SI)</v>
          </cell>
          <cell r="E2371" t="str">
            <v>ML</v>
          </cell>
          <cell r="F2371">
            <v>2066355</v>
          </cell>
        </row>
        <row r="2372">
          <cell r="C2372">
            <v>11607</v>
          </cell>
          <cell r="D2372" t="str">
            <v>TAPÓN INFERIOR Y SUPERIOR PARA TUBERÍA INCLINÓMETRO</v>
          </cell>
          <cell r="E2372" t="str">
            <v>UN</v>
          </cell>
          <cell r="F2372">
            <v>13617</v>
          </cell>
        </row>
        <row r="2373">
          <cell r="C2373">
            <v>11608</v>
          </cell>
          <cell r="D2373" t="str">
            <v>ACOPLE PARA TUBERÍA INCLINÓMETRO</v>
          </cell>
          <cell r="E2373" t="str">
            <v>ML</v>
          </cell>
          <cell r="F2373">
            <v>22695</v>
          </cell>
        </row>
        <row r="2374">
          <cell r="C2374">
            <v>11609</v>
          </cell>
          <cell r="D2374" t="str">
            <v>PIEZOMETRO DE HILO VIBRATIL PARA PRESIÓN DE 0.30 MPA</v>
          </cell>
          <cell r="E2374" t="str">
            <v>UN</v>
          </cell>
          <cell r="F2374">
            <v>1542240</v>
          </cell>
        </row>
        <row r="2375">
          <cell r="C2375">
            <v>11610</v>
          </cell>
          <cell r="D2375" t="str">
            <v>CABLE PVC PARA PIZÓMETRO</v>
          </cell>
          <cell r="E2375" t="str">
            <v>ML</v>
          </cell>
          <cell r="F2375">
            <v>9253</v>
          </cell>
        </row>
        <row r="2376">
          <cell r="C2376">
            <v>11616</v>
          </cell>
          <cell r="D2376" t="str">
            <v>TUBERÍA PARA INCLINÓMETRO D= 70mm (Tubo de 3m)</v>
          </cell>
          <cell r="E2376" t="str">
            <v>UN</v>
          </cell>
          <cell r="F2376">
            <v>166682</v>
          </cell>
        </row>
        <row r="2377">
          <cell r="C2377">
            <v>11617</v>
          </cell>
          <cell r="D2377" t="str">
            <v>ADOQUIN DE CONCRETO A26 (200x100x60mm) AMARILLO</v>
          </cell>
          <cell r="E2377" t="str">
            <v>UN</v>
          </cell>
          <cell r="F2377">
            <v>1228</v>
          </cell>
        </row>
        <row r="2378">
          <cell r="C2378">
            <v>11618</v>
          </cell>
          <cell r="D2378" t="str">
            <v>ADOQUIN DE CONCRETO A26 (200x100x60mm) OCRE</v>
          </cell>
          <cell r="E2378" t="str">
            <v>UN</v>
          </cell>
          <cell r="F2378">
            <v>1153</v>
          </cell>
        </row>
        <row r="2379">
          <cell r="C2379">
            <v>11619</v>
          </cell>
          <cell r="D2379" t="str">
            <v>ACERO ESTRUCTURAL A709 GRADO 50. (Incluye transporte, fabricación y montaje con anticorrosivo y pintura de acabado en epóxico) (Incluye materiales, insumos, herramientas y equipos, andamios, mano de o</v>
          </cell>
          <cell r="E2379" t="str">
            <v>KG</v>
          </cell>
          <cell r="F2379">
            <v>11829</v>
          </cell>
        </row>
        <row r="2380">
          <cell r="C2380">
            <v>11620</v>
          </cell>
          <cell r="D2380" t="str">
            <v>ADOQUIN DE CONCRETO A25 (200x100x60mm) PEATONAL CHOCOLATE</v>
          </cell>
          <cell r="E2380" t="str">
            <v>UN</v>
          </cell>
          <cell r="F2380">
            <v>1286</v>
          </cell>
        </row>
        <row r="2381">
          <cell r="C2381">
            <v>11624</v>
          </cell>
          <cell r="D2381" t="str">
            <v>MUEBLE O MESA CON PUERTAS EN ACERO INOXIDABLE 1.23m x 0.60m x 0.90m</v>
          </cell>
          <cell r="E2381" t="str">
            <v>UN</v>
          </cell>
          <cell r="F2381">
            <v>3689000</v>
          </cell>
        </row>
        <row r="2382">
          <cell r="C2382">
            <v>11625</v>
          </cell>
          <cell r="D2382" t="str">
            <v>MUEBLE O MESA CON PUERTAS EN ACERO INOXIDABLE 2.65m x 0.60m x 0.90m</v>
          </cell>
          <cell r="E2382" t="str">
            <v>UN</v>
          </cell>
          <cell r="F2382">
            <v>7973000</v>
          </cell>
        </row>
        <row r="2383">
          <cell r="C2383">
            <v>11627</v>
          </cell>
          <cell r="D2383" t="str">
            <v>UNIDAD LECTORA PARA PIEZÓMETRO</v>
          </cell>
          <cell r="E2383" t="str">
            <v>UN</v>
          </cell>
          <cell r="F2383">
            <v>7491050</v>
          </cell>
        </row>
        <row r="2384">
          <cell r="C2384">
            <v>11628</v>
          </cell>
          <cell r="D2384" t="str">
            <v>MÓDULOS SONOROS (Incluye suministro e instalación)</v>
          </cell>
          <cell r="E2384" t="str">
            <v>UN</v>
          </cell>
          <cell r="F2384">
            <v>1180367</v>
          </cell>
        </row>
        <row r="2385">
          <cell r="C2385">
            <v>11629</v>
          </cell>
          <cell r="D2385" t="str">
            <v>TUBERIA EN ACERO D=36" CON UNIONES ESPIGO-CAMPANA CON EMPAQUE DE CAUCHO, CON REVESTIMIENTO INTERIOR Y RECUBRIMIENTO EXTERIOR EN MORTERO DE CEMENTO. PRESIÓN DE TRABAJO = 150 PSI</v>
          </cell>
          <cell r="E2385" t="str">
            <v>ML</v>
          </cell>
          <cell r="F2385">
            <v>3401072</v>
          </cell>
        </row>
        <row r="2386">
          <cell r="C2386">
            <v>11630</v>
          </cell>
          <cell r="D2386" t="str">
            <v>CODO EN ACERO 36" ENTRE 5° Y 22½° JUNTA ESPIGO / CAMPANA CON EMPAQUE DE CAUCHO, CON REVESTIMIENTO INTERIOR Y RECUBRIMIENTO EXTERIOR EN MORTERO DE CEMENTO. L=0,50 X 0,50M. PRESIÓN DE TRABAJO =150 PSI</v>
          </cell>
          <cell r="E2386" t="str">
            <v>UN</v>
          </cell>
          <cell r="F2386">
            <v>7510128</v>
          </cell>
        </row>
        <row r="2387">
          <cell r="C2387">
            <v>11631</v>
          </cell>
          <cell r="D2387" t="str">
            <v>CODO EN ACERO 36" ENTRE 22½° Y 45° JUNTA ESPIGO/CAMPANA CON EMPAQUE DE CAUCHO, CON REVESTIMIENTO INTERIOR Y RECUBRIMIENTO EXTERIOR EN MORTERO DE CEMENTO. L=0,80 X 0,80M. PRESIÓN DE TRABAJO =150 PSI</v>
          </cell>
          <cell r="E2387" t="str">
            <v>UN</v>
          </cell>
          <cell r="F2387">
            <v>9650338</v>
          </cell>
        </row>
        <row r="2388">
          <cell r="C2388">
            <v>11632</v>
          </cell>
          <cell r="D2388" t="str">
            <v>CODO EN ACERO 36" ENTRE 45° Y 67½°  JUNTA ESPIGO/CAMPANA CON EMPAQUE DE CAUCHO, CON REVESTIMIENTO INTERIOR Y RECUBRIMIENTO EXTERIOR EN MORTERO DE CEMENTO. L=1.20 X 1.20 M. PRESIÓN DE TRABAJO =150 PSI</v>
          </cell>
          <cell r="E2388" t="str">
            <v>UN</v>
          </cell>
          <cell r="F2388">
            <v>12252931</v>
          </cell>
        </row>
        <row r="2389">
          <cell r="C2389">
            <v>11633</v>
          </cell>
          <cell r="D2389" t="str">
            <v>CODO EN ACERO 36" ENTRE 67½° Y 90° JUNTA ESPIGO/CAMPANA CON EMPAQUE DE CAUCHO, CON REVESTIMIENTO INTERIOR Y RECUBRIMIENTO EXTERIOR EN MORTERO DE CEMENTO. L=1.65 X 1.65 M. PRESIÓN DE TRABAJO =150 PSI</v>
          </cell>
          <cell r="E2389" t="str">
            <v>UN</v>
          </cell>
          <cell r="F2389">
            <v>15086714</v>
          </cell>
        </row>
        <row r="2390">
          <cell r="C2390">
            <v>11634</v>
          </cell>
          <cell r="D2390" t="str">
            <v>REDUCCIÓN EN ACERO 36" x 24" CON EXTREMO ESPIGO Ø36" Y CAMPANA Ø24", CON REVESTIMIENTO INTERIOR Y RECUBRIMIENTO EXTERIOR EN MORTERO DE CEMENTO. L=1.45m. PRESIÓN DE TRABAJO =150 PSI</v>
          </cell>
          <cell r="E2390" t="str">
            <v>UN</v>
          </cell>
          <cell r="F2390">
            <v>6864859</v>
          </cell>
        </row>
        <row r="2391">
          <cell r="C2391">
            <v>11635</v>
          </cell>
          <cell r="D2391" t="str">
            <v>TEE EN ACERO Ø 24" x 24" CON EXTREMOS ESPIGO/CAMPANA Y BRIDA EN LA DERIVACIÓN, CON REVESTIMIENTO INTERIOR Y RECUBRIMIENTO EXTERIOR EN MORTERO CEMENTO, L=1,50x0,90m.</v>
          </cell>
          <cell r="E2391" t="str">
            <v>UN</v>
          </cell>
          <cell r="F2391">
            <v>11550975</v>
          </cell>
        </row>
        <row r="2392">
          <cell r="C2392">
            <v>11641</v>
          </cell>
          <cell r="D2392" t="str">
            <v>NIPLE EN ACERO Ø 16" EXTREMOS BRIDA/CAMPANA, CON REVESTIMIENTO INTERIOR Y EXTERIOR EN MORTERO CEMENTO. L= 1500mm. SUMINISTRO Y TRANSPORTE</v>
          </cell>
          <cell r="E2392" t="str">
            <v>UN</v>
          </cell>
          <cell r="F2392">
            <v>3382197</v>
          </cell>
        </row>
        <row r="2393">
          <cell r="C2393">
            <v>11642</v>
          </cell>
          <cell r="D2393" t="str">
            <v>NIPLE EN ACERO Ø 24" EXTREMOS ESPIGO/BRIDA,  CON REVESTIMIENTO INTERIOR Y EXTERIOR EN MORTERO CEMENTO. L= 2000mm CON SALIDA PARA VENTOSA Ø=2". SUMINISTRO Y TRANSPORTE</v>
          </cell>
          <cell r="E2393" t="str">
            <v>UN</v>
          </cell>
          <cell r="F2393">
            <v>6365060</v>
          </cell>
        </row>
        <row r="2394">
          <cell r="C2394">
            <v>11643</v>
          </cell>
          <cell r="D2394" t="str">
            <v>TUBERÍA EN ACERO Ø30" CON UNIONES ESPIGO/CAMPANA CON EMPAQUE DE CAUCHO. REVEST.INTERIOR Y RECUBR EXT. EN MORTERO CEMENTO. NORMA AWWA C200. L= 6.00m PRESIÓN TRABAJO 150 PSI. SUMINISTRO Y TRANSPORTE</v>
          </cell>
          <cell r="E2394" t="str">
            <v>ML</v>
          </cell>
          <cell r="F2394">
            <v>2181746</v>
          </cell>
        </row>
        <row r="2395">
          <cell r="C2395">
            <v>11644</v>
          </cell>
          <cell r="D2395" t="str">
            <v>CINTURÓN DE CIERRE EN ACERO Ø24" REVESTIDO CON PINTURA ANTICORROSIVA PARA EMPATES DE TUBERÍA EN WSP A CCP LINEAL. PRESIÓN TRABAJO 150 PSI.SUMINISTRO Y TRANSPORTE</v>
          </cell>
          <cell r="E2395" t="str">
            <v>UN</v>
          </cell>
          <cell r="F2395">
            <v>702449</v>
          </cell>
        </row>
        <row r="2396">
          <cell r="C2396">
            <v>11646</v>
          </cell>
          <cell r="D2396" t="str">
            <v>CODO EN ACERO D=30"  ENTRE 45° Y 67 1/2°, JUNTA ESPIGO CAMPANA CON EMPAQUE DE CAUHO, CON REVESTIMIENTO INTERIOR Y EXTERIOR EN MORTERO DE CEMENTO. L=1.00M X 1.00M. PRESIÓN DE TRABAJO 150 PSI. SUM. Y TR</v>
          </cell>
          <cell r="E2396" t="str">
            <v>UN</v>
          </cell>
          <cell r="F2396">
            <v>8741080</v>
          </cell>
        </row>
        <row r="2397">
          <cell r="C2397">
            <v>11647</v>
          </cell>
          <cell r="D2397" t="str">
            <v>REDUCCION  EN ACERO 30" x 24" CON EXTREMOS ESPIGO CAMPANA, REVEST.INTERIOR Y RECUBR EXT. EN MORTERO CEMENTO. L= 0,84m PRESIÓN TRABAJO 150 PSI. SUMINISTRO Y TRANSPORTE</v>
          </cell>
          <cell r="E2397" t="str">
            <v>UN</v>
          </cell>
          <cell r="F2397">
            <v>5561859</v>
          </cell>
        </row>
        <row r="2398">
          <cell r="C2398">
            <v>11648</v>
          </cell>
          <cell r="D2398" t="str">
            <v>SALIDA NORMAL EN ACERO F 12" CON EXTREMO BRIDADO. REVESTIMIENTOS INTERIOR Y EXTERIOR EN PINTURA EPÓXICA. L=0.15M. INSTALADA EN FÁBRICA SOBRE TUBO O ACCESORIO HASTA F 30".. SUMINISTRO Y TRANSPORTE</v>
          </cell>
          <cell r="E2398" t="str">
            <v>UN</v>
          </cell>
          <cell r="F2398">
            <v>1925474</v>
          </cell>
        </row>
        <row r="2399">
          <cell r="C2399">
            <v>11649</v>
          </cell>
          <cell r="D2399" t="str">
            <v>UNIÓN DRESSER D=30". SUMINISTRO Y TRANSPORTE</v>
          </cell>
          <cell r="E2399" t="str">
            <v>UN</v>
          </cell>
          <cell r="F2399">
            <v>4415281</v>
          </cell>
        </row>
        <row r="2400">
          <cell r="C2400">
            <v>11652</v>
          </cell>
          <cell r="D2400" t="str">
            <v>NIPLE EN ACERO Ø=30" EXTREMOS BRIDA/CAMPANA,  REVEST.INTERIOR Y RECUBR EXT. EN MORTERO CEMENTO, CON SALIDA TANGENCIAL PARA PURGA 4" L= 2500mm. SUMINISTRO Y TRANSPORTE</v>
          </cell>
          <cell r="E2400" t="str">
            <v>UN</v>
          </cell>
          <cell r="F2400">
            <v>14122570</v>
          </cell>
        </row>
        <row r="2401">
          <cell r="C2401">
            <v>11653</v>
          </cell>
          <cell r="D2401" t="str">
            <v>TEE EN ACERO Ø 30"x24" EXTREMOS ESPIGO/CAMPANA EN LA RAMA PRINCIPAL Y BRIDA EN LA DERIVACIÓN, REVEST.INTERIOR Y RECUBR EXT. EN MORTERO CEMENTO,  L= 3000mm. SUMINISTRO Y TRANSPORTE</v>
          </cell>
          <cell r="E2401" t="str">
            <v>UN</v>
          </cell>
          <cell r="F2401">
            <v>16091693</v>
          </cell>
        </row>
        <row r="2402">
          <cell r="C2402">
            <v>11655</v>
          </cell>
          <cell r="D2402" t="str">
            <v>CINTURÓN DE CIERRE EN ACERO Ø 16" REVESTIDO CON PINTURA ANTICORROSIVA. PARA EMPATES DE TUBERÍA EN WSP A CCP LINEAL. PRESIÓN DE TRABAJO 150 PSI. SUMINISTRO Y TRANSPORTE</v>
          </cell>
          <cell r="E2402" t="str">
            <v>UN</v>
          </cell>
          <cell r="F2402">
            <v>454980</v>
          </cell>
        </row>
        <row r="2403">
          <cell r="C2403">
            <v>11657</v>
          </cell>
          <cell r="D2403" t="str">
            <v>UNIÓN JUNTA DE DESMONTAJE Ø 8 (A) SUMINISTRO Y TRANSPORTE</v>
          </cell>
          <cell r="E2403" t="str">
            <v>UN</v>
          </cell>
          <cell r="F2403">
            <v>1750490</v>
          </cell>
        </row>
        <row r="2404">
          <cell r="C2404">
            <v>11659</v>
          </cell>
          <cell r="D2404" t="str">
            <v>TEE EN ACERO Ø 20" x 20" CON EXTREMOS ESPIGO/CAMPANA Y BRIDA EN LA DERIVACIÓN (ACERO). SUMINISTRO Y TRANSPORTE</v>
          </cell>
          <cell r="E2404" t="str">
            <v>UN</v>
          </cell>
          <cell r="F2404">
            <v>7019664</v>
          </cell>
        </row>
        <row r="2405">
          <cell r="C2405">
            <v>11665</v>
          </cell>
          <cell r="D2405" t="str">
            <v>UNION DRESSER D= 20" SUMINISTRO Y TRANSPORTE</v>
          </cell>
          <cell r="E2405" t="str">
            <v>UN</v>
          </cell>
          <cell r="F2405">
            <v>1254170</v>
          </cell>
        </row>
        <row r="2406">
          <cell r="C2406">
            <v>11666</v>
          </cell>
          <cell r="D2406" t="str">
            <v>VÁLVULA DE MARIPOSA Ø 20" (A) (150 PSI). SUMINISTRO Y TRANSPORTE</v>
          </cell>
          <cell r="E2406" t="str">
            <v>UN</v>
          </cell>
          <cell r="F2406">
            <v>22411666</v>
          </cell>
        </row>
        <row r="2407">
          <cell r="C2407">
            <v>11668</v>
          </cell>
          <cell r="D2407" t="str">
            <v>NIPLE EN ACERO Ø 3" CON BRIDA Y EXTREMO LISO L= 300mm, REVESTIMIENTO INTERIOR Y EXTERIOR EN PINTURA EXPOXICA. SUMINISTRO Y TRANSPORTE</v>
          </cell>
          <cell r="E2407" t="str">
            <v>UN</v>
          </cell>
          <cell r="F2407">
            <v>281911</v>
          </cell>
        </row>
        <row r="2408">
          <cell r="C2408">
            <v>11670</v>
          </cell>
          <cell r="D2408" t="str">
            <v>VÁLVULA DE COMPUERTA DE Ø 3" BRONCE T/P RED WHITE. SUMINISTRO Y TRANSPORTE</v>
          </cell>
          <cell r="E2408" t="str">
            <v>UN</v>
          </cell>
          <cell r="F2408">
            <v>1044337</v>
          </cell>
        </row>
        <row r="2409">
          <cell r="C2409">
            <v>11672</v>
          </cell>
          <cell r="D2409" t="str">
            <v>CODO EN ACERO D=20" ENTRE 45° y 67.5° JUNTA ESPIGO-CAMPANA CON EMPAQUE CAUCHO.  REVESTIMIENTO INTERIOR Y EXTERIOR EN MORTERO DE CEMENTO. L=1,00X1,00M PRESIÓN TRABAJO 150 PSI. SUMINISTRO Y TRANSPORTE</v>
          </cell>
          <cell r="E2409" t="str">
            <v>UN</v>
          </cell>
          <cell r="F2409">
            <v>5554995</v>
          </cell>
        </row>
        <row r="2410">
          <cell r="C2410">
            <v>11693</v>
          </cell>
          <cell r="D2410" t="str">
            <v>LUMINARIA  SP 80W. DRIVER ELECTRONICO 120-277VAC. 4.000K. VIDA UTIL = 100.000 HORAS. SUMINISTRO E INSTALACIÓN, NO INCLUYE CABLEADO</v>
          </cell>
          <cell r="E2410" t="str">
            <v>UN</v>
          </cell>
          <cell r="F2410">
            <v>743755</v>
          </cell>
        </row>
        <row r="2411">
          <cell r="C2411">
            <v>11699</v>
          </cell>
          <cell r="D2411" t="str">
            <v>LUMINARIA CELSA ACROLED 12W. DRIVER ELECTRONICO 120-277VAC. 4.000K. VIDA UTIL = 100.000 HORAS. SUMINISTRO E INSTALACIÓN, NO INCLUYE CABLEADO</v>
          </cell>
          <cell r="E2411" t="str">
            <v>UN</v>
          </cell>
          <cell r="F2411">
            <v>606597</v>
          </cell>
        </row>
        <row r="2412">
          <cell r="C2412">
            <v>11708</v>
          </cell>
          <cell r="D2412" t="str">
            <v>REDUCCION AC  8"x4" EXTREMO LISO</v>
          </cell>
          <cell r="E2412" t="str">
            <v>UN</v>
          </cell>
          <cell r="F2412">
            <v>262492</v>
          </cell>
        </row>
        <row r="2413">
          <cell r="C2413">
            <v>11711</v>
          </cell>
          <cell r="D2413" t="str">
            <v>TUBERIA HDPE 1.30m</v>
          </cell>
          <cell r="E2413" t="str">
            <v>ML</v>
          </cell>
          <cell r="F2413">
            <v>3559191</v>
          </cell>
        </row>
        <row r="2414">
          <cell r="C2414">
            <v>11712</v>
          </cell>
          <cell r="D2414" t="str">
            <v>TUBERIA HDPE 1.40m</v>
          </cell>
          <cell r="E2414" t="str">
            <v>ML</v>
          </cell>
          <cell r="F2414">
            <v>3885244</v>
          </cell>
        </row>
        <row r="2415">
          <cell r="C2415">
            <v>11713</v>
          </cell>
          <cell r="D2415" t="str">
            <v>TUBERIA HDPE 1.50m</v>
          </cell>
          <cell r="E2415" t="str">
            <v>ML</v>
          </cell>
          <cell r="F2415">
            <v>4391885</v>
          </cell>
        </row>
        <row r="2416">
          <cell r="C2416">
            <v>11714</v>
          </cell>
          <cell r="D2416" t="str">
            <v>GABINETE CONTRAINCENDIO T2</v>
          </cell>
          <cell r="E2416" t="str">
            <v>UN</v>
          </cell>
          <cell r="F2416">
            <v>720000</v>
          </cell>
        </row>
        <row r="2417">
          <cell r="C2417">
            <v>11715</v>
          </cell>
          <cell r="D2417" t="str">
            <v>TUBERIA HDPE 1.60m</v>
          </cell>
          <cell r="E2417" t="str">
            <v>ML</v>
          </cell>
          <cell r="F2417">
            <v>4932863</v>
          </cell>
        </row>
        <row r="2418">
          <cell r="C2418">
            <v>11716</v>
          </cell>
          <cell r="D2418" t="str">
            <v>TUBERIA HDPE 1.80m</v>
          </cell>
          <cell r="E2418" t="str">
            <v>ML</v>
          </cell>
          <cell r="F2418">
            <v>6289996</v>
          </cell>
        </row>
        <row r="2419">
          <cell r="C2419">
            <v>11717</v>
          </cell>
          <cell r="D2419" t="str">
            <v>TUBERIA HDPE 2.00m</v>
          </cell>
          <cell r="E2419" t="str">
            <v>ML</v>
          </cell>
          <cell r="F2419">
            <v>7661157</v>
          </cell>
        </row>
        <row r="2420">
          <cell r="C2420">
            <v>11718</v>
          </cell>
          <cell r="D2420" t="str">
            <v>TUBO PE100 PN16 90mm Ø3"</v>
          </cell>
          <cell r="E2420" t="str">
            <v>ML</v>
          </cell>
          <cell r="F2420">
            <v>48556</v>
          </cell>
        </row>
        <row r="2421">
          <cell r="C2421">
            <v>11719</v>
          </cell>
          <cell r="D2421" t="str">
            <v>TUBO PE100 PN16 110mm Ø4"</v>
          </cell>
          <cell r="E2421" t="str">
            <v>ML</v>
          </cell>
          <cell r="F2421">
            <v>72246</v>
          </cell>
        </row>
        <row r="2422">
          <cell r="C2422">
            <v>11720</v>
          </cell>
          <cell r="D2422" t="str">
            <v>TUBO PE100 PN10 160mm Ø6"</v>
          </cell>
          <cell r="E2422" t="str">
            <v>ML</v>
          </cell>
          <cell r="F2422">
            <v>153330</v>
          </cell>
        </row>
        <row r="2423">
          <cell r="C2423">
            <v>11721</v>
          </cell>
          <cell r="D2423" t="str">
            <v>CODO 45° PE100 PN16 110mm Ø4"</v>
          </cell>
          <cell r="E2423" t="str">
            <v>UN</v>
          </cell>
          <cell r="F2423">
            <v>157087</v>
          </cell>
        </row>
        <row r="2424">
          <cell r="C2424">
            <v>11722</v>
          </cell>
          <cell r="D2424" t="str">
            <v>CODO 45° PE100 PN16 160mm Ø6"</v>
          </cell>
          <cell r="E2424" t="str">
            <v>UN</v>
          </cell>
          <cell r="F2424">
            <v>293316</v>
          </cell>
        </row>
        <row r="2425">
          <cell r="C2425">
            <v>11723</v>
          </cell>
          <cell r="D2425" t="str">
            <v>CODO 90° PE100 PN16 160mm Ø6"</v>
          </cell>
          <cell r="E2425" t="str">
            <v>UN</v>
          </cell>
          <cell r="F2425">
            <v>406455</v>
          </cell>
        </row>
        <row r="2426">
          <cell r="C2426">
            <v>11724</v>
          </cell>
          <cell r="D2426" t="str">
            <v>CODO 45° PE100 PN16 200mm Ø8"</v>
          </cell>
          <cell r="E2426" t="str">
            <v>UN</v>
          </cell>
          <cell r="F2426">
            <v>518404</v>
          </cell>
        </row>
        <row r="2427">
          <cell r="C2427">
            <v>11727</v>
          </cell>
          <cell r="D2427" t="str">
            <v>TAPÓN PVC TIPO U.M D=12" (Suministro e Instalación)</v>
          </cell>
          <cell r="E2427" t="str">
            <v>UN</v>
          </cell>
          <cell r="F2427">
            <v>1184615</v>
          </cell>
        </row>
        <row r="2428">
          <cell r="C2428">
            <v>11728</v>
          </cell>
          <cell r="D2428" t="str">
            <v>UNIÓN PE 3"</v>
          </cell>
          <cell r="E2428" t="str">
            <v>UN</v>
          </cell>
          <cell r="F2428">
            <v>86152</v>
          </cell>
        </row>
        <row r="2429">
          <cell r="C2429">
            <v>11729</v>
          </cell>
          <cell r="D2429" t="str">
            <v>UNIÓN PE 4"</v>
          </cell>
          <cell r="E2429" t="str">
            <v>UN</v>
          </cell>
          <cell r="F2429">
            <v>103523</v>
          </cell>
        </row>
        <row r="2430">
          <cell r="C2430">
            <v>11733</v>
          </cell>
          <cell r="D2430" t="str">
            <v>GIMNASIO EXTERIOR-DOBLE SWING. SUMINISTRO E INSTALACIÓN</v>
          </cell>
          <cell r="E2430" t="str">
            <v>ML</v>
          </cell>
          <cell r="F2430">
            <v>2380000</v>
          </cell>
        </row>
        <row r="2431">
          <cell r="C2431">
            <v>11735</v>
          </cell>
          <cell r="D2431" t="str">
            <v>BRIDA LOCA POLIETILENO D= 8"</v>
          </cell>
          <cell r="E2431" t="str">
            <v>UN</v>
          </cell>
          <cell r="F2431">
            <v>213488</v>
          </cell>
        </row>
        <row r="2432">
          <cell r="C2432">
            <v>11736</v>
          </cell>
          <cell r="D2432" t="str">
            <v>PORTABRIDA POLIETILENO D= 8"</v>
          </cell>
          <cell r="E2432" t="str">
            <v>UN</v>
          </cell>
          <cell r="F2432">
            <v>200956</v>
          </cell>
        </row>
        <row r="2433">
          <cell r="C2433">
            <v>11737</v>
          </cell>
          <cell r="D2433" t="str">
            <v>UNIÓN PE 6"</v>
          </cell>
          <cell r="E2433" t="str">
            <v>UN</v>
          </cell>
          <cell r="F2433">
            <v>200473</v>
          </cell>
        </row>
        <row r="2434">
          <cell r="C2434">
            <v>11738</v>
          </cell>
          <cell r="D2434" t="str">
            <v>BRIDA LOCA POLIETILENO D= 4"</v>
          </cell>
          <cell r="E2434" t="str">
            <v>UN</v>
          </cell>
          <cell r="F2434">
            <v>89862</v>
          </cell>
        </row>
        <row r="2435">
          <cell r="C2435">
            <v>11739</v>
          </cell>
          <cell r="D2435" t="str">
            <v>PORTABRIDA POLIETILENO D= 4"</v>
          </cell>
          <cell r="E2435" t="str">
            <v>UN</v>
          </cell>
          <cell r="F2435">
            <v>62839</v>
          </cell>
        </row>
        <row r="2436">
          <cell r="C2436">
            <v>11740</v>
          </cell>
          <cell r="D2436" t="str">
            <v>TUBO METÁLICO (COLD ROLLED) CALIBRE 16 D=2 1/2" PINTURA ANTICORROSIVA Y ESMALTE POLIESTER COLOR VERDE RAL 6028</v>
          </cell>
          <cell r="E2436" t="str">
            <v>ML</v>
          </cell>
          <cell r="F2436">
            <v>68420</v>
          </cell>
        </row>
        <row r="2437">
          <cell r="C2437">
            <v>11741</v>
          </cell>
          <cell r="D2437" t="str">
            <v>MALLA METÁLICA PLASTIFICADA (0,05X0,05M) PINTURA ANTICORROSIVA Y ESMALTE POLIESTER COLOR VERDE RAL 6028</v>
          </cell>
          <cell r="E2437" t="str">
            <v>M2</v>
          </cell>
          <cell r="F2437">
            <v>40382</v>
          </cell>
        </row>
        <row r="2438">
          <cell r="C2438">
            <v>11742</v>
          </cell>
          <cell r="D2438" t="str">
            <v>GANCHO METÁLICO PARA FIJAR MALLA AL TUBO</v>
          </cell>
          <cell r="E2438" t="str">
            <v>UN</v>
          </cell>
          <cell r="F2438">
            <v>395</v>
          </cell>
        </row>
        <row r="2439">
          <cell r="C2439">
            <v>11743</v>
          </cell>
          <cell r="D2439" t="str">
            <v>NIPLE 36" ACERO CARBON EXTREMOS BRIDA/CAMPANA, CON REVESTIMIENTO INTERIOR Y RECUBRIMIENTO EXTERIOR EN MORTERO CEMENTO, CON SALIDA TANGENCIAL PARA PURGA 4" L= 2500mm. SUMINISTRO Y TRANSPORTE</v>
          </cell>
          <cell r="E2439" t="str">
            <v>UN</v>
          </cell>
          <cell r="F2439">
            <v>24000155</v>
          </cell>
        </row>
        <row r="2440">
          <cell r="C2440">
            <v>11744</v>
          </cell>
          <cell r="D2440" t="str">
            <v>TUBERIA HDPE 200mm (8")</v>
          </cell>
          <cell r="E2440" t="str">
            <v>ML</v>
          </cell>
          <cell r="F2440">
            <v>177592</v>
          </cell>
        </row>
        <row r="2441">
          <cell r="C2441">
            <v>11745</v>
          </cell>
          <cell r="D2441" t="str">
            <v>TUBERIA HDPE 250mm (10")</v>
          </cell>
          <cell r="E2441" t="str">
            <v>ML</v>
          </cell>
          <cell r="F2441">
            <v>217705</v>
          </cell>
        </row>
        <row r="2442">
          <cell r="C2442">
            <v>11746</v>
          </cell>
          <cell r="D2442" t="str">
            <v>TUBERIA HDPE 300mm (12")</v>
          </cell>
          <cell r="E2442" t="str">
            <v>ML</v>
          </cell>
          <cell r="F2442">
            <v>240894</v>
          </cell>
        </row>
        <row r="2443">
          <cell r="C2443">
            <v>11747</v>
          </cell>
          <cell r="D2443" t="str">
            <v>TUBERIA HDPE 350mm (14")</v>
          </cell>
          <cell r="E2443" t="str">
            <v>ML</v>
          </cell>
          <cell r="F2443">
            <v>264088</v>
          </cell>
        </row>
        <row r="2444">
          <cell r="C2444">
            <v>11748</v>
          </cell>
          <cell r="D2444" t="str">
            <v>TUBERIA HDPE 400mm (16")</v>
          </cell>
          <cell r="E2444" t="str">
            <v>ML</v>
          </cell>
          <cell r="F2444">
            <v>300813</v>
          </cell>
        </row>
        <row r="2445">
          <cell r="C2445">
            <v>11764</v>
          </cell>
          <cell r="D2445" t="str">
            <v>TEE PE 6"x4" (150x100mm)</v>
          </cell>
          <cell r="E2445" t="str">
            <v>UN</v>
          </cell>
          <cell r="F2445">
            <v>180810</v>
          </cell>
        </row>
        <row r="2446">
          <cell r="C2446">
            <v>11765</v>
          </cell>
          <cell r="D2446" t="str">
            <v>UNION REPARACION DESLIZANTE PVC D=1"</v>
          </cell>
          <cell r="E2446" t="str">
            <v>UN</v>
          </cell>
          <cell r="F2446">
            <v>16125</v>
          </cell>
        </row>
        <row r="2447">
          <cell r="C2447">
            <v>11766</v>
          </cell>
          <cell r="D2447" t="str">
            <v>TEE PE 8"x4" (200x100mm)</v>
          </cell>
          <cell r="E2447" t="str">
            <v>UN</v>
          </cell>
          <cell r="F2447">
            <v>534121</v>
          </cell>
        </row>
        <row r="2448">
          <cell r="C2448">
            <v>11770</v>
          </cell>
          <cell r="D2448" t="str">
            <v>BRIDA LOCA POLIETILENO D= 3"</v>
          </cell>
          <cell r="E2448" t="str">
            <v>UN</v>
          </cell>
          <cell r="F2448">
            <v>63792</v>
          </cell>
        </row>
        <row r="2449">
          <cell r="C2449">
            <v>11771</v>
          </cell>
          <cell r="D2449" t="str">
            <v>PORTABRIDA POLIETILENO D= 3"</v>
          </cell>
          <cell r="E2449" t="str">
            <v>UN</v>
          </cell>
          <cell r="F2449">
            <v>50401</v>
          </cell>
        </row>
        <row r="2450">
          <cell r="C2450">
            <v>11772</v>
          </cell>
          <cell r="D2450" t="str">
            <v>TRAGANTE CÚPULA 3" x 2" EN ALUMINIO</v>
          </cell>
          <cell r="E2450" t="str">
            <v>UN</v>
          </cell>
          <cell r="F2450">
            <v>6900</v>
          </cell>
        </row>
        <row r="2451">
          <cell r="C2451">
            <v>11774</v>
          </cell>
          <cell r="D2451" t="str">
            <v>BRIDA LOCA POLIETILENO D= 6"</v>
          </cell>
          <cell r="E2451" t="str">
            <v>UN</v>
          </cell>
          <cell r="F2451">
            <v>125635</v>
          </cell>
        </row>
        <row r="2452">
          <cell r="C2452">
            <v>11775</v>
          </cell>
          <cell r="D2452" t="str">
            <v>PORTABRIDA POLIETILENO D= 6"</v>
          </cell>
          <cell r="E2452" t="str">
            <v>UN</v>
          </cell>
          <cell r="F2452">
            <v>111545</v>
          </cell>
        </row>
        <row r="2453">
          <cell r="C2453">
            <v>11776</v>
          </cell>
          <cell r="D2453" t="str">
            <v>TEE HD EXTREMO JUNTA HIDRÁULICA 12"X12"</v>
          </cell>
          <cell r="E2453" t="str">
            <v>UN</v>
          </cell>
          <cell r="F2453">
            <v>3171519</v>
          </cell>
        </row>
        <row r="2454">
          <cell r="C2454">
            <v>11777</v>
          </cell>
          <cell r="D2454" t="str">
            <v>TAPÓN HD EXTREMO LISO D=2"</v>
          </cell>
          <cell r="E2454" t="str">
            <v>UN</v>
          </cell>
          <cell r="F2454">
            <v>57120</v>
          </cell>
        </row>
        <row r="2455">
          <cell r="C2455">
            <v>11780</v>
          </cell>
          <cell r="D2455" t="str">
            <v>TEE HD 3"</v>
          </cell>
          <cell r="E2455" t="str">
            <v>UN</v>
          </cell>
          <cell r="F2455">
            <v>249900</v>
          </cell>
        </row>
        <row r="2456">
          <cell r="C2456">
            <v>11781</v>
          </cell>
          <cell r="D2456" t="str">
            <v>CAPACETE IMC DE 6"</v>
          </cell>
          <cell r="E2456" t="str">
            <v>UN</v>
          </cell>
          <cell r="F2456">
            <v>221340</v>
          </cell>
        </row>
        <row r="2457">
          <cell r="C2457">
            <v>11783</v>
          </cell>
          <cell r="D2457" t="str">
            <v>CURVA PVC 6"</v>
          </cell>
          <cell r="E2457" t="str">
            <v>UN</v>
          </cell>
          <cell r="F2457">
            <v>123104</v>
          </cell>
        </row>
        <row r="2458">
          <cell r="C2458">
            <v>11784</v>
          </cell>
          <cell r="D2458" t="str">
            <v>TEE PVC E.L. D=1/2</v>
          </cell>
          <cell r="E2458" t="str">
            <v>UN</v>
          </cell>
          <cell r="F2458">
            <v>850</v>
          </cell>
        </row>
        <row r="2459">
          <cell r="C2459">
            <v>11785</v>
          </cell>
          <cell r="D2459" t="str">
            <v>CINTA BANDIT 1/2"</v>
          </cell>
          <cell r="E2459" t="str">
            <v>ML</v>
          </cell>
          <cell r="F2459">
            <v>2442</v>
          </cell>
        </row>
        <row r="2460">
          <cell r="C2460">
            <v>11786</v>
          </cell>
          <cell r="D2460" t="str">
            <v>CODO 45° 1/8 CxE PVC SANITARIA D= 3"</v>
          </cell>
          <cell r="E2460" t="str">
            <v>UN</v>
          </cell>
          <cell r="F2460">
            <v>10370</v>
          </cell>
        </row>
        <row r="2461">
          <cell r="C2461">
            <v>11787</v>
          </cell>
          <cell r="D2461" t="str">
            <v>YEE PVC SANITARIA 6" x 8"</v>
          </cell>
          <cell r="E2461" t="str">
            <v>UN</v>
          </cell>
          <cell r="F2461">
            <v>165053</v>
          </cell>
        </row>
        <row r="2462">
          <cell r="C2462">
            <v>11789</v>
          </cell>
          <cell r="D2462" t="str">
            <v>TUBERIA PVC U.M. EXT CORRUGADO/INT LISO U.M. NORMA NTC 3722-1 D=60"</v>
          </cell>
          <cell r="E2462" t="str">
            <v>ML</v>
          </cell>
          <cell r="F2462">
            <v>3683914</v>
          </cell>
        </row>
        <row r="2463">
          <cell r="C2463">
            <v>11790</v>
          </cell>
          <cell r="D2463" t="str">
            <v>SOPORTE PARA TUBERÍA DIÁMETRO 3"</v>
          </cell>
          <cell r="E2463" t="str">
            <v>UN</v>
          </cell>
          <cell r="F2463">
            <v>3402</v>
          </cell>
        </row>
        <row r="2464">
          <cell r="C2464">
            <v>11794</v>
          </cell>
          <cell r="D2464" t="str">
            <v>PUNTO ECOLÓGICO COMPUESTO POR 3 CANECAS TIPO BARCELONA M-121</v>
          </cell>
          <cell r="E2464" t="str">
            <v>UN</v>
          </cell>
          <cell r="F2464">
            <v>1642200</v>
          </cell>
        </row>
        <row r="2465">
          <cell r="C2465">
            <v>11796</v>
          </cell>
          <cell r="D2465" t="str">
            <v>NIPLE EN ACERO Ø 12" CON EXTREMOS BRIDADOS, CON REVESTIMIENTO INTERIOR EN MORTERO DE CEMENTO Y RECUBRIMIENTO EXTERIOR EN PINTURA EPÓXICA. L = 2.50 m. INCLUYE UNA SALIDA TANGENCIAL EN ACERO Ø 2" CON EX</v>
          </cell>
          <cell r="E2465" t="str">
            <v>UN</v>
          </cell>
          <cell r="F2465">
            <v>4195010</v>
          </cell>
        </row>
        <row r="2466">
          <cell r="C2466">
            <v>11797</v>
          </cell>
          <cell r="D2466" t="str">
            <v>TRANSFORMADOR TIPO PEDESTAL PARA AP DE 75 KVA 11.4/0.380-0.220KV EN ACEITE VEGETAL.</v>
          </cell>
          <cell r="E2466" t="str">
            <v>UN</v>
          </cell>
          <cell r="F2466">
            <v>19384379</v>
          </cell>
        </row>
        <row r="2467">
          <cell r="C2467">
            <v>11798</v>
          </cell>
          <cell r="D2467" t="str">
            <v>CODO HD 90° EXTREMO JUNTA HIDRÁULICA D=8"</v>
          </cell>
          <cell r="E2467" t="str">
            <v>UN</v>
          </cell>
          <cell r="F2467">
            <v>571657</v>
          </cell>
        </row>
        <row r="2468">
          <cell r="C2468">
            <v>11799</v>
          </cell>
          <cell r="D2468" t="str">
            <v>TAPON HD EXTREMO JUNTA HIDRÁULICA D=8"</v>
          </cell>
          <cell r="E2468" t="str">
            <v>UN</v>
          </cell>
          <cell r="F2468">
            <v>269188</v>
          </cell>
        </row>
        <row r="2469">
          <cell r="C2469">
            <v>11800</v>
          </cell>
          <cell r="D2469" t="str">
            <v>TEE HD EXTREMO JUNTA HIDRÁULICA 8"x4"</v>
          </cell>
          <cell r="E2469" t="str">
            <v>UN</v>
          </cell>
          <cell r="F2469">
            <v>677374</v>
          </cell>
        </row>
        <row r="2470">
          <cell r="C2470">
            <v>11801</v>
          </cell>
          <cell r="D2470" t="str">
            <v>TEE HD EXTREMO JUNTA HIDRÁULICA 8"x6"</v>
          </cell>
          <cell r="E2470" t="str">
            <v>UN</v>
          </cell>
          <cell r="F2470">
            <v>708698</v>
          </cell>
        </row>
        <row r="2471">
          <cell r="C2471">
            <v>11803</v>
          </cell>
          <cell r="D2471" t="str">
            <v>VÁLVULA DE MARIPOSA D=18" EXTREMOS BRIDADOS CLASE 150 OPERACIÓN MANUAL</v>
          </cell>
          <cell r="E2471" t="str">
            <v>UN</v>
          </cell>
          <cell r="F2471">
            <v>17850000</v>
          </cell>
        </row>
        <row r="2472">
          <cell r="C2472">
            <v>11804</v>
          </cell>
          <cell r="D2472" t="str">
            <v>CODO HD 22.5° EXTREMO JUNTA HIDRÁULICA PARA PVC D= 3"</v>
          </cell>
          <cell r="E2472" t="str">
            <v>UN</v>
          </cell>
          <cell r="F2472">
            <v>164220</v>
          </cell>
        </row>
        <row r="2473">
          <cell r="C2473">
            <v>11805</v>
          </cell>
          <cell r="D2473" t="str">
            <v>CODO HD 45° EXTREMO JUNTA HIDRÁULICA PARA PVC D= 3"</v>
          </cell>
          <cell r="E2473" t="str">
            <v>UN</v>
          </cell>
          <cell r="F2473">
            <v>164220</v>
          </cell>
        </row>
        <row r="2474">
          <cell r="C2474">
            <v>11806</v>
          </cell>
          <cell r="D2474" t="str">
            <v>CODO HD 90° EXTREMO JUNTA HIDRÁULICA PARA PVC D= 3".</v>
          </cell>
          <cell r="E2474" t="str">
            <v>UN</v>
          </cell>
          <cell r="F2474">
            <v>171360</v>
          </cell>
        </row>
        <row r="2475">
          <cell r="C2475">
            <v>11807</v>
          </cell>
          <cell r="D2475" t="str">
            <v>TEE HD EXTREMO JUNTA HIDRÁULICA 6"x6"</v>
          </cell>
          <cell r="E2475" t="str">
            <v>UN</v>
          </cell>
          <cell r="F2475">
            <v>469855</v>
          </cell>
        </row>
        <row r="2476">
          <cell r="C2476">
            <v>11810</v>
          </cell>
          <cell r="D2476" t="str">
            <v>LUMINARIA LED 22.7 W, 120 V, 60 HZ (INCLUYE ACCESORIOS DE INSTALACIÓN Y FIJACIÓN, CAJA DE SALIDA, ELEMENTOS DE CONEXIÓN, DE EMPALME Y DE MONTAJE NO INCLUYE TUBERIA NI CABLEADO)</v>
          </cell>
          <cell r="E2476" t="str">
            <v>UN</v>
          </cell>
          <cell r="F2476">
            <v>252530</v>
          </cell>
        </row>
        <row r="2477">
          <cell r="C2477">
            <v>11811</v>
          </cell>
          <cell r="D2477" t="str">
            <v>LUMINARIA LED 19 W, 120 V, 60 HZ (INCLUYE ACCESORIOS DE INSTALACIÓN Y FIJACIÓN, CAJA DE SALIDA, ELEMENTOS DE CONEXIÓN, DE EMPALME Y DE MONTAJE). NO INCLUYE TUBERIA NI CABLEADO)</v>
          </cell>
          <cell r="E2477" t="str">
            <v>UN</v>
          </cell>
          <cell r="F2477">
            <v>770992</v>
          </cell>
        </row>
        <row r="2478">
          <cell r="C2478">
            <v>11812</v>
          </cell>
          <cell r="D2478" t="str">
            <v>BATERIA EXTERNA DE EMERGENCIA 120 V, 60 HZ, (PROPORCIONA ENERGÍA POR 90 MIN A LAS LUMINARIAS)</v>
          </cell>
          <cell r="E2478" t="str">
            <v>UN</v>
          </cell>
          <cell r="F2478">
            <v>518666</v>
          </cell>
        </row>
        <row r="2479">
          <cell r="C2479">
            <v>11813</v>
          </cell>
          <cell r="D2479" t="str">
            <v>BREAKER INDUSTRIAL GRADUABLE DE 40A HASTA 100A</v>
          </cell>
          <cell r="E2479" t="str">
            <v>UN</v>
          </cell>
          <cell r="F2479">
            <v>199474</v>
          </cell>
        </row>
        <row r="2480">
          <cell r="C2480">
            <v>11814</v>
          </cell>
          <cell r="D2480" t="str">
            <v>BLOQUE DE CEMENTO MACIZO 6X20X20 COLOR ARENA, CHOCOLATE O SIMILAR</v>
          </cell>
          <cell r="E2480" t="str">
            <v>UN</v>
          </cell>
          <cell r="F2480">
            <v>2303</v>
          </cell>
        </row>
        <row r="2481">
          <cell r="C2481">
            <v>11815</v>
          </cell>
          <cell r="D2481" t="str">
            <v>RECEPCIÓN DE NIDOS RESCATADOS  (MAXIMO 3 HUEVOS).</v>
          </cell>
          <cell r="E2481" t="str">
            <v>UN</v>
          </cell>
          <cell r="F2481">
            <v>48071</v>
          </cell>
        </row>
        <row r="2482">
          <cell r="C2482">
            <v>11816</v>
          </cell>
          <cell r="D2482" t="str">
            <v>GUACAL PARA TRASLADO DE FAUNA</v>
          </cell>
          <cell r="E2482" t="str">
            <v>UN</v>
          </cell>
          <cell r="F2482">
            <v>341883</v>
          </cell>
        </row>
        <row r="2483">
          <cell r="C2483">
            <v>11817</v>
          </cell>
          <cell r="D2483" t="str">
            <v>BLOQUE DE CEMENTO MACIZO 6X20X20 COLOR OCRE</v>
          </cell>
          <cell r="E2483" t="str">
            <v>UN</v>
          </cell>
          <cell r="F2483">
            <v>2303</v>
          </cell>
        </row>
        <row r="2484">
          <cell r="C2484">
            <v>11818</v>
          </cell>
          <cell r="D2484" t="str">
            <v>ELEMENTOS PARA AHUYENTAMIENTO DE AVIFAUNA</v>
          </cell>
          <cell r="E2484" t="str">
            <v>UN</v>
          </cell>
          <cell r="F2484">
            <v>1133793</v>
          </cell>
        </row>
        <row r="2485">
          <cell r="C2485">
            <v>11819</v>
          </cell>
          <cell r="D2485" t="str">
            <v>RECEPCIÓN DE AVES RESCATADAS</v>
          </cell>
          <cell r="E2485" t="str">
            <v>UN</v>
          </cell>
          <cell r="F2485">
            <v>48071</v>
          </cell>
        </row>
        <row r="2486">
          <cell r="C2486">
            <v>11820</v>
          </cell>
          <cell r="D2486" t="str">
            <v>INFORME SOBRE LAS AVES RESCATADAS</v>
          </cell>
          <cell r="E2486" t="str">
            <v>UN</v>
          </cell>
          <cell r="F2486">
            <v>122885</v>
          </cell>
        </row>
        <row r="2487">
          <cell r="C2487">
            <v>11826</v>
          </cell>
          <cell r="D2487" t="str">
            <v>CABLE MONOPOLAR DE COBRE, HF FR PARA 600 V  C.A. CALIBRE No. 12 AWG</v>
          </cell>
          <cell r="E2487" t="str">
            <v>ML</v>
          </cell>
          <cell r="F2487">
            <v>2319</v>
          </cell>
        </row>
        <row r="2488">
          <cell r="C2488">
            <v>11827</v>
          </cell>
          <cell r="D2488" t="str">
            <v>POSTE ORNAMENTAL METALICO, H=5M</v>
          </cell>
          <cell r="E2488" t="str">
            <v>UN</v>
          </cell>
          <cell r="F2488">
            <v>563141</v>
          </cell>
        </row>
        <row r="2489">
          <cell r="C2489">
            <v>11828</v>
          </cell>
          <cell r="D2489" t="str">
            <v>TAQUILLA DE PAGO TIPO 2 (Suministro e instalación)</v>
          </cell>
          <cell r="E2489" t="str">
            <v>UN</v>
          </cell>
          <cell r="F2489">
            <v>314813829</v>
          </cell>
        </row>
        <row r="2490">
          <cell r="C2490">
            <v>11830</v>
          </cell>
          <cell r="D2490" t="str">
            <v>BLOQUE DE CEMENTO MACIZO 6X20X20 COLOR MARRÓN</v>
          </cell>
          <cell r="E2490" t="str">
            <v>UN</v>
          </cell>
          <cell r="F2490">
            <v>2303</v>
          </cell>
        </row>
        <row r="2491">
          <cell r="C2491">
            <v>11831</v>
          </cell>
          <cell r="D2491" t="str">
            <v>BLOQUE DE CEMENTO MACIZO 6X20X20 COLOR GRIS NATURAL O SIMILAR</v>
          </cell>
          <cell r="E2491" t="str">
            <v>UN</v>
          </cell>
          <cell r="F2491">
            <v>2133</v>
          </cell>
        </row>
        <row r="2492">
          <cell r="C2492">
            <v>11834</v>
          </cell>
          <cell r="D2492" t="str">
            <v>AVISO PUNTO IDU 1.50m x 0.90m EN LÁMINA GALVANIZADA CAL. 24. INCLUYE SUMINISTRO E INSTALACIÓN</v>
          </cell>
          <cell r="E2492" t="str">
            <v>UN</v>
          </cell>
          <cell r="F2492">
            <v>321429</v>
          </cell>
        </row>
        <row r="2493">
          <cell r="C2493">
            <v>11835</v>
          </cell>
          <cell r="D2493" t="str">
            <v>VOLANTES TAMAÑO CARTA EN PROPALMATE 90 Gr IMPRESIÓN 4x0 TINTAS IMPRESO A UNA CARA</v>
          </cell>
          <cell r="E2493" t="str">
            <v>UN</v>
          </cell>
          <cell r="F2493">
            <v>440</v>
          </cell>
        </row>
        <row r="2494">
          <cell r="C2494">
            <v>11836</v>
          </cell>
          <cell r="D2494" t="str">
            <v>VOLANTES TAMAÑO CARTA PROPALCOTE 115 Gr IMPRESIÓN 4x4 TINTAS IMPRESO A DOBLE CARA</v>
          </cell>
          <cell r="E2494" t="str">
            <v>UN</v>
          </cell>
          <cell r="F2494">
            <v>476</v>
          </cell>
        </row>
        <row r="2495">
          <cell r="C2495">
            <v>11837</v>
          </cell>
          <cell r="D2495" t="str">
            <v>VOLANTES TAMAÑO CARTA EN PROPALCOTE 90 Gr IMPRESIÓN 4x4 TINTAS</v>
          </cell>
          <cell r="E2495" t="str">
            <v>UN</v>
          </cell>
          <cell r="F2495">
            <v>417</v>
          </cell>
        </row>
        <row r="2496">
          <cell r="C2496">
            <v>11838</v>
          </cell>
          <cell r="D2496" t="str">
            <v>VOLANTES TAMAÑO MEDIA CARTA PROPALCOTE DE 115 Gr IMPRESIÓN 4x4 TINTAS IMPRESO A DOBLE CARA</v>
          </cell>
          <cell r="E2496" t="str">
            <v>UN</v>
          </cell>
          <cell r="F2496">
            <v>233</v>
          </cell>
        </row>
        <row r="2497">
          <cell r="C2497">
            <v>11839</v>
          </cell>
          <cell r="D2497" t="str">
            <v>VOLANTES TAMAÑO MEDIA CARTA PROPALCOTE DE 90 Gr IMPRESIÓN 4x4 TINTAS IMPRESO A DOBLE CARA</v>
          </cell>
          <cell r="E2497" t="str">
            <v>UN</v>
          </cell>
          <cell r="F2497">
            <v>220</v>
          </cell>
        </row>
        <row r="2498">
          <cell r="C2498">
            <v>11840</v>
          </cell>
          <cell r="D2498" t="str">
            <v>CALENDARIOS 15 x 15 cm. 13 HOJAS. BASE SIN IMPRESIÓN. FULL COLOR PROPALCOTE DE 150 Grs. BASE CARTÓN BLANCA, ANILLADO.</v>
          </cell>
          <cell r="E2498" t="str">
            <v>UN</v>
          </cell>
          <cell r="F2498">
            <v>7221</v>
          </cell>
        </row>
        <row r="2499">
          <cell r="C2499">
            <v>11841</v>
          </cell>
          <cell r="D2499" t="str">
            <v>PIEZAS IMANTADAS 8.5 x 5.5 cm HORIZONTAL, CALIBRE DEL IMÁN 0.3 mm, PLASTIFICADO BRILLO UV. REFILADO</v>
          </cell>
          <cell r="E2499" t="str">
            <v>UN</v>
          </cell>
          <cell r="F2499">
            <v>409</v>
          </cell>
        </row>
        <row r="2500">
          <cell r="C2500">
            <v>11842</v>
          </cell>
          <cell r="D2500" t="str">
            <v>ROMPE-TRÁFICO CARTÓN CORRUGADO IMPRESO A UNA CARA EN FULL COLOR ALTA RESOLUCIÓN, FORMA RECTANGULAR TROQUELADO A SILUETA 90 x 1.80 cm</v>
          </cell>
          <cell r="E2500" t="str">
            <v>UN</v>
          </cell>
          <cell r="F2500">
            <v>452200</v>
          </cell>
        </row>
        <row r="2501">
          <cell r="C2501">
            <v>11843</v>
          </cell>
          <cell r="D2501" t="str">
            <v>CARTILLAS 10 - 15 HOJAS INTERNAS FULL COLOR TAMAÑO MEDIA CARTA</v>
          </cell>
          <cell r="E2501" t="str">
            <v>UN</v>
          </cell>
          <cell r="F2501">
            <v>2213</v>
          </cell>
        </row>
        <row r="2502">
          <cell r="C2502">
            <v>11844</v>
          </cell>
          <cell r="D2502" t="str">
            <v>PERIÓDICO PÁGINAS 8/TAMAÑO 37  28.9 cm PAPEL PERIÓDICO DE 45 Gr IMPRESIÓN A COLOR 4x4.</v>
          </cell>
          <cell r="E2502" t="str">
            <v>UN</v>
          </cell>
          <cell r="F2502">
            <v>774</v>
          </cell>
        </row>
        <row r="2503">
          <cell r="C2503">
            <v>11845</v>
          </cell>
          <cell r="D2503" t="str">
            <v>FLOOR PRINTS EN VINILO ADHESIVO RESISTENTE, IMPERMEABLES Y LAVABLES. 70 x 100 cm FULL COLOR.</v>
          </cell>
          <cell r="E2503" t="str">
            <v>UN</v>
          </cell>
          <cell r="F2503">
            <v>83300</v>
          </cell>
        </row>
        <row r="2504">
          <cell r="C2504">
            <v>11846</v>
          </cell>
          <cell r="D2504" t="str">
            <v>VINILOS ADHESIVOS DE 30 x 60 cm PARA SUPERFICIES PLANAS, CORTE REFILADO FULL COLOR BRILLANTE.</v>
          </cell>
          <cell r="E2504" t="str">
            <v>UN</v>
          </cell>
          <cell r="F2504">
            <v>41650</v>
          </cell>
        </row>
        <row r="2505">
          <cell r="C2505">
            <v>11847</v>
          </cell>
          <cell r="D2505" t="str">
            <v>TRANSFORMADOR TIPO PEDESTAL PARA AP DE 30 KVA 11.4/0.380-0.220KV EN ACEITE VEGETAL.</v>
          </cell>
          <cell r="E2505" t="str">
            <v>UN</v>
          </cell>
          <cell r="F2505">
            <v>16203823</v>
          </cell>
        </row>
        <row r="2506">
          <cell r="C2506">
            <v>11848</v>
          </cell>
          <cell r="D2506" t="str">
            <v>TRANSFORMADOR TIPO PEDESTAL PARA AP DE 45 KVA 11.4/0.380-0.220KV EN ACEITE VEGETAL.</v>
          </cell>
          <cell r="E2506" t="str">
            <v>UN</v>
          </cell>
          <cell r="F2506">
            <v>16884436</v>
          </cell>
        </row>
        <row r="2507">
          <cell r="C2507">
            <v>11849</v>
          </cell>
          <cell r="D2507" t="str">
            <v>TRANSFORMADOR TIPO PEDESTAL PARA AP DE 45 KVA 11.4/0.208-0.120KV EN ACEITE VEGETAL.</v>
          </cell>
          <cell r="E2507" t="str">
            <v>UN</v>
          </cell>
          <cell r="F2507">
            <v>5039153</v>
          </cell>
        </row>
        <row r="2508">
          <cell r="C2508">
            <v>11850</v>
          </cell>
          <cell r="D2508" t="str">
            <v>TRANSFORMADOR TIPO PEDESTAL PARA AP DE 75 KVA 11.4/0.208-0.120KV EN ACEITE VEGETAL.</v>
          </cell>
          <cell r="E2508" t="str">
            <v>UN</v>
          </cell>
          <cell r="F2508">
            <v>6943561</v>
          </cell>
        </row>
        <row r="2509">
          <cell r="C2509">
            <v>11851</v>
          </cell>
          <cell r="D2509" t="str">
            <v>TRANSFORMADOR TIPO PEDESTAL PARA AP DE 150 KVA 11.4/0.208-0.120KV EN ACEITE VEGETAL.</v>
          </cell>
          <cell r="E2509" t="str">
            <v>UN</v>
          </cell>
          <cell r="F2509">
            <v>10850541</v>
          </cell>
        </row>
        <row r="2510">
          <cell r="C2510">
            <v>11852</v>
          </cell>
          <cell r="D2510" t="str">
            <v>CABLE CONDUCTOR DE ALUMINIO REFORZADO DESNUDO, CALIBRE No. 2 AWG</v>
          </cell>
          <cell r="E2510" t="str">
            <v>ML</v>
          </cell>
          <cell r="F2510">
            <v>2000</v>
          </cell>
        </row>
        <row r="2511">
          <cell r="C2511">
            <v>11853</v>
          </cell>
          <cell r="D2511" t="str">
            <v>EMPALME DE DERIVACIÓN EN RESINA AP 839 (Empalme recto / Derivación resina)</v>
          </cell>
          <cell r="E2511" t="str">
            <v>ML</v>
          </cell>
          <cell r="F2511">
            <v>166278</v>
          </cell>
        </row>
        <row r="2512">
          <cell r="C2512">
            <v>11854</v>
          </cell>
          <cell r="D2512" t="str">
            <v>LUMINARIA LED RALED II RA02SII 16 LED 72 W</v>
          </cell>
          <cell r="E2512" t="str">
            <v>UN</v>
          </cell>
          <cell r="F2512">
            <v>1053521</v>
          </cell>
        </row>
        <row r="2513">
          <cell r="C2513">
            <v>11856</v>
          </cell>
          <cell r="D2513" t="str">
            <v>MALLA ELECTROSOLDADA S=150x150mm, Ø=8.5x8.5mm</v>
          </cell>
          <cell r="E2513" t="str">
            <v>KG</v>
          </cell>
          <cell r="F2513">
            <v>3630</v>
          </cell>
        </row>
        <row r="2514">
          <cell r="C2514">
            <v>11857</v>
          </cell>
          <cell r="D2514" t="str">
            <v>SUBESTACIÓN SUMERGIBLE NORMA CTS594 (Incl. Transporte, sumin, instal, pruebas y puesta en funcionamiento).EXCLUSIVA PARA ESPACIO PUBLICO. INCL. TRANSFORMADOR 30 KVA TRIFASICO, 11400/380-240V, 60HZ.</v>
          </cell>
          <cell r="E2514" t="str">
            <v>UN</v>
          </cell>
          <cell r="F2514">
            <v>529374376</v>
          </cell>
        </row>
        <row r="2515">
          <cell r="C2515">
            <v>11862</v>
          </cell>
          <cell r="D2515" t="str">
            <v>LUMINARIA LED RALED II 192L T2 103W</v>
          </cell>
          <cell r="E2515" t="str">
            <v>UN</v>
          </cell>
          <cell r="F2515">
            <v>1289385</v>
          </cell>
        </row>
        <row r="2516">
          <cell r="C2516">
            <v>11863</v>
          </cell>
          <cell r="D2516" t="str">
            <v>LUMINARIA LED  RALED I 64 LED . T2. 37W.</v>
          </cell>
          <cell r="E2516" t="str">
            <v>UN</v>
          </cell>
          <cell r="F2516">
            <v>927728</v>
          </cell>
        </row>
        <row r="2517">
          <cell r="C2517">
            <v>11864</v>
          </cell>
          <cell r="D2517" t="str">
            <v>CAJA METALICA PARA DERIVACION ET 925</v>
          </cell>
          <cell r="E2517" t="str">
            <v>UN</v>
          </cell>
          <cell r="F2517">
            <v>137431</v>
          </cell>
        </row>
        <row r="2518">
          <cell r="C2518">
            <v>11865</v>
          </cell>
          <cell r="D2518" t="str">
            <v>TUBERÍA DE CORAZA METÁLICA FLEXIBLE 2"</v>
          </cell>
          <cell r="E2518" t="str">
            <v>ML</v>
          </cell>
          <cell r="F2518">
            <v>19814</v>
          </cell>
        </row>
        <row r="2519">
          <cell r="C2519">
            <v>11866</v>
          </cell>
          <cell r="D2519" t="str">
            <v>TUBERÍA DE CORAZA METÁLICA FLEXIBLE 3/4"</v>
          </cell>
          <cell r="E2519" t="str">
            <v>ML</v>
          </cell>
          <cell r="F2519">
            <v>9750</v>
          </cell>
        </row>
        <row r="2520">
          <cell r="C2520">
            <v>11869</v>
          </cell>
          <cell r="D2520" t="str">
            <v>LUMINARIA LED  RALED IIRA02SII  32 LED 72W</v>
          </cell>
          <cell r="E2520" t="str">
            <v>UN</v>
          </cell>
          <cell r="F2520">
            <v>1053521</v>
          </cell>
        </row>
        <row r="2521">
          <cell r="C2521">
            <v>11870</v>
          </cell>
          <cell r="D2521" t="str">
            <v>LOSETA PREFABRICADA EN CONCRETO MACIZO LISA A20 GRIS (20x20x6cm)</v>
          </cell>
          <cell r="E2521" t="str">
            <v>UN</v>
          </cell>
          <cell r="F2521">
            <v>1897</v>
          </cell>
        </row>
        <row r="2522">
          <cell r="C2522">
            <v>11871</v>
          </cell>
          <cell r="D2522" t="str">
            <v>BORRADO SEÑALIZACIÓN VIAL TIPO FRESADO CON MÁQUINA BERTELLI O SIMILAR (M2)</v>
          </cell>
          <cell r="E2522" t="str">
            <v>M2</v>
          </cell>
          <cell r="F2522">
            <v>61880</v>
          </cell>
        </row>
        <row r="2523">
          <cell r="C2523">
            <v>11872</v>
          </cell>
          <cell r="D2523" t="str">
            <v>FLEXIÓN DE ACERO ESTRUCTURAL. Norma técnica: ASTM E290.</v>
          </cell>
          <cell r="E2523" t="str">
            <v>UN</v>
          </cell>
          <cell r="F2523">
            <v>185000</v>
          </cell>
        </row>
        <row r="2524">
          <cell r="C2524">
            <v>11873</v>
          </cell>
          <cell r="D2524" t="str">
            <v>FATIGA DE PANEL EN ALUMINIO. PROTOCOLO FATIGA CONTRATO IDU-791-2017. Norma técnica: PROTOCOLO FATIGA CONTRATO IDU-791-2017.</v>
          </cell>
          <cell r="E2524" t="str">
            <v>UN</v>
          </cell>
          <cell r="F2524">
            <v>4977488</v>
          </cell>
        </row>
        <row r="2525">
          <cell r="C2525">
            <v>11874</v>
          </cell>
          <cell r="D2525" t="str">
            <v>PUNZONAMIENTO DE PANEL EN ALUMINIO. PROTOCOLO PUNZONAMIENTO CONTRATO IDU-791-2017. Norma técnica: PROTOCOLO PUNZONAMIENTO CONTRATO IDU-791-2017.</v>
          </cell>
          <cell r="E2525" t="str">
            <v>UN</v>
          </cell>
          <cell r="F2525">
            <v>500780</v>
          </cell>
        </row>
        <row r="2526">
          <cell r="C2526">
            <v>11875</v>
          </cell>
          <cell r="D2526" t="str">
            <v>FATIGA DE PANEL EN CONCRETO PRETENSADO. Norma técnica: PROTOCOLO FATIGA CONTRATO IDU-791-2017.</v>
          </cell>
          <cell r="E2526" t="str">
            <v>UN</v>
          </cell>
          <cell r="F2526">
            <v>4977488</v>
          </cell>
        </row>
        <row r="2527">
          <cell r="C2527">
            <v>11876</v>
          </cell>
          <cell r="D2527" t="str">
            <v xml:space="preserve">FRAGILIDAD A BAJA TEMPERATURA. Norma técnica: ASTM D746 INVE 642. </v>
          </cell>
          <cell r="E2527" t="str">
            <v>UN</v>
          </cell>
          <cell r="F2527">
            <v>452200</v>
          </cell>
        </row>
        <row r="2528">
          <cell r="C2528">
            <v>11877</v>
          </cell>
          <cell r="D2528" t="str">
            <v>PORCENTAJE MINIMO DE ZINC. Norma técnica: SSPC Paint 20.</v>
          </cell>
          <cell r="E2528" t="str">
            <v>UN</v>
          </cell>
          <cell r="F2528">
            <v>142800</v>
          </cell>
        </row>
        <row r="2529">
          <cell r="C2529">
            <v>11878</v>
          </cell>
          <cell r="D2529" t="str">
            <v xml:space="preserve">PUNZONAMIENTO EN PLÁSTICO RÍGIDO. Norma técnica: ASTM D6241. </v>
          </cell>
          <cell r="E2529" t="str">
            <v>UN</v>
          </cell>
          <cell r="F2529">
            <v>452200</v>
          </cell>
        </row>
        <row r="2530">
          <cell r="C2530">
            <v>11879</v>
          </cell>
          <cell r="D2530" t="str">
            <v>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v>
          </cell>
          <cell r="E2530" t="str">
            <v>Km-Car</v>
          </cell>
          <cell r="F2530">
            <v>102209</v>
          </cell>
        </row>
        <row r="2531">
          <cell r="C2531">
            <v>11880</v>
          </cell>
          <cell r="D2531" t="str">
            <v>MÉTODOS PARA MUESTREO Y ENSAYOS DE UNIDADES DE MAMPOSTERÍA Y OTROS PRODUCTOS DE ARCILLA. COEFICIENTE DE SATURACIÓN. Norma Técnica: NTC 4017 numeral 10.4.4</v>
          </cell>
          <cell r="E2531" t="str">
            <v>UN</v>
          </cell>
          <cell r="F2531">
            <v>41888</v>
          </cell>
        </row>
        <row r="2532">
          <cell r="C2532">
            <v>11881</v>
          </cell>
          <cell r="D2532" t="str">
            <v>RESISTENCIA A LA ABRASIÓN POR CHORRO DE ARENA (SANDBLASTING). Norma Técnica: INV-425-13 ASTM C418</v>
          </cell>
          <cell r="E2532" t="str">
            <v>UN</v>
          </cell>
          <cell r="F2532">
            <v>75711</v>
          </cell>
        </row>
        <row r="2533">
          <cell r="C2533">
            <v>11882</v>
          </cell>
          <cell r="D2533" t="str">
            <v>PIEZA DE REMATE CURVA A117 PARA RAMPA TIPO C (600x400x450mm)</v>
          </cell>
          <cell r="E2533" t="str">
            <v>UN</v>
          </cell>
          <cell r="F2533">
            <v>94000</v>
          </cell>
        </row>
        <row r="2534">
          <cell r="C2534">
            <v>11883</v>
          </cell>
          <cell r="D2534" t="str">
            <v>SARDINEL ESPECIAL A116 PARA RAMPA TIPO C (600x600x350mm)</v>
          </cell>
          <cell r="E2534" t="str">
            <v>UN</v>
          </cell>
          <cell r="F2534">
            <v>110000</v>
          </cell>
        </row>
        <row r="2535">
          <cell r="C2535">
            <v>11885</v>
          </cell>
          <cell r="D2535" t="str">
            <v>PIEZA DE REMATE A115 PARA RAMPA VEHICULAR TIPO B (600x400x450mm)</v>
          </cell>
          <cell r="E2535" t="str">
            <v>UN</v>
          </cell>
          <cell r="F2535">
            <v>72464</v>
          </cell>
        </row>
        <row r="2536">
          <cell r="C2536">
            <v>11886</v>
          </cell>
          <cell r="D2536" t="str">
            <v>TEE HD EXTREMO LISO 3" x 3"</v>
          </cell>
          <cell r="E2536" t="str">
            <v>UN</v>
          </cell>
          <cell r="F2536">
            <v>191722</v>
          </cell>
        </row>
        <row r="2537">
          <cell r="C2537">
            <v>11887</v>
          </cell>
          <cell r="D2537" t="str">
            <v>KIT DE NIVELACIÓN PARA HIDRANTE DE DIÁMETRO 3", LONGITUD 300mm.</v>
          </cell>
          <cell r="E2537" t="str">
            <v>UN</v>
          </cell>
          <cell r="F2537">
            <v>320032</v>
          </cell>
        </row>
        <row r="2538">
          <cell r="C2538">
            <v>11888</v>
          </cell>
          <cell r="D2538" t="str">
            <v>SEÑAL VERTICAL PREVENTIVA SP-46B TIPO CUADRADO CON FLECHA. Lámina galvanizada Cal. 16, Ángulo de 2x14. Reflectivo diamante tipo XI, verde limón. Pintura electrostática.</v>
          </cell>
          <cell r="E2538" t="str">
            <v>UN</v>
          </cell>
          <cell r="F2538">
            <v>589050</v>
          </cell>
        </row>
        <row r="2539">
          <cell r="C2539">
            <v>11889</v>
          </cell>
          <cell r="D2539" t="str">
            <v>CANAL DE DRENAJE MONOLÍTICO EN CONCRETO POLIMÉRICO RD 100V, CLASE F900, COLOR NATURAL, H=26.5cm A=16cm, Long=100cm (Incluye rejilla).</v>
          </cell>
          <cell r="E2539" t="str">
            <v>UN</v>
          </cell>
          <cell r="F2539">
            <v>497569</v>
          </cell>
        </row>
        <row r="2540">
          <cell r="C2540">
            <v>11890</v>
          </cell>
          <cell r="D2540" t="str">
            <v>CANAL DE DRENAJE MONOLÍTICO EN CONCRETO POLIMÉRICO RD 150V, CLASE F900, COLOR NATURAL, H=28cm A=21cm, Long=100cm (Incluye rejilla).</v>
          </cell>
          <cell r="E2540" t="str">
            <v>UN</v>
          </cell>
          <cell r="F2540">
            <v>580827</v>
          </cell>
        </row>
        <row r="2541">
          <cell r="C2541">
            <v>11891</v>
          </cell>
          <cell r="D2541" t="str">
            <v>CANAL DE DRENAJE MONOLÍTICO EN CONCRETO POLIMÉRICO RD 150V, CLASE F900, COLOR NATURAL, H=38cm A=21cm, Long=100cm (Incluye rejilla).</v>
          </cell>
          <cell r="E2541" t="str">
            <v>UN</v>
          </cell>
          <cell r="F2541">
            <v>644439</v>
          </cell>
        </row>
        <row r="2542">
          <cell r="C2542">
            <v>11893</v>
          </cell>
          <cell r="D2542" t="str">
            <v>CUERDA NYLON D= 3mm</v>
          </cell>
          <cell r="E2542" t="str">
            <v>ML</v>
          </cell>
          <cell r="F2542">
            <v>559</v>
          </cell>
        </row>
        <row r="2543">
          <cell r="C2543">
            <v>11894</v>
          </cell>
          <cell r="D2543" t="str">
            <v>PERFORACIÓN HORIZONTAL PARA DUCTO DE POLIETILENO D=4", INCL. TUBERÍA (INCL. SUMINISTRO E INSTALACIÓN)</v>
          </cell>
          <cell r="E2543" t="str">
            <v>ML</v>
          </cell>
          <cell r="F2543">
            <v>287980</v>
          </cell>
        </row>
        <row r="2544">
          <cell r="C2544">
            <v>11895</v>
          </cell>
          <cell r="D2544" t="str">
            <v>VÁLVULA DE PIE ANTIGOLPE DE ARIETE - BRONCE D= 3".</v>
          </cell>
          <cell r="E2544" t="str">
            <v>UN</v>
          </cell>
          <cell r="F2544">
            <v>445250</v>
          </cell>
        </row>
        <row r="2545">
          <cell r="C2545">
            <v>11896</v>
          </cell>
          <cell r="D2545" t="str">
            <v>SOLDADURA SOLVENTE PARA CPVC (1/8 GLN)</v>
          </cell>
          <cell r="E2545" t="str">
            <v>UN</v>
          </cell>
          <cell r="F2545">
            <v>63900</v>
          </cell>
        </row>
        <row r="2546">
          <cell r="C2546">
            <v>11897</v>
          </cell>
          <cell r="D2546" t="str">
            <v>TUBERÍA CPVC DE 3/4"</v>
          </cell>
          <cell r="E2546" t="str">
            <v>ML</v>
          </cell>
          <cell r="F2546">
            <v>14117</v>
          </cell>
        </row>
        <row r="2547">
          <cell r="C2547">
            <v>11898</v>
          </cell>
          <cell r="D2547" t="str">
            <v>TUBERÍA CPVC DE 1/2"</v>
          </cell>
          <cell r="E2547" t="str">
            <v>ML</v>
          </cell>
          <cell r="F2547">
            <v>8583</v>
          </cell>
        </row>
        <row r="2548">
          <cell r="C2548">
            <v>11899</v>
          </cell>
          <cell r="D2548" t="str">
            <v>CODO 90° CPVC D=3/4"</v>
          </cell>
          <cell r="E2548" t="str">
            <v>UN</v>
          </cell>
          <cell r="F2548">
            <v>3470</v>
          </cell>
        </row>
        <row r="2549">
          <cell r="C2549">
            <v>11901</v>
          </cell>
          <cell r="D2549" t="str">
            <v>HERRAJE ANTI PÁNICO PARA PUERTA PRACTICABLE DE MADERA 2 HOJAS. Suministro e instalación.</v>
          </cell>
          <cell r="E2549" t="str">
            <v>UN</v>
          </cell>
          <cell r="F2549">
            <v>2737000</v>
          </cell>
        </row>
        <row r="2550">
          <cell r="C2550">
            <v>11902</v>
          </cell>
          <cell r="D2550" t="str">
            <v>UNIÓN UNIVERSAL PVC SOLDAR D=2"</v>
          </cell>
          <cell r="E2550" t="str">
            <v>UN</v>
          </cell>
          <cell r="F2550">
            <v>4390</v>
          </cell>
        </row>
        <row r="2551">
          <cell r="C2551">
            <v>11903</v>
          </cell>
          <cell r="D2551" t="str">
            <v>ACCESORIOS UNIÓN CPVC DE 1/2"</v>
          </cell>
          <cell r="E2551" t="str">
            <v>UN</v>
          </cell>
          <cell r="F2551">
            <v>1395</v>
          </cell>
        </row>
        <row r="2552">
          <cell r="C2552">
            <v>11904</v>
          </cell>
          <cell r="D2552" t="str">
            <v>ACCESORIOS UNIÓN CPVC DE 3/4"</v>
          </cell>
          <cell r="E2552" t="str">
            <v>UN</v>
          </cell>
          <cell r="F2552">
            <v>2059</v>
          </cell>
        </row>
        <row r="2553">
          <cell r="C2553">
            <v>11905</v>
          </cell>
          <cell r="D2553" t="str">
            <v>ACCESORIOS CODO 90° CPVC DE 1/2"</v>
          </cell>
          <cell r="E2553" t="str">
            <v>UN</v>
          </cell>
          <cell r="F2553">
            <v>1630</v>
          </cell>
        </row>
        <row r="2554">
          <cell r="C2554">
            <v>11906</v>
          </cell>
          <cell r="D2554" t="str">
            <v>ACCESORIOS TEE CPVC DE 1/2"</v>
          </cell>
          <cell r="E2554" t="str">
            <v>UN</v>
          </cell>
          <cell r="F2554">
            <v>2548</v>
          </cell>
        </row>
        <row r="2555">
          <cell r="C2555">
            <v>11907</v>
          </cell>
          <cell r="D2555" t="str">
            <v>ACCESORIOS TEE CPVC DE 3/4"</v>
          </cell>
          <cell r="E2555" t="str">
            <v>UN</v>
          </cell>
          <cell r="F2555">
            <v>4035</v>
          </cell>
        </row>
        <row r="2556">
          <cell r="C2556">
            <v>11908</v>
          </cell>
          <cell r="D2556" t="str">
            <v>ADAPTADOR HEMBRA CPVC DE 3/4"</v>
          </cell>
          <cell r="E2556" t="str">
            <v>UN</v>
          </cell>
          <cell r="F2556">
            <v>3996</v>
          </cell>
        </row>
        <row r="2557">
          <cell r="C2557">
            <v>11909</v>
          </cell>
          <cell r="D2557" t="str">
            <v>ADAPTADOR MACHO CPVC DE 3/4"</v>
          </cell>
          <cell r="E2557" t="str">
            <v>UN</v>
          </cell>
          <cell r="F2557">
            <v>2181</v>
          </cell>
        </row>
        <row r="2558">
          <cell r="C2558">
            <v>11910</v>
          </cell>
          <cell r="D2558" t="str">
            <v>CODO CALLE GALVANIZADO Ø 1/2"</v>
          </cell>
          <cell r="E2558" t="str">
            <v>UN</v>
          </cell>
          <cell r="F2558">
            <v>1303</v>
          </cell>
        </row>
        <row r="2559">
          <cell r="C2559">
            <v>11911</v>
          </cell>
          <cell r="D2559" t="str">
            <v>ADAPTADOR HEMBRA CPVC DE 1/2"</v>
          </cell>
          <cell r="E2559" t="str">
            <v>UN</v>
          </cell>
          <cell r="F2559">
            <v>3278</v>
          </cell>
        </row>
        <row r="2560">
          <cell r="C2560">
            <v>11912</v>
          </cell>
          <cell r="D2560" t="str">
            <v>NIPLE GALVANIZADO Ø 1/2" x 8 cm</v>
          </cell>
          <cell r="E2560" t="str">
            <v>UN</v>
          </cell>
          <cell r="F2560">
            <v>2199</v>
          </cell>
        </row>
        <row r="2561">
          <cell r="C2561">
            <v>11913</v>
          </cell>
          <cell r="D2561" t="str">
            <v>TAPÓN GALVANIZADO Ø 1/2"</v>
          </cell>
          <cell r="E2561" t="str">
            <v>UN</v>
          </cell>
          <cell r="F2561">
            <v>1523</v>
          </cell>
        </row>
        <row r="2562">
          <cell r="C2562">
            <v>11914</v>
          </cell>
          <cell r="D2562" t="str">
            <v>BUJE SOLDADO SANITARIA PVCS 4" x 2"</v>
          </cell>
          <cell r="E2562" t="str">
            <v>UN</v>
          </cell>
          <cell r="F2562">
            <v>8435</v>
          </cell>
        </row>
        <row r="2563">
          <cell r="C2563">
            <v>11915</v>
          </cell>
          <cell r="D2563" t="str">
            <v>BUJE SOLDADO SANITARIA PVCS 6" x 4"</v>
          </cell>
          <cell r="E2563" t="str">
            <v>UN</v>
          </cell>
          <cell r="F2563">
            <v>31731</v>
          </cell>
        </row>
        <row r="2564">
          <cell r="C2564">
            <v>11916</v>
          </cell>
          <cell r="D2564" t="str">
            <v>YEE SANITARIA PVCS REDUCIDA 6" x 4"</v>
          </cell>
          <cell r="E2564" t="str">
            <v>UN</v>
          </cell>
          <cell r="F2564">
            <v>104230</v>
          </cell>
        </row>
        <row r="2565">
          <cell r="C2565">
            <v>11917</v>
          </cell>
          <cell r="D2565" t="str">
            <v>ALFOMBRA MODULAR STRIPES MODULAR</v>
          </cell>
          <cell r="E2565" t="str">
            <v>M2</v>
          </cell>
          <cell r="F2565">
            <v>70210</v>
          </cell>
        </row>
        <row r="2566">
          <cell r="C2566">
            <v>11918</v>
          </cell>
          <cell r="D2566" t="str">
            <v>INTERRUPTORTRIPLE CONMUTABLE BLANCO</v>
          </cell>
          <cell r="E2566" t="str">
            <v>UN</v>
          </cell>
          <cell r="F2566">
            <v>9007</v>
          </cell>
        </row>
        <row r="2567">
          <cell r="C2567">
            <v>11919</v>
          </cell>
          <cell r="D2567" t="str">
            <v>PODA DE ESPECÍMENES MENORES A 5M (Incluye mano de obra)</v>
          </cell>
          <cell r="E2567" t="str">
            <v>UN</v>
          </cell>
          <cell r="F2567">
            <v>45000</v>
          </cell>
        </row>
        <row r="2568">
          <cell r="C2568">
            <v>11920</v>
          </cell>
          <cell r="D2568" t="str">
            <v>PODA RADICULAR (Incl. MdeO) Poda de raíz de especímenes de Rango 1. Incl. poda, aplicación de cicatrizante, astillado de residuos, limpieza del lugar, transporte y disposición final de residuos e info</v>
          </cell>
          <cell r="E2568" t="str">
            <v>UN</v>
          </cell>
          <cell r="F2568">
            <v>139500</v>
          </cell>
        </row>
        <row r="2569">
          <cell r="C2569">
            <v>11921</v>
          </cell>
          <cell r="D2569" t="str">
            <v>RIEGO DE ÁRBOL (Se aplica dosis de 40 litros por árbol)</v>
          </cell>
          <cell r="E2569" t="str">
            <v>UN</v>
          </cell>
          <cell r="F2569">
            <v>3000</v>
          </cell>
        </row>
        <row r="2570">
          <cell r="C2570">
            <v>11922</v>
          </cell>
          <cell r="D2570" t="str">
            <v>PODA DE ESPECÍMENES MAYORES A 5M (Incluye mano de obra)</v>
          </cell>
          <cell r="E2570" t="str">
            <v>UN</v>
          </cell>
          <cell r="F2570">
            <v>120000</v>
          </cell>
        </row>
        <row r="2571">
          <cell r="C2571">
            <v>11923</v>
          </cell>
          <cell r="D2571" t="str">
            <v>FERTILIZACIÓN EDÁFICA (Incluye mano de obra). Aplicación de 100 gramos de fertilizante por árbol.</v>
          </cell>
          <cell r="E2571" t="str">
            <v>UN</v>
          </cell>
          <cell r="F2571">
            <v>8200</v>
          </cell>
        </row>
        <row r="2572">
          <cell r="C2572">
            <v>11924</v>
          </cell>
          <cell r="D2572" t="str">
            <v>PODA RADICULAR (Incl. MdeO) Poda de raíz de especímenes de Rango . Incl. poda, aplicación de cicatrizante, astillado de residuos, limpieza del lugar, transporte y disposición final de residuos e info</v>
          </cell>
          <cell r="E2572" t="str">
            <v>UN</v>
          </cell>
          <cell r="F2572">
            <v>132000</v>
          </cell>
        </row>
        <row r="2573">
          <cell r="C2573">
            <v>11925</v>
          </cell>
          <cell r="D2573" t="str">
            <v>BORDILLO NO TRASPASABLE (Separador de Carril no rebasable) EN POLIETILENO DE ALTA DENSIDAD SIN PLOMO DE COLOR AMARILLO, SECCIONADO EN DOS UNIDADES, ALTURA MÍNIMA 15 cm, ANCHO 20 cm y LARGO 100 cm</v>
          </cell>
          <cell r="E2573" t="str">
            <v>UN</v>
          </cell>
          <cell r="F2573">
            <v>155391</v>
          </cell>
        </row>
        <row r="2574">
          <cell r="C2574">
            <v>11926</v>
          </cell>
          <cell r="D2574" t="str">
            <v>SEÑAL VERTICAL PREVENTIVA DE (60cm x 60cm) EN REFLECTIVO DE ALTA INTENSIDAD TIPO IV O SUPERIOR Y LÁMINA GALVANIZADA CAL. 16, INCLUYE PEDESTAL EN ÁNGULO</v>
          </cell>
          <cell r="E2574" t="str">
            <v>UN</v>
          </cell>
          <cell r="F2574">
            <v>430780</v>
          </cell>
        </row>
        <row r="2575">
          <cell r="C2575">
            <v>11927</v>
          </cell>
          <cell r="D2575" t="str">
            <v>SEÑAL VERTICAL PREVENTIVA DE (45cm x 45cm) EN REFLECTIVO DE ALTA INTENSIDAD TIPO IV O SUPERIOR Y LÁMINA GALVANIZADA CAL. 16, INCLUYE TUBO GALVANIZADO DE 2" DE DIÁMETRO INTERNO</v>
          </cell>
          <cell r="E2575" t="str">
            <v>UN</v>
          </cell>
          <cell r="F2575">
            <v>256265</v>
          </cell>
        </row>
        <row r="2576">
          <cell r="C2576">
            <v>11928</v>
          </cell>
          <cell r="D2576" t="str">
            <v>SEÑAL VERTICAL PREVENTIVA DE (60cm x 60cm) CON PLAQUETA (ALTO MÁXIMO DE 23cm) EN REFLECTIVO DE ALTA INTENSIDAD TIPO IV O SUPERIOR Y LÁMINA GALVANIZADA CAL. 16, INCLUYE PEDESTAL EN ÁNGULO</v>
          </cell>
          <cell r="E2576" t="str">
            <v>UN</v>
          </cell>
          <cell r="F2576">
            <v>538594</v>
          </cell>
        </row>
        <row r="2577">
          <cell r="C2577">
            <v>11929</v>
          </cell>
          <cell r="D2577" t="str">
            <v>SEÑAL VERTICAL INFORMATIVA DE (60cm x 60cm) EN REFLECTIVO DE ALTA INTENSIDAD TIPO IV O SUPERIOR Y LÁMINA GALVANIZADA CAL. 16, INCLUYE PEDESTAL EN ÁNGULO</v>
          </cell>
          <cell r="E2577" t="str">
            <v>UN</v>
          </cell>
          <cell r="F2577">
            <v>430780</v>
          </cell>
        </row>
        <row r="2578">
          <cell r="C2578">
            <v>11930</v>
          </cell>
          <cell r="D2578" t="str">
            <v>SEÑAL VERTICAL GRUPO DE REGLAMENTARIAS TIPO CIRCULO D=45cm. INCLUYE SUMINISTRO E INSTALACION.</v>
          </cell>
          <cell r="E2578" t="str">
            <v>UN</v>
          </cell>
          <cell r="F2578">
            <v>383689</v>
          </cell>
        </row>
        <row r="2579">
          <cell r="C2579">
            <v>11932</v>
          </cell>
          <cell r="D2579" t="str">
            <v>LUMINARIA YOA MAXI 72 W</v>
          </cell>
          <cell r="E2579" t="str">
            <v>UN</v>
          </cell>
          <cell r="F2579">
            <v>2478420</v>
          </cell>
        </row>
        <row r="2580">
          <cell r="C2580">
            <v>11933</v>
          </cell>
          <cell r="D2580" t="str">
            <v>SOPORTE PARA LUMINARIA YOA MAXI 72 W</v>
          </cell>
          <cell r="E2580" t="str">
            <v>UN</v>
          </cell>
          <cell r="F2580">
            <v>64842</v>
          </cell>
        </row>
        <row r="2581">
          <cell r="C2581">
            <v>11934</v>
          </cell>
          <cell r="D2581" t="str">
            <v>FOTOCELDA PARA LUMINARIA YOA MAXI 72 W</v>
          </cell>
          <cell r="E2581" t="str">
            <v>UN</v>
          </cell>
          <cell r="F2581">
            <v>17958</v>
          </cell>
        </row>
        <row r="2582">
          <cell r="C2582">
            <v>11935</v>
          </cell>
          <cell r="D2582" t="str">
            <v>POSTE EN FIBRA DE VIDRIO H=6m</v>
          </cell>
          <cell r="E2582" t="str">
            <v>UN</v>
          </cell>
          <cell r="F2582">
            <v>2122544</v>
          </cell>
        </row>
        <row r="2583">
          <cell r="C2583">
            <v>11936</v>
          </cell>
          <cell r="D2583" t="str">
            <v>TRANSFORMADOR SEMISUMERGIBLE 112,5 KVA 11,4K/208-120V</v>
          </cell>
          <cell r="E2583" t="str">
            <v>UN</v>
          </cell>
          <cell r="F2583">
            <v>21203709</v>
          </cell>
        </row>
        <row r="2584">
          <cell r="C2584">
            <v>11938</v>
          </cell>
          <cell r="D2584" t="str">
            <v>BUJE SOLDADO PRESION PVC 3"X1 1/2" (REDUCCION CONCENTRICA)</v>
          </cell>
          <cell r="E2584" t="str">
            <v>UN</v>
          </cell>
          <cell r="F2584">
            <v>14119</v>
          </cell>
        </row>
        <row r="2585">
          <cell r="C2585">
            <v>11939</v>
          </cell>
          <cell r="D2585" t="str">
            <v>BUJE SOLDADO PRESION PVC 2"X3/4"</v>
          </cell>
          <cell r="E2585" t="str">
            <v>UN</v>
          </cell>
          <cell r="F2585">
            <v>4809</v>
          </cell>
        </row>
        <row r="2586">
          <cell r="C2586">
            <v>11940</v>
          </cell>
          <cell r="D2586" t="str">
            <v>REGISTRO DE BOLA 3" PVC</v>
          </cell>
          <cell r="E2586" t="str">
            <v>UN</v>
          </cell>
          <cell r="F2586">
            <v>91135</v>
          </cell>
        </row>
        <row r="2587">
          <cell r="C2587">
            <v>11941</v>
          </cell>
          <cell r="D2587" t="str">
            <v>BUJE SOLDADO PRESION CPVC 3/4" x 1/2"</v>
          </cell>
          <cell r="E2587" t="str">
            <v>UN</v>
          </cell>
          <cell r="F2587">
            <v>1825</v>
          </cell>
        </row>
        <row r="2588">
          <cell r="C2588">
            <v>11942</v>
          </cell>
          <cell r="D2588" t="str">
            <v>TEE HD EXTREMO LISO 2"x2"</v>
          </cell>
          <cell r="E2588" t="str">
            <v>UN</v>
          </cell>
          <cell r="F2588">
            <v>140420</v>
          </cell>
        </row>
        <row r="2589">
          <cell r="C2589">
            <v>11943</v>
          </cell>
          <cell r="D2589" t="str">
            <v>REGISTRO DE BOLA 4"</v>
          </cell>
          <cell r="E2589" t="str">
            <v>UN</v>
          </cell>
          <cell r="F2589">
            <v>95200</v>
          </cell>
        </row>
        <row r="2590">
          <cell r="C2590">
            <v>11944</v>
          </cell>
          <cell r="D2590" t="str">
            <v>CODO PVC EXTREMO LISO 45ºX3/4"</v>
          </cell>
          <cell r="E2590" t="str">
            <v>UN</v>
          </cell>
          <cell r="F2590">
            <v>1756</v>
          </cell>
        </row>
        <row r="2591">
          <cell r="C2591">
            <v>11945</v>
          </cell>
          <cell r="D2591" t="str">
            <v>UNION PVC (PRESION) D=1 1/2"</v>
          </cell>
          <cell r="E2591" t="str">
            <v>UN</v>
          </cell>
          <cell r="F2591">
            <v>3238</v>
          </cell>
        </row>
        <row r="2592">
          <cell r="C2592">
            <v>11946</v>
          </cell>
          <cell r="D2592" t="str">
            <v>UNION PVC (PRESION) D=3/4"</v>
          </cell>
          <cell r="E2592" t="str">
            <v>UN</v>
          </cell>
          <cell r="F2592">
            <v>790</v>
          </cell>
        </row>
        <row r="2593">
          <cell r="C2593">
            <v>11947</v>
          </cell>
          <cell r="D2593" t="str">
            <v>BUJE SOLDADO PRESION PVC 1 1/4" x 1/2"</v>
          </cell>
          <cell r="E2593" t="str">
            <v>UN</v>
          </cell>
          <cell r="F2593">
            <v>2464</v>
          </cell>
        </row>
        <row r="2594">
          <cell r="C2594">
            <v>11948</v>
          </cell>
          <cell r="D2594" t="str">
            <v>BUJE SOLDADO PRESIÓN PVC 2" x 1 1/4"</v>
          </cell>
          <cell r="E2594" t="str">
            <v>UN</v>
          </cell>
          <cell r="F2594">
            <v>5818</v>
          </cell>
        </row>
        <row r="2595">
          <cell r="C2595">
            <v>11949</v>
          </cell>
          <cell r="D2595" t="str">
            <v>BUJE SOLDADO PRESION PVC 2" x 1"</v>
          </cell>
          <cell r="E2595" t="str">
            <v>UN</v>
          </cell>
          <cell r="F2595">
            <v>5818</v>
          </cell>
        </row>
        <row r="2596">
          <cell r="C2596">
            <v>11950</v>
          </cell>
          <cell r="D2596" t="str">
            <v>COPA REDUCIDA GALVANIZADA HD 2" x 3/4"</v>
          </cell>
          <cell r="E2596" t="str">
            <v>UN</v>
          </cell>
          <cell r="F2596">
            <v>8242</v>
          </cell>
        </row>
        <row r="2597">
          <cell r="C2597">
            <v>11951</v>
          </cell>
          <cell r="D2597" t="str">
            <v>UNIÓN BRIDA x ACOPLE UNIVERSAL 3"</v>
          </cell>
          <cell r="E2597" t="str">
            <v>UN</v>
          </cell>
          <cell r="F2597">
            <v>155890</v>
          </cell>
        </row>
        <row r="2598">
          <cell r="C2598">
            <v>11952</v>
          </cell>
          <cell r="D2598" t="str">
            <v>UNIÓN BRIDA x ACOPLE UNIVERSAL 4"</v>
          </cell>
          <cell r="E2598" t="str">
            <v>UN</v>
          </cell>
          <cell r="F2598">
            <v>172550</v>
          </cell>
        </row>
        <row r="2599">
          <cell r="C2599">
            <v>11953</v>
          </cell>
          <cell r="D2599" t="str">
            <v>JUNTA ANTIVIBRATORIA D= 4"</v>
          </cell>
          <cell r="E2599" t="str">
            <v>UN</v>
          </cell>
          <cell r="F2599">
            <v>329749</v>
          </cell>
        </row>
        <row r="2600">
          <cell r="C2600">
            <v>11954</v>
          </cell>
          <cell r="D2600" t="str">
            <v>PASAMURO ACERO INOXIDABLE D= 1 1/2" x 50cm PARA TUBO DE 1"</v>
          </cell>
          <cell r="E2600" t="str">
            <v>UN</v>
          </cell>
          <cell r="F2600">
            <v>143265</v>
          </cell>
        </row>
        <row r="2601">
          <cell r="C2601">
            <v>11955</v>
          </cell>
          <cell r="D2601" t="str">
            <v>PASAMURO ACERO INOXIDABLE D= 4" x 50cm PARA TUBO DE 3"</v>
          </cell>
          <cell r="E2601" t="str">
            <v>UN</v>
          </cell>
          <cell r="F2601">
            <v>341056</v>
          </cell>
        </row>
        <row r="2602">
          <cell r="C2602">
            <v>11956</v>
          </cell>
          <cell r="D2602" t="str">
            <v>MANÓMETRO DE PRESIÓN 0 - 200 PSI</v>
          </cell>
          <cell r="E2602" t="str">
            <v>UN</v>
          </cell>
          <cell r="F2602">
            <v>50575</v>
          </cell>
        </row>
        <row r="2603">
          <cell r="C2603">
            <v>11957</v>
          </cell>
          <cell r="D2603" t="str">
            <v>TEE REDUCIDA PVC U.M. DE 4" x 3"</v>
          </cell>
          <cell r="E2603" t="str">
            <v>UN</v>
          </cell>
          <cell r="F2603">
            <v>34500</v>
          </cell>
        </row>
        <row r="2604">
          <cell r="C2604">
            <v>11958</v>
          </cell>
          <cell r="D2604" t="str">
            <v>PASAMURO ACERO INOXIDABLE D= 2 1/2" x 50cm PARA TUBO DE 2"</v>
          </cell>
          <cell r="E2604" t="str">
            <v>UN</v>
          </cell>
          <cell r="F2604">
            <v>239488</v>
          </cell>
        </row>
        <row r="2605">
          <cell r="C2605">
            <v>11960</v>
          </cell>
          <cell r="D2605" t="str">
            <v>ADAPTADOR MACHO CPVC DE 1/2"</v>
          </cell>
          <cell r="E2605" t="str">
            <v>UN</v>
          </cell>
          <cell r="F2605">
            <v>1773</v>
          </cell>
        </row>
        <row r="2606">
          <cell r="C2606">
            <v>11961</v>
          </cell>
          <cell r="D2606" t="str">
            <v>BLOQUE No. 3</v>
          </cell>
          <cell r="E2606" t="str">
            <v>UN</v>
          </cell>
          <cell r="F2606">
            <v>950</v>
          </cell>
        </row>
        <row r="2607">
          <cell r="C2607">
            <v>11965</v>
          </cell>
          <cell r="D2607" t="str">
            <v>TRANSFORMADOR SEMISUMERGIBLE 300 KVA 11,4K/208-120V</v>
          </cell>
          <cell r="E2607" t="str">
            <v>UN</v>
          </cell>
          <cell r="F2607">
            <v>28808100</v>
          </cell>
        </row>
        <row r="2608">
          <cell r="C2608">
            <v>11966</v>
          </cell>
          <cell r="D2608" t="str">
            <v>MEZCLA ASFÁLTICA EN CALIENTE DENSA MDC19</v>
          </cell>
          <cell r="E2608" t="str">
            <v>M3</v>
          </cell>
          <cell r="F2608">
            <v>549780</v>
          </cell>
        </row>
        <row r="2609">
          <cell r="C2609">
            <v>11967</v>
          </cell>
          <cell r="D2609" t="str">
            <v>MEZCLA ASFÁLTICA EN CALIENTE DENSA MDC25</v>
          </cell>
          <cell r="E2609" t="str">
            <v>M3</v>
          </cell>
          <cell r="F2609">
            <v>505750</v>
          </cell>
        </row>
        <row r="2610">
          <cell r="C2610">
            <v>11968</v>
          </cell>
          <cell r="D2610" t="str">
            <v>BASE GRANULAR CLASE A (BGA_BG38) o (BGA_BG25)</v>
          </cell>
          <cell r="E2610" t="str">
            <v>M3</v>
          </cell>
          <cell r="F2610">
            <v>80266</v>
          </cell>
        </row>
        <row r="2611">
          <cell r="C2611">
            <v>11969</v>
          </cell>
          <cell r="D2611" t="str">
            <v>AGREGADOS RECICLADOS PARA SUBBASE GRANULAR (AR_SBG50)</v>
          </cell>
          <cell r="E2611" t="str">
            <v>M3</v>
          </cell>
          <cell r="F2611">
            <v>66640</v>
          </cell>
        </row>
        <row r="2612">
          <cell r="C2612">
            <v>11970</v>
          </cell>
          <cell r="D2612" t="str">
            <v>GEOTEXTIL TEJIDO PARA SEPARACIÓN</v>
          </cell>
          <cell r="E2612" t="str">
            <v>M2</v>
          </cell>
          <cell r="F2612">
            <v>6394</v>
          </cell>
        </row>
        <row r="2613">
          <cell r="C2613">
            <v>11972</v>
          </cell>
          <cell r="D2613" t="str">
            <v>CANAL DE DRENAJE MONOLÍTICO Y REJA EN CONCRETO POLIMÉRICO RD 150V H480 F900 (1.00 X 0.21 X 0.48) m</v>
          </cell>
          <cell r="E2613" t="str">
            <v>UN</v>
          </cell>
          <cell r="F2613">
            <v>708883</v>
          </cell>
        </row>
        <row r="2614">
          <cell r="C2614">
            <v>11973</v>
          </cell>
          <cell r="D2614" t="str">
            <v>CANAL DE DRENAJE MONOLÍTICO Y REJA EN CONCRETO POLÍMERICO PD 100V H230 D400 (1.00 X 0.15 X 0.23) m</v>
          </cell>
          <cell r="E2614" t="str">
            <v>UN</v>
          </cell>
          <cell r="F2614">
            <v>280151</v>
          </cell>
        </row>
        <row r="2615">
          <cell r="C2615">
            <v>11974</v>
          </cell>
          <cell r="D2615" t="str">
            <v>CANAL DE DRENAJE MONOLÍTICO Y REJA EN CONCRETO POLÍMERICO RD 200V H330 F900 (1.00 X 0.26 X 0.33) m</v>
          </cell>
          <cell r="E2615" t="str">
            <v>UN</v>
          </cell>
          <cell r="F2615">
            <v>796835</v>
          </cell>
        </row>
        <row r="2616">
          <cell r="C2616">
            <v>11976</v>
          </cell>
          <cell r="D2616" t="str">
            <v>EQUIPO DE ELECTROFUSIÓN DE 20 mm A 350 mm (Incluye certificado de calibración).</v>
          </cell>
          <cell r="E2616" t="str">
            <v>UN</v>
          </cell>
          <cell r="F2616">
            <v>10591000</v>
          </cell>
        </row>
        <row r="2617">
          <cell r="C2617">
            <v>11977</v>
          </cell>
          <cell r="D2617" t="str">
            <v>TAPON HD EXTREMO JUNTA HIDRÁULICA D=3"</v>
          </cell>
          <cell r="E2617" t="str">
            <v>UN</v>
          </cell>
          <cell r="F2617">
            <v>59500</v>
          </cell>
        </row>
        <row r="2618">
          <cell r="C2618">
            <v>11978</v>
          </cell>
          <cell r="D2618" t="str">
            <v>TEE HD EXTREMO JUNTA HIDRÁULICA 10"x6"</v>
          </cell>
          <cell r="E2618" t="str">
            <v>UN</v>
          </cell>
          <cell r="F2618">
            <v>1696940</v>
          </cell>
        </row>
        <row r="2619">
          <cell r="C2619">
            <v>11979</v>
          </cell>
          <cell r="D2619" t="str">
            <v>CODO HD EXTREMO JUNTA HIDRÁULICA PARA PVC 22.5ºX2"</v>
          </cell>
          <cell r="E2619" t="str">
            <v>UN</v>
          </cell>
          <cell r="F2619">
            <v>98770</v>
          </cell>
        </row>
        <row r="2620">
          <cell r="C2620">
            <v>11980</v>
          </cell>
          <cell r="D2620" t="str">
            <v>ALQUILER ENTIBADO METÁLICO TIPO CAJÓN (E1A-E1B) O DESLIZANTE (E2) SEGÚN NORMA EAAB</v>
          </cell>
          <cell r="E2620" t="str">
            <v>M2</v>
          </cell>
          <cell r="F2620">
            <v>38080</v>
          </cell>
        </row>
        <row r="2621">
          <cell r="C2621">
            <v>11981</v>
          </cell>
          <cell r="D2621" t="str">
            <v>PLANTACIÓN DE ÁRBOL CARISECO H= 1.5 m (Incl. aplicación y mezcla de sustrato, tutor, amarre y siembra. Incl. transporte y disposición final de sobrantes en sitio autorizado. Suministro y plantación).</v>
          </cell>
          <cell r="E2621" t="str">
            <v>UN</v>
          </cell>
          <cell r="F2621">
            <v>148000</v>
          </cell>
        </row>
        <row r="2622">
          <cell r="C2622">
            <v>11982</v>
          </cell>
          <cell r="D2622" t="str">
            <v>PALMA ALEJANDRA H= 1.5 m (Incluye aplicación y mezcla se sustrato, tutor, amarre y siembra. Incluye transporte y disposición final de sobrantes en sitio autorizado. Suministro y plantación)</v>
          </cell>
          <cell r="E2622" t="str">
            <v>UN</v>
          </cell>
          <cell r="F2622">
            <v>205000</v>
          </cell>
        </row>
        <row r="2623">
          <cell r="C2623">
            <v>11983</v>
          </cell>
          <cell r="D2623" t="str">
            <v>SIETECUEROS H= 1.5 m (Incluye aplicación y mezcla se sustrato, tutor, amarre y siembra. Incluye transporte y disposición final de sobrantes en sitio autorizado. Suministro y plantación)</v>
          </cell>
          <cell r="E2623" t="str">
            <v>UN</v>
          </cell>
          <cell r="F2623">
            <v>133500</v>
          </cell>
        </row>
        <row r="2624">
          <cell r="C2624">
            <v>11984</v>
          </cell>
          <cell r="D2624" t="str">
            <v>CLORURO DE CALCIO (En perlas)</v>
          </cell>
          <cell r="E2624" t="str">
            <v>KG</v>
          </cell>
          <cell r="F2624">
            <v>4446</v>
          </cell>
        </row>
        <row r="2625">
          <cell r="C2625">
            <v>11986</v>
          </cell>
          <cell r="D2625" t="str">
            <v>LOSETA PODOTACTIL EN POLIURETANO. ANCHO 0,40m. ACABADOS SEGÚN NORMA NTC 5610. DEC. 308/2018. INCLUYE LIMPIEZA Y ALISTAMIENTO DE SUPERFICIE. INCLUYE TODOS LOS ELEMENTOS DE COLOCACION, FIJACION Y MANO</v>
          </cell>
          <cell r="E2625" t="str">
            <v>ML</v>
          </cell>
          <cell r="F2625">
            <v>61895</v>
          </cell>
        </row>
        <row r="2626">
          <cell r="C2626">
            <v>11987</v>
          </cell>
          <cell r="D2626" t="str">
            <v>CUCHARO H= 1.5 m (Incluye aplicación y mezcla se sustrato, tutor, amarre y siembra. Incluye transporte y disposición final de sobrantes en sitio autorizado. Suministro y plantación).</v>
          </cell>
          <cell r="E2626" t="str">
            <v>UN</v>
          </cell>
          <cell r="F2626">
            <v>132000</v>
          </cell>
        </row>
        <row r="2627">
          <cell r="C2627">
            <v>11988</v>
          </cell>
          <cell r="D2627" t="str">
            <v>TELA PARA CERRAMIENTO 55 gr/m2, COLOR BLANCO, ANCHO = 2.10m</v>
          </cell>
          <cell r="E2627" t="str">
            <v>ML</v>
          </cell>
          <cell r="F2627">
            <v>2063</v>
          </cell>
        </row>
        <row r="2628">
          <cell r="C2628">
            <v>11989</v>
          </cell>
          <cell r="D2628" t="str">
            <v>ESPUMA DE POLIETILENO, ANCHO = 1.00 m,  ESPESOR = 5 mm</v>
          </cell>
          <cell r="E2628" t="str">
            <v>ML</v>
          </cell>
          <cell r="F2628">
            <v>4792</v>
          </cell>
        </row>
        <row r="2629">
          <cell r="C2629">
            <v>11990</v>
          </cell>
          <cell r="D2629" t="str">
            <v>HELECHO MACHO H=1.0mt  (Incluye suministro y transporte)</v>
          </cell>
          <cell r="E2629" t="str">
            <v>UN</v>
          </cell>
          <cell r="F2629">
            <v>65000</v>
          </cell>
        </row>
        <row r="2630">
          <cell r="C2630">
            <v>11991</v>
          </cell>
          <cell r="D2630" t="str">
            <v>PERFORACIÓN HORIZONTAL PARA DUCTO DE POLIETILENO D=6", INCLUYE TUBERÍA (Incluye suministro e instalación)</v>
          </cell>
          <cell r="E2630" t="str">
            <v>ML</v>
          </cell>
          <cell r="F2630">
            <v>423990</v>
          </cell>
        </row>
        <row r="2631">
          <cell r="C2631">
            <v>11992</v>
          </cell>
          <cell r="D2631" t="str">
            <v>PERFORACIÓN HORIZONTAL PARA DUCTO DE POLIETILENO D=12", INCLUYE TUBERÍA (Incluye suministro e instalación)</v>
          </cell>
          <cell r="E2631" t="str">
            <v>ML</v>
          </cell>
          <cell r="F2631">
            <v>847980</v>
          </cell>
        </row>
        <row r="2632">
          <cell r="C2632">
            <v>11993</v>
          </cell>
          <cell r="D2632" t="str">
            <v xml:space="preserve">ADAPTADOR TERMINAL CAMPANA PVC D=2" </v>
          </cell>
          <cell r="E2632" t="str">
            <v>UN</v>
          </cell>
          <cell r="F2632">
            <v>5416</v>
          </cell>
        </row>
        <row r="2633">
          <cell r="C2633">
            <v>11994</v>
          </cell>
          <cell r="D2633" t="str">
            <v>TEE 6"x6" PE100, PN 16 ELECTROFUSIÓN</v>
          </cell>
          <cell r="E2633" t="str">
            <v>UN</v>
          </cell>
          <cell r="F2633">
            <v>440634</v>
          </cell>
        </row>
        <row r="2634">
          <cell r="C2634">
            <v>11995</v>
          </cell>
          <cell r="D2634" t="str">
            <v>REDUCCIÓN CONCÉNTRICA PE100 PN16 6"X4"</v>
          </cell>
          <cell r="E2634" t="str">
            <v>UN</v>
          </cell>
          <cell r="F2634">
            <v>176621</v>
          </cell>
        </row>
        <row r="2635">
          <cell r="C2635">
            <v>11996</v>
          </cell>
          <cell r="D2635" t="str">
            <v>TAPON HD EXTREMO JUNTA HIDRÁULICA D=12"</v>
          </cell>
          <cell r="E2635" t="str">
            <v>UN</v>
          </cell>
          <cell r="F2635">
            <v>1163556</v>
          </cell>
        </row>
        <row r="2636">
          <cell r="C2636">
            <v>11997</v>
          </cell>
          <cell r="D2636" t="str">
            <v>BASE GRANULAR CLASE B (BGB_BG38) o (BGB_BG25)</v>
          </cell>
          <cell r="E2636" t="str">
            <v>M3</v>
          </cell>
          <cell r="F2636">
            <v>69020</v>
          </cell>
        </row>
        <row r="2637">
          <cell r="C2637">
            <v>11998</v>
          </cell>
          <cell r="D2637" t="str">
            <v>BARRERA DE SEGURIDAD - SEPARADOR CICLORUTA TIPO A-165 SIN ANCLAJE (0.53m x 0.60m x 1.50m) COLOR GRIS RESISTENCIA CONCRETO 28 Mpa</v>
          </cell>
          <cell r="E2637" t="str">
            <v>UN</v>
          </cell>
          <cell r="F2637">
            <v>77707</v>
          </cell>
        </row>
        <row r="2638">
          <cell r="C2638">
            <v>12002</v>
          </cell>
          <cell r="D2638" t="str">
            <v>ALCOHOL ANTISÉPTICO (ALCOHOL AL 70%). (Según Apéndice Bioseguridad Covid 19)_ Exento de IVA de forma temporal</v>
          </cell>
          <cell r="E2638" t="str">
            <v>GLN</v>
          </cell>
          <cell r="F2638">
            <v>20200</v>
          </cell>
        </row>
        <row r="2639">
          <cell r="C2639">
            <v>12003</v>
          </cell>
          <cell r="D2639" t="str">
            <v>TOALLAS DE PAPEL PARA MANOS. TIPO Z.  DOBLE HOJA. (PAQUETE 150 HOJAS)_(Según Apéndice Bioseguridad Covid 19)</v>
          </cell>
          <cell r="E2639" t="str">
            <v>UN</v>
          </cell>
          <cell r="F2639">
            <v>5300</v>
          </cell>
        </row>
        <row r="2640">
          <cell r="C2640">
            <v>12004</v>
          </cell>
          <cell r="D2640" t="str">
            <v>DISPENSADOR PLÁSTICO DE TOALLAS TIPO Z_(Según Apéndice Bioseguridad Covid 19)</v>
          </cell>
          <cell r="E2640" t="str">
            <v>UN</v>
          </cell>
          <cell r="F2640">
            <v>43650</v>
          </cell>
        </row>
        <row r="2641">
          <cell r="C2641">
            <v>12005</v>
          </cell>
          <cell r="D2641" t="str">
            <v>MESA PLÁSTICA DE 0.72m x 0.72m x 0.72m._(Según Apéndice Bioseguridad Covid 19)</v>
          </cell>
          <cell r="E2641" t="str">
            <v>UN</v>
          </cell>
          <cell r="F2641">
            <v>82950</v>
          </cell>
        </row>
        <row r="2642">
          <cell r="C2642">
            <v>12006</v>
          </cell>
          <cell r="D2642" t="str">
            <v>TERMOMETRO INFRARROJO PARA USO EN HUMANOS, LIBRE DE CONTACTO, IMPERMEABLE. (Según Apéndice Bioseguridad Covid 19)_ Exento de IVA de forma temporal</v>
          </cell>
          <cell r="E2642" t="str">
            <v>UN</v>
          </cell>
          <cell r="F2642">
            <v>110000</v>
          </cell>
        </row>
        <row r="2643">
          <cell r="C2643">
            <v>12010</v>
          </cell>
          <cell r="D2643" t="str">
            <v>JABÓN LIQUIDO PARA MANOS. (Según Apéndice Bioseguridad Covid 19)_ Exento de IVA de forma temporal</v>
          </cell>
          <cell r="E2643" t="str">
            <v>GLN</v>
          </cell>
          <cell r="F2643">
            <v>20500</v>
          </cell>
        </row>
        <row r="2644">
          <cell r="C2644">
            <v>12011</v>
          </cell>
          <cell r="D2644" t="str">
            <v>LAVAMANOS PORTÁTIL EN ACERO INOXIDABLE CON DOS TANQUES PARA AGUA LIMPIA Y RESIDUAL DE 20 LT C/U_ (Según Apéndice Bioseguridad Covid 19)</v>
          </cell>
          <cell r="E2644" t="str">
            <v>UN</v>
          </cell>
          <cell r="F2644">
            <v>1050000</v>
          </cell>
        </row>
        <row r="2645">
          <cell r="C2645">
            <v>12015</v>
          </cell>
          <cell r="D2645" t="str">
            <v>GEL ANTIBACTERIAL Antiséptico para manos sin enjuague, a base de glicerina, alcohol antiséptico al 70%, contenido máx. de agua 30%.(Según Apéndice Bioseguridad Covid 19)_ Exento IVA de forma temporal</v>
          </cell>
          <cell r="E2645" t="str">
            <v>LT</v>
          </cell>
          <cell r="F2645">
            <v>9368</v>
          </cell>
        </row>
        <row r="2646">
          <cell r="C2646">
            <v>12017</v>
          </cell>
          <cell r="D2646" t="str">
            <v>FUMIGADORA DE ESPALDA. ASPERSOR BOMBA MANUAL 20 LITROS. DESINFECCIÓN_ (Según Apéndice Bioseguridad Covid 19)</v>
          </cell>
          <cell r="E2646" t="str">
            <v>UN</v>
          </cell>
          <cell r="F2646">
            <v>149900</v>
          </cell>
        </row>
        <row r="2647">
          <cell r="C2647">
            <v>12019</v>
          </cell>
          <cell r="D2647" t="str">
            <v>BIG BAG TELA POLIPROPILENO R220 GM/2 Rollo de 100m-100cm x 100cm x 160cm Solapa/Fondo Ciego. Reata 25/30 blancos</v>
          </cell>
          <cell r="E2647" t="str">
            <v>UN</v>
          </cell>
          <cell r="F2647">
            <v>59417</v>
          </cell>
        </row>
        <row r="2648">
          <cell r="C2648">
            <v>12020</v>
          </cell>
          <cell r="D2648" t="str">
            <v>CARGUE, TRANSPORTE Y DISPOSICIÓN FINAL DE MADERA.</v>
          </cell>
          <cell r="E2648" t="str">
            <v>M3</v>
          </cell>
          <cell r="F2648">
            <v>23800</v>
          </cell>
        </row>
        <row r="2649">
          <cell r="C2649">
            <v>12021</v>
          </cell>
          <cell r="D2649" t="str">
            <v>CARGUE, TRANSPORTE Y DISPOSICIÓN FINAL DE RESIDUOS TIPO AGLOMERADO Y GUADUA.</v>
          </cell>
          <cell r="E2649" t="str">
            <v>KG</v>
          </cell>
          <cell r="F2649">
            <v>833</v>
          </cell>
        </row>
        <row r="2650">
          <cell r="C2650">
            <v>12022</v>
          </cell>
          <cell r="D2650" t="str">
            <v>OVEROL TYVEK BLANCO</v>
          </cell>
          <cell r="E2650" t="str">
            <v>UN</v>
          </cell>
          <cell r="F2650">
            <v>23205</v>
          </cell>
        </row>
        <row r="2651">
          <cell r="C2651">
            <v>12023</v>
          </cell>
          <cell r="D2651" t="str">
            <v>RESPIRADOR ELASTOMÉRICO MEDIA CARA</v>
          </cell>
          <cell r="E2651" t="str">
            <v>UN</v>
          </cell>
          <cell r="F2651">
            <v>43900</v>
          </cell>
        </row>
        <row r="2652">
          <cell r="C2652">
            <v>12024</v>
          </cell>
          <cell r="D2652" t="str">
            <v>FILTRO P-100 PARTÍCULAS S/ACEITE HUMOS METÁLICOS VAPORES</v>
          </cell>
          <cell r="E2652" t="str">
            <v>PAR</v>
          </cell>
          <cell r="F2652">
            <v>38000</v>
          </cell>
        </row>
        <row r="2653">
          <cell r="C2653">
            <v>12025</v>
          </cell>
          <cell r="D2653" t="str">
            <v>MONOGAFAS CON VENTILACIÓN DIRECTA</v>
          </cell>
          <cell r="E2653" t="str">
            <v>PAR</v>
          </cell>
          <cell r="F2653">
            <v>9300</v>
          </cell>
        </row>
        <row r="2654">
          <cell r="C2654">
            <v>12026</v>
          </cell>
          <cell r="D2654" t="str">
            <v>GORRO DESECHABLE COFIA BLANCO</v>
          </cell>
          <cell r="E2654" t="str">
            <v>UN</v>
          </cell>
          <cell r="F2654">
            <v>250</v>
          </cell>
        </row>
        <row r="2655">
          <cell r="C2655">
            <v>12027</v>
          </cell>
          <cell r="D2655" t="str">
            <v>VYNIPEL DE 50cm x 50cm CALIBRE 6</v>
          </cell>
          <cell r="E2655" t="str">
            <v>ROLLO</v>
          </cell>
          <cell r="F2655">
            <v>22000</v>
          </cell>
        </row>
        <row r="2656">
          <cell r="C2656">
            <v>12028</v>
          </cell>
          <cell r="D2656" t="str">
            <v>DISPOSICIÓN FINAL DE RESIDUOS PELIGROSOS(MATERIALES CON CARACTERÍSTICAS DE PELIGROSIDAD TÓXICA, CORROSIVO, INFLAMABLES, EXPLOSIVOS Y/O ESPECIALES (RESIDUOS APROVECHABLES MEZCLADOS, COLCHONES, SOFÁS, F</v>
          </cell>
          <cell r="E2656" t="str">
            <v>KG</v>
          </cell>
          <cell r="F2656">
            <v>1678</v>
          </cell>
        </row>
        <row r="2657">
          <cell r="C2657">
            <v>12029</v>
          </cell>
          <cell r="D2657" t="str">
            <v>PETO PVC</v>
          </cell>
          <cell r="E2657" t="str">
            <v>UN</v>
          </cell>
          <cell r="F2657">
            <v>14000</v>
          </cell>
        </row>
        <row r="2658">
          <cell r="C2658">
            <v>12030</v>
          </cell>
          <cell r="D2658" t="str">
            <v>CANECA PLÁSTICA CON TAPA 60 LTS</v>
          </cell>
          <cell r="E2658" t="str">
            <v>UN</v>
          </cell>
          <cell r="F2658">
            <v>76900</v>
          </cell>
        </row>
        <row r="2659">
          <cell r="C2659">
            <v>12031</v>
          </cell>
          <cell r="D2659" t="str">
            <v>TAPABOCAS N95 SIN FILTRO. (Según Apéndice Bioseguridad Covid 19)_ Exento de IVA de forma temporal</v>
          </cell>
          <cell r="E2659" t="str">
            <v>UN</v>
          </cell>
          <cell r="F2659">
            <v>2800</v>
          </cell>
        </row>
        <row r="2660">
          <cell r="C2660">
            <v>12038</v>
          </cell>
          <cell r="D2660" t="str">
            <v>SERVICIO ESPECIAL DE RECOLECCIÓN A PARTIR DE CAJAS DE AMPLIROLL - APYO CON MAQUINARIA. - RECOLECCIÓN POR M3 AFORO No. 1 (Incluye pajarita)</v>
          </cell>
          <cell r="E2660" t="str">
            <v>KG</v>
          </cell>
          <cell r="F2660">
            <v>45774</v>
          </cell>
        </row>
        <row r="2661">
          <cell r="C2661">
            <v>12039</v>
          </cell>
          <cell r="D2661" t="str">
            <v>TAPABOCAS DESECHABLE. (Según Apéndice Bioseguridad Covid 19)_ Exento de IVA de forma temporal</v>
          </cell>
          <cell r="E2661" t="str">
            <v>UN</v>
          </cell>
          <cell r="F2661">
            <v>300</v>
          </cell>
        </row>
        <row r="2662">
          <cell r="C2662">
            <v>12040</v>
          </cell>
          <cell r="D2662" t="str">
            <v>HIPOCLORITO - (Según Apéndice Bioseguridad Covid 19)_ Exento de IVA de forma temporal</v>
          </cell>
          <cell r="E2662" t="str">
            <v>LT</v>
          </cell>
          <cell r="F2662">
            <v>2263</v>
          </cell>
        </row>
        <row r="2663">
          <cell r="C2663">
            <v>12043</v>
          </cell>
          <cell r="D2663" t="str">
            <v>TEE PE100 PN16 12"X6"</v>
          </cell>
          <cell r="E2663" t="str">
            <v>UN</v>
          </cell>
          <cell r="F2663">
            <v>2167648</v>
          </cell>
        </row>
        <row r="2664">
          <cell r="C2664">
            <v>12045</v>
          </cell>
          <cell r="D2664" t="str">
            <v>ANGEO PLÁSTICO</v>
          </cell>
          <cell r="E2664" t="str">
            <v>M2</v>
          </cell>
          <cell r="F2664">
            <v>1348</v>
          </cell>
        </row>
        <row r="2665">
          <cell r="C2665">
            <v>12046</v>
          </cell>
          <cell r="D2665" t="str">
            <v>TRAGANTE CÚPULA CONCÉNTRICA DE 8"x 6" EN ALUMINIO</v>
          </cell>
          <cell r="E2665" t="str">
            <v>UN</v>
          </cell>
          <cell r="F2665">
            <v>99900</v>
          </cell>
        </row>
        <row r="2666">
          <cell r="C2666">
            <v>12048</v>
          </cell>
          <cell r="D2666" t="str">
            <v>ABONO ORGÁNICO COMPOST (No incluye transporte)</v>
          </cell>
          <cell r="E2666" t="str">
            <v>KG</v>
          </cell>
          <cell r="F2666">
            <v>13500</v>
          </cell>
        </row>
        <row r="2667">
          <cell r="C2667">
            <v>12049</v>
          </cell>
          <cell r="D2667" t="str">
            <v>PIEDRA POMEZ (No incluye transporte)</v>
          </cell>
          <cell r="E2667" t="str">
            <v>KG</v>
          </cell>
          <cell r="F2667">
            <v>7500</v>
          </cell>
        </row>
        <row r="2668">
          <cell r="C2668">
            <v>12050</v>
          </cell>
          <cell r="D2668" t="str">
            <v>REJA TIPO PASARELA FUNDICIÓN CLASE DE CARGA C250, Long=500 mm, H=22 mm, Ancho=323 mm</v>
          </cell>
          <cell r="E2668" t="str">
            <v>UN</v>
          </cell>
          <cell r="F2668">
            <v>422911</v>
          </cell>
        </row>
        <row r="2669">
          <cell r="C2669">
            <v>12051</v>
          </cell>
          <cell r="D2669" t="str">
            <v>TUBERÍA PVC SANITARIA D=10"</v>
          </cell>
          <cell r="E2669" t="str">
            <v>ML</v>
          </cell>
          <cell r="F2669">
            <v>187300</v>
          </cell>
        </row>
        <row r="2670">
          <cell r="C2670">
            <v>12052</v>
          </cell>
          <cell r="D2670" t="str">
            <v>TEE PVC SANITARIA D=6"</v>
          </cell>
          <cell r="E2670" t="str">
            <v>UN</v>
          </cell>
          <cell r="F2670">
            <v>195272</v>
          </cell>
        </row>
        <row r="2671">
          <cell r="C2671">
            <v>12053</v>
          </cell>
          <cell r="D2671" t="str">
            <v>CODO 22.5° CXC PVC SANITARIA D=6"</v>
          </cell>
          <cell r="E2671" t="str">
            <v>UN</v>
          </cell>
          <cell r="F2671">
            <v>170295</v>
          </cell>
        </row>
        <row r="2672">
          <cell r="C2672">
            <v>12058</v>
          </cell>
          <cell r="D2672" t="str">
            <v>LÍQUIDO INHIBIDOR PASIVADOR DE CORROSIÓN DEL CONCRETO REFORZADO</v>
          </cell>
          <cell r="E2672" t="str">
            <v>KG</v>
          </cell>
          <cell r="F2672">
            <v>5700</v>
          </cell>
        </row>
        <row r="2673">
          <cell r="C2673">
            <v>12059</v>
          </cell>
          <cell r="D2673" t="str">
            <v>VÁLVULA CHEQUE DE 2" CLASE 300.</v>
          </cell>
          <cell r="E2673" t="str">
            <v>UN</v>
          </cell>
          <cell r="F2673">
            <v>353944</v>
          </cell>
        </row>
        <row r="2674">
          <cell r="C2674">
            <v>12090</v>
          </cell>
          <cell r="D2674" t="str">
            <v>RECUBRIMIENTO EPÓXICO DE ALTA RESISTENCIA QUÍMICA INSENSIBLE A LA HUMEDAD</v>
          </cell>
          <cell r="E2674" t="str">
            <v>KG</v>
          </cell>
          <cell r="F2674">
            <v>133499</v>
          </cell>
        </row>
        <row r="2675">
          <cell r="C2675">
            <v>12091</v>
          </cell>
          <cell r="D2675" t="str">
            <v>SEPARADORES (ESPACIADOR) DE DUCTERÍA PARA 2 TUBOS DE Ø2" UNA Y DOBLE CARA</v>
          </cell>
          <cell r="E2675" t="str">
            <v>UN</v>
          </cell>
          <cell r="F2675">
            <v>8925</v>
          </cell>
        </row>
        <row r="2676">
          <cell r="C2676">
            <v>12092</v>
          </cell>
          <cell r="D2676" t="str">
            <v>SEPARADORES (ESPACIADOR) DE DUCTERÍA PARA 4 TUBOS DE Ø2" UNA Y DOBLE CARA</v>
          </cell>
          <cell r="E2676" t="str">
            <v>UN</v>
          </cell>
          <cell r="F2676">
            <v>13804</v>
          </cell>
        </row>
        <row r="2677">
          <cell r="C2677">
            <v>12093</v>
          </cell>
          <cell r="D2677" t="str">
            <v>SEPARADORES (ESPACIADOR) DE DUCTERÍA PARA 6 TUBOS DE Ø2" UNA Y DOBLE CARA</v>
          </cell>
          <cell r="E2677" t="str">
            <v>UN</v>
          </cell>
          <cell r="F2677">
            <v>19040</v>
          </cell>
        </row>
        <row r="2678">
          <cell r="C2678">
            <v>12094</v>
          </cell>
          <cell r="D2678" t="str">
            <v>SEPARADORES (ESPACIADOR) DE DUCTERÍA PARA 8 TUBOS DE Ø2" UNA Y DOBLE CARA</v>
          </cell>
          <cell r="E2678" t="str">
            <v>UN</v>
          </cell>
          <cell r="F2678">
            <v>23324</v>
          </cell>
        </row>
        <row r="2679">
          <cell r="C2679">
            <v>12095</v>
          </cell>
          <cell r="D2679" t="str">
            <v>SEPARADORES (ESPACIADOR) DE DUCTERÍA PARA 2 TUBOS DE Ø4" UNA Y DOBLE CARA</v>
          </cell>
          <cell r="E2679" t="str">
            <v>UN</v>
          </cell>
          <cell r="F2679">
            <v>9044</v>
          </cell>
        </row>
        <row r="2680">
          <cell r="C2680">
            <v>12096</v>
          </cell>
          <cell r="D2680" t="str">
            <v>SEPARADORES (ESPACIADOR) DE DUCTERÍA PARA 4 TUBOS DE Ø4" UNA Y DOBLE CARA</v>
          </cell>
          <cell r="E2680" t="str">
            <v>UN</v>
          </cell>
          <cell r="F2680">
            <v>19214</v>
          </cell>
        </row>
        <row r="2681">
          <cell r="C2681">
            <v>12097</v>
          </cell>
          <cell r="D2681" t="str">
            <v>SEPARADORES (ESPACIADOR) DE DUCTERÍA PARA 6 TUBOS DE Ø4" UNA Y DOBLE CARA</v>
          </cell>
          <cell r="E2681" t="str">
            <v>UN</v>
          </cell>
          <cell r="F2681">
            <v>26963</v>
          </cell>
        </row>
        <row r="2682">
          <cell r="C2682">
            <v>12098</v>
          </cell>
          <cell r="D2682" t="str">
            <v>SEPARADORES (ESPACIADOR) DE DUCTERÍA PARA 8 TUBOS DE Ø4" UNA Y DOBLE CARA</v>
          </cell>
          <cell r="E2682" t="str">
            <v>UN</v>
          </cell>
          <cell r="F2682">
            <v>32683</v>
          </cell>
        </row>
        <row r="2683">
          <cell r="C2683">
            <v>12225</v>
          </cell>
          <cell r="D2683" t="str">
            <v>SARDINEL DRENANTE h=255mm, Long=1m</v>
          </cell>
          <cell r="E2683" t="str">
            <v>UN</v>
          </cell>
          <cell r="F2683">
            <v>421755</v>
          </cell>
        </row>
        <row r="2684">
          <cell r="C2684">
            <v>12226</v>
          </cell>
          <cell r="D2684" t="str">
            <v>SARDINEL DE DRENAJE RD200 H=33cm Long=0,5m - INSPECCIÓN</v>
          </cell>
          <cell r="E2684" t="str">
            <v>UN</v>
          </cell>
          <cell r="F2684">
            <v>1594172</v>
          </cell>
        </row>
        <row r="2685">
          <cell r="C2685">
            <v>12227</v>
          </cell>
          <cell r="D2685" t="str">
            <v>SARDINEL DRENANTE h=255mm, Long=0,5m-INSPECCIÓN</v>
          </cell>
          <cell r="E2685" t="str">
            <v>UN</v>
          </cell>
          <cell r="F2685">
            <v>472905</v>
          </cell>
        </row>
        <row r="2686">
          <cell r="C2686">
            <v>12228</v>
          </cell>
          <cell r="D2686" t="str">
            <v>TAPA INICIO / FINAL PARA SARDINEL DRENANTE H=255mm</v>
          </cell>
          <cell r="E2686" t="str">
            <v>UN</v>
          </cell>
          <cell r="F2686">
            <v>391246</v>
          </cell>
        </row>
        <row r="2687">
          <cell r="C2687">
            <v>12229</v>
          </cell>
          <cell r="D2687" t="str">
            <v>TAPA INICIO / FINAL PARA SARDINEL DE DRENAJE RD 200 H:33</v>
          </cell>
          <cell r="E2687" t="str">
            <v>UN</v>
          </cell>
          <cell r="F2687">
            <v>412070</v>
          </cell>
        </row>
        <row r="2688">
          <cell r="C2688">
            <v>12234</v>
          </cell>
          <cell r="D2688" t="str">
            <v>BLOQUE DE CEMENTO MACIZO 4.2MPA VERDE DE 6X10X20 cm.</v>
          </cell>
          <cell r="E2688" t="str">
            <v>UN</v>
          </cell>
          <cell r="F2688">
            <v>1153</v>
          </cell>
        </row>
        <row r="2689">
          <cell r="C2689">
            <v>12235</v>
          </cell>
          <cell r="D2689" t="str">
            <v>MICROFIBRA SINTÉTICA MULTIFILAMENTO  DE POLIPROPILENO</v>
          </cell>
          <cell r="E2689" t="str">
            <v>KG</v>
          </cell>
          <cell r="F2689">
            <v>34505</v>
          </cell>
        </row>
        <row r="2690">
          <cell r="C2690">
            <v>12236</v>
          </cell>
          <cell r="D2690" t="str">
            <v>RESISTENCIA A LA TRACCIÓN DE RECUBRIMIENTOS, UTILIZANDO PROBADORES PORTÁTILES DE ADHERENCIA. Norma Técnica: NTC 3916 ASTM D4541</v>
          </cell>
          <cell r="E2690" t="str">
            <v>UN</v>
          </cell>
          <cell r="F2690">
            <v>124300</v>
          </cell>
        </row>
        <row r="2691">
          <cell r="C2691">
            <v>12237</v>
          </cell>
          <cell r="D2691" t="str">
            <v>TRACCIÓN DE LAMINA EN ALUMINIO. Norma Técnica: NTC 3353 ASTM E8</v>
          </cell>
          <cell r="E2691" t="str">
            <v>UN</v>
          </cell>
          <cell r="F2691">
            <v>115000</v>
          </cell>
        </row>
        <row r="2692">
          <cell r="C2692">
            <v>12238</v>
          </cell>
          <cell r="D2692" t="str">
            <v xml:space="preserve">FLEXIÓN DE LAMINA EN ALUMINIO. Norma Técnica: ASTM E290 </v>
          </cell>
          <cell r="E2692" t="str">
            <v>UN</v>
          </cell>
          <cell r="F2692">
            <v>120000</v>
          </cell>
        </row>
        <row r="2693">
          <cell r="C2693">
            <v>12239</v>
          </cell>
          <cell r="D2693" t="str">
            <v>SUBBASE GRANULAR PEA CLASE A - (SBG_PEA_A_50)</v>
          </cell>
          <cell r="E2693" t="str">
            <v>M3</v>
          </cell>
          <cell r="F2693">
            <v>53550</v>
          </cell>
        </row>
        <row r="2694">
          <cell r="C2694">
            <v>12240</v>
          </cell>
          <cell r="D2694" t="str">
            <v>SUBBASE GRANULAR PEA CLASE A - (SBG_PEA_A_64)</v>
          </cell>
          <cell r="E2694" t="str">
            <v>M3</v>
          </cell>
          <cell r="F2694">
            <v>38080</v>
          </cell>
        </row>
        <row r="2695">
          <cell r="C2695">
            <v>12241</v>
          </cell>
          <cell r="D2695" t="str">
            <v>SUBBASE GRANULAR PEA CLASE B - (SBG_PEA_B_50)</v>
          </cell>
          <cell r="E2695" t="str">
            <v>M3</v>
          </cell>
          <cell r="F2695">
            <v>38080</v>
          </cell>
        </row>
        <row r="2696">
          <cell r="C2696">
            <v>12242</v>
          </cell>
          <cell r="D2696" t="str">
            <v>FIBRAS METÁLICAS</v>
          </cell>
          <cell r="E2696" t="str">
            <v>KG</v>
          </cell>
          <cell r="F2696">
            <v>10115</v>
          </cell>
        </row>
        <row r="2697">
          <cell r="C2697">
            <v>12243</v>
          </cell>
          <cell r="D2697" t="str">
            <v>SUBBASE GRANULAR PEA CLASE B - (SBG_PEA_B_64)</v>
          </cell>
          <cell r="E2697" t="str">
            <v>M3</v>
          </cell>
          <cell r="F2697">
            <v>38080</v>
          </cell>
        </row>
        <row r="2698">
          <cell r="C2698">
            <v>12244</v>
          </cell>
          <cell r="D2698" t="str">
            <v>MATERIAL MARGINAL</v>
          </cell>
          <cell r="E2698" t="str">
            <v>M3</v>
          </cell>
          <cell r="F2698">
            <v>7000</v>
          </cell>
        </row>
        <row r="2699">
          <cell r="C2699">
            <v>12245</v>
          </cell>
          <cell r="D2699" t="str">
            <v>AGREGADOS RECICLADOS PARA BASE GRANULAR (AR_BG38)</v>
          </cell>
          <cell r="E2699" t="str">
            <v>M3</v>
          </cell>
          <cell r="F2699">
            <v>73780</v>
          </cell>
        </row>
        <row r="2700">
          <cell r="C2700">
            <v>12246</v>
          </cell>
          <cell r="D2700" t="str">
            <v>AGREGADOS RECICLADOS PARA BASE GRANULAR (AR_BG25)</v>
          </cell>
          <cell r="E2700" t="str">
            <v>M3</v>
          </cell>
          <cell r="F2700">
            <v>65450</v>
          </cell>
        </row>
        <row r="2701">
          <cell r="C2701">
            <v>12247</v>
          </cell>
          <cell r="D2701" t="str">
            <v>AGREGADOS RECICLADOS PARA SUBBASE GRANULAR PEA (AR_SBG_PEA50)</v>
          </cell>
          <cell r="E2701" t="str">
            <v>M3</v>
          </cell>
          <cell r="F2701">
            <v>49980</v>
          </cell>
        </row>
        <row r="2702">
          <cell r="C2702">
            <v>12248</v>
          </cell>
          <cell r="D2702" t="str">
            <v>AGREGADOS RECICLADOS PARA SUBBASE GRANULAR PEA (AR_SBG_PEA64)</v>
          </cell>
          <cell r="E2702" t="str">
            <v>M3</v>
          </cell>
          <cell r="F2702">
            <v>49980</v>
          </cell>
        </row>
        <row r="2703">
          <cell r="C2703">
            <v>12249</v>
          </cell>
          <cell r="D2703" t="str">
            <v>GRANO DE CAUCHO RECICLADO (GCR)</v>
          </cell>
          <cell r="E2703" t="str">
            <v>KG</v>
          </cell>
          <cell r="F2703">
            <v>1675</v>
          </cell>
        </row>
        <row r="2704">
          <cell r="C2704">
            <v>12250</v>
          </cell>
          <cell r="D2704" t="str">
            <v>CONCRETO AUTOCOMPACTANTE 24 Mpa (245 Kg/cm2)</v>
          </cell>
          <cell r="E2704" t="str">
            <v>M3</v>
          </cell>
          <cell r="F2704">
            <v>445655</v>
          </cell>
        </row>
        <row r="2705">
          <cell r="C2705">
            <v>12251</v>
          </cell>
          <cell r="D2705" t="str">
            <v>CONCRETO AUTOCOMPACTANTE 28 Mpa (280 Kg/cm2)</v>
          </cell>
          <cell r="E2705" t="str">
            <v>M3</v>
          </cell>
          <cell r="F2705">
            <v>456960</v>
          </cell>
        </row>
        <row r="2706">
          <cell r="C2706">
            <v>12252</v>
          </cell>
          <cell r="D2706" t="str">
            <v>CONCRETO AUTOCOMPACTANTE 44 Mpa (420 Kg/cm2)</v>
          </cell>
          <cell r="E2706" t="str">
            <v>M3</v>
          </cell>
          <cell r="F2706">
            <v>500990</v>
          </cell>
        </row>
        <row r="2707">
          <cell r="C2707">
            <v>12253</v>
          </cell>
          <cell r="D2707" t="str">
            <v>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v>
          </cell>
          <cell r="E2707" t="str">
            <v>Km-Car</v>
          </cell>
          <cell r="F2707">
            <v>146370</v>
          </cell>
        </row>
        <row r="2708">
          <cell r="C2708">
            <v>12254</v>
          </cell>
          <cell r="D2708" t="str">
            <v>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v>
          </cell>
          <cell r="E2708" t="str">
            <v>Km-Car</v>
          </cell>
          <cell r="F2708">
            <v>148750</v>
          </cell>
        </row>
        <row r="2709">
          <cell r="C2709">
            <v>12255</v>
          </cell>
          <cell r="D2709" t="str">
            <v>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v>
          </cell>
          <cell r="E2709" t="str">
            <v>Km-Car</v>
          </cell>
          <cell r="F2709">
            <v>194208</v>
          </cell>
        </row>
        <row r="2710">
          <cell r="C2710">
            <v>12256</v>
          </cell>
          <cell r="D2710" t="str">
            <v>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E2710" t="str">
            <v>Km-Car</v>
          </cell>
          <cell r="F2710">
            <v>191388</v>
          </cell>
        </row>
        <row r="2711">
          <cell r="C2711">
            <v>12257</v>
          </cell>
          <cell r="D2711" t="str">
            <v>RESISTENCIA A LA COMPRESIÓN INCONFINADA DE MEZCLAS COMPACTADAS DE SUELO-CAL CON MEDICIÓN DE ESFUERZO-DEFORMACIÓN. Norma Técnica INVE 605 -13</v>
          </cell>
          <cell r="E2711" t="str">
            <v>UN</v>
          </cell>
          <cell r="F2711">
            <v>69000</v>
          </cell>
        </row>
        <row r="2712">
          <cell r="C2712">
            <v>12258</v>
          </cell>
          <cell r="D2712" t="str">
            <v>TINTAS PENETRANTES. Norma Técnica ASTM E165</v>
          </cell>
          <cell r="E2712" t="str">
            <v>DIA</v>
          </cell>
          <cell r="F2712">
            <v>909000</v>
          </cell>
        </row>
        <row r="2713">
          <cell r="C2713">
            <v>12259</v>
          </cell>
          <cell r="D2713" t="str">
            <v>PARTÍCULAS MAGNÉTICAS. Norma Técnica ASTM E709 AWS D.1.1</v>
          </cell>
          <cell r="E2713" t="str">
            <v>DIA</v>
          </cell>
          <cell r="F2713">
            <v>654500</v>
          </cell>
        </row>
        <row r="2714">
          <cell r="C2714">
            <v>12260</v>
          </cell>
          <cell r="D2714" t="str">
            <v>EVALUACIÓN DE ADHERENCIA DEL RECUBRIMIENTO APLICADO. Norma Técnica: ASTM D4541</v>
          </cell>
          <cell r="E2714" t="str">
            <v>DIA</v>
          </cell>
          <cell r="F2714">
            <v>595000</v>
          </cell>
        </row>
        <row r="2715">
          <cell r="C2715">
            <v>12261</v>
          </cell>
          <cell r="D2715" t="str">
            <v>CALIBRACIÓN DE ESPESORES DE PELÍCULA SECA. Norma Técnica. ASTM A123/123M ASTM A153/153M D7091</v>
          </cell>
          <cell r="E2715" t="str">
            <v>DIA</v>
          </cell>
          <cell r="F2715">
            <v>595000</v>
          </cell>
        </row>
        <row r="2716">
          <cell r="C2716">
            <v>12262</v>
          </cell>
          <cell r="D2716" t="str">
            <v>EVALUACIÓN DEL ESPESOR DE PELICULA DE ZINC - CALIBRACIÓN DE ESPESORES DE PELÍCULA SECA. Norma Técnica ASTM A123/123M ASTM A153/153M</v>
          </cell>
          <cell r="E2716" t="str">
            <v>DIA</v>
          </cell>
          <cell r="F2716">
            <v>618800</v>
          </cell>
        </row>
        <row r="2717">
          <cell r="C2717">
            <v>12263</v>
          </cell>
          <cell r="D2717" t="str">
            <v>VALORACIÓN DE LA CONTINUIDAD EN PELÍCULA. Norma Técnica NTC 3951 ASTM D5162</v>
          </cell>
          <cell r="E2717" t="str">
            <v>DIA</v>
          </cell>
          <cell r="F2717">
            <v>535500</v>
          </cell>
        </row>
        <row r="2718">
          <cell r="C2718">
            <v>12264</v>
          </cell>
          <cell r="D2718" t="str">
            <v>MÉTODO DE ENSAYO PARA DETERMINAR LA FINURA DEL CEMENTO HIDRÁULICO UTILIZANDO EL TAMIZ DE 45 mm (No. 325). Norma Técnica NTC 294</v>
          </cell>
          <cell r="E2718" t="str">
            <v>UN</v>
          </cell>
          <cell r="F2718">
            <v>65450</v>
          </cell>
        </row>
        <row r="2719">
          <cell r="C2719">
            <v>12265</v>
          </cell>
          <cell r="D2719" t="str">
            <v>TUBERÍA Ø4" EN HIERRO GALVANIZADO</v>
          </cell>
          <cell r="E2719" t="str">
            <v>ML</v>
          </cell>
          <cell r="F2719">
            <v>82940</v>
          </cell>
        </row>
        <row r="2720">
          <cell r="C2720">
            <v>12266</v>
          </cell>
          <cell r="D2720" t="str">
            <v>ULTRASONIDO. Norma Técnica ASTM E164  AWS D.1.1</v>
          </cell>
          <cell r="E2720" t="str">
            <v>DIA</v>
          </cell>
          <cell r="F2720">
            <v>690200</v>
          </cell>
        </row>
        <row r="2721">
          <cell r="C2721">
            <v>12267</v>
          </cell>
          <cell r="D2721" t="str">
            <v>LAVAMANOS PORTATIL DE PEDAL TIPO MANOS LIBRES.</v>
          </cell>
          <cell r="E2721" t="str">
            <v>UN</v>
          </cell>
          <cell r="F2721">
            <v>1050000</v>
          </cell>
        </row>
        <row r="2722">
          <cell r="C2722">
            <v>12268</v>
          </cell>
          <cell r="D2722" t="str">
            <v>CALIBRACION TERMOMETRO DIGITAL</v>
          </cell>
          <cell r="E2722" t="str">
            <v>UN</v>
          </cell>
          <cell r="F2722">
            <v>154700</v>
          </cell>
        </row>
        <row r="2723">
          <cell r="C2723">
            <v>12269</v>
          </cell>
          <cell r="D2723" t="str">
            <v>TERMOMETRO DIGITAL INFRAROJO PARA USO EN HUMANOS, LIBRE DE CONTACTO, IMPERMEABLE</v>
          </cell>
          <cell r="E2723" t="str">
            <v>UN</v>
          </cell>
          <cell r="F2723">
            <v>110000</v>
          </cell>
        </row>
        <row r="2724">
          <cell r="C2724">
            <v>12270</v>
          </cell>
          <cell r="D2724" t="str">
            <v>DISPENSADOR DE JABÓN LÍQUIDO O GEL ANTIBACTERIAL - ALCOHOL, CON PEDAL METÁLICO</v>
          </cell>
          <cell r="E2724" t="str">
            <v>UN</v>
          </cell>
          <cell r="F2724">
            <v>83300</v>
          </cell>
        </row>
        <row r="2725">
          <cell r="C2725">
            <v>12271</v>
          </cell>
          <cell r="D2725" t="str">
            <v>RECOLECCION, TRANSPORTE Y DISPOSICION DE RESIDUOS LÍQUIDOS PROVENIENTES DE LAVAMANOS PORTATILES. (INCLUYE EQUIPO DE SUCCIÓN)</v>
          </cell>
          <cell r="E2725" t="str">
            <v>M3</v>
          </cell>
          <cell r="F2725">
            <v>297500</v>
          </cell>
        </row>
        <row r="2726">
          <cell r="C2726">
            <v>12272</v>
          </cell>
          <cell r="D2726" t="str">
            <v>BOTIQUIN TIPO B DOTADO PORTATIL</v>
          </cell>
          <cell r="E2726" t="str">
            <v>UN</v>
          </cell>
          <cell r="F2726">
            <v>339900</v>
          </cell>
        </row>
        <row r="2727">
          <cell r="C2727">
            <v>12276</v>
          </cell>
          <cell r="D2727" t="str">
            <v>Detección y Georreferenciación con equipos GPR (Radares de penetración terrestre) y de detección EM de tuberías enterradas bajo superficie - Incluye Equipos GNSS, Transporte, Mano de obra, informe, radargrama, planos y demás costos asociados a la actividad.</v>
          </cell>
          <cell r="E2727" t="str">
            <v>M2</v>
          </cell>
          <cell r="F2727">
            <v>5730</v>
          </cell>
        </row>
        <row r="2728">
          <cell r="C2728">
            <v>12277</v>
          </cell>
          <cell r="D2728" t="str">
            <v>AFOROS DE TRANSITO (MOTORIZADOS Y NO MOTORIZADOS) A PARTIR DE CAPTURA DE VIDEO. Incluye digitación y entrega de base de datos en archivo Excel. Captura día hábil y no hábil, con sus respectivos movimientos. Incluye todos los costos directos e indirectos</v>
          </cell>
          <cell r="E2728" t="str">
            <v>HR</v>
          </cell>
          <cell r="F2728">
            <v>251285</v>
          </cell>
        </row>
        <row r="2729">
          <cell r="C2729">
            <v>12278</v>
          </cell>
          <cell r="D2729" t="str">
            <v>Proyecto Av.Boyacá desde la AC 170 hasta la AC 183: LOSETA PREFABRICADA A51 (20x40x6cm) COLOR OCRE</v>
          </cell>
          <cell r="E2729" t="str">
            <v>M2</v>
          </cell>
          <cell r="F2729">
            <v>32474</v>
          </cell>
        </row>
        <row r="2730">
          <cell r="C2730">
            <v>12279</v>
          </cell>
          <cell r="D2730" t="str">
            <v>Proyecto Av.Boyacá desde la AC 170 hasta la AC 183: LOSETA PREFABRICADA A51 (20x40x6cm) COLOR ARENA</v>
          </cell>
          <cell r="E2730" t="str">
            <v>M2</v>
          </cell>
          <cell r="F2730">
            <v>32474</v>
          </cell>
        </row>
        <row r="2731">
          <cell r="C2731">
            <v>12280</v>
          </cell>
          <cell r="D2731" t="str">
            <v>Proyecto Av.Boyacá desde la AC 170 hasta la AC 183: LOSETA PREFABRICADA A51 (20x40x6cm) COLOR GRIS</v>
          </cell>
          <cell r="E2731" t="str">
            <v>M2</v>
          </cell>
          <cell r="F2731">
            <v>30213</v>
          </cell>
        </row>
        <row r="2732">
          <cell r="C2732">
            <v>12281</v>
          </cell>
          <cell r="D2732" t="str">
            <v>Proyecto Av.Boyacá desde la AC 170 hasta la AC 183: LOSETA PREFABRICADA A55 TACTIL ALERTA (40x40x6cm) COLOR AMARILLO</v>
          </cell>
          <cell r="E2732" t="str">
            <v>M2</v>
          </cell>
          <cell r="F2732">
            <v>46667</v>
          </cell>
        </row>
        <row r="2733">
          <cell r="C2733">
            <v>12282</v>
          </cell>
          <cell r="D2733" t="str">
            <v>Proyecto Av.Boyacá desde la AC 170 hasta la AC 183: GEOBLOQUE DE POLIESTIRENO EXPANDIDO  EPS DENSIDAD 29 a 30 Kg/m3</v>
          </cell>
          <cell r="E2733" t="str">
            <v>M3</v>
          </cell>
          <cell r="F2733">
            <v>535500</v>
          </cell>
        </row>
        <row r="2734">
          <cell r="C2734">
            <v>12283</v>
          </cell>
          <cell r="D2734" t="str">
            <v>Proyecto Av.Boyacá desde la AC 170 hasta la AC 183: COLLAR DERIVACIÓN DE 8" x 1"</v>
          </cell>
          <cell r="E2734" t="str">
            <v>UN</v>
          </cell>
          <cell r="F2734">
            <v>60036</v>
          </cell>
        </row>
        <row r="2735">
          <cell r="C2735">
            <v>12284</v>
          </cell>
          <cell r="D2735" t="str">
            <v>Proyecto Av.Boyacá desde la AC 170 hasta la AC 183_CAMARA PREFABRICADA PZ8  RECTA DIAMETRO INTERNO: 1.10m , ESPESOR DE PARED: 0.126 , INCLUYE AROTAPA Y TAPA</v>
          </cell>
          <cell r="E2735" t="str">
            <v>UN</v>
          </cell>
          <cell r="F2735">
            <v>9503816</v>
          </cell>
        </row>
        <row r="2736">
          <cell r="C2736">
            <v>12285</v>
          </cell>
          <cell r="D2736" t="str">
            <v>Proyecto Av.Boyacá desde la AC 170 hasta la AC 183: CAMARA PZ10 PREFABRICADA RECTA DIAMETRO INTERNO: 1.20m , ESPESOR DE PARED: 0.136 , INCLUYE AROTAPA Y TAPA</v>
          </cell>
          <cell r="E2736" t="str">
            <v>UN</v>
          </cell>
          <cell r="F2736">
            <v>10002712</v>
          </cell>
        </row>
        <row r="2737">
          <cell r="C2737">
            <v>12286</v>
          </cell>
          <cell r="D2737" t="str">
            <v>Proyecto Av.Boyacá desde la AC 170 hasta la AC 183: POSTE EN MADERA ESTRUCTURAL INMUNIZADA (EUCALIPTO) DIAMETRO 17 A 20cm</v>
          </cell>
          <cell r="E2737" t="str">
            <v>ML</v>
          </cell>
          <cell r="F2737">
            <v>68544</v>
          </cell>
        </row>
        <row r="2738">
          <cell r="C2738">
            <v>12287</v>
          </cell>
          <cell r="D2738" t="str">
            <v>Proyecto Intersección a Desnivel Autopista Sur (NQS) con Av. Bosa: SEÑAL INFORMATIVA SI-28, TABLERO 85.01cm x 26.00cm REFLECTIVO ALTA INTENSIDAD, PEDESTAL EN ÁNGULO DE 2"x2"x1/4" H= 2.60m EN PINTURA ELECTROSTÁTICA. (Incluye Suministro e Instalación).</v>
          </cell>
          <cell r="E2738" t="str">
            <v>UN</v>
          </cell>
          <cell r="F2738">
            <v>417896</v>
          </cell>
        </row>
        <row r="2739">
          <cell r="C2739">
            <v>12288</v>
          </cell>
          <cell r="D2739" t="str">
            <v>Proyecto Intersección a Desnivel Autopista Sur (NQS) con Av. Bosa: JUNTA DE DILATACIÓN ELASTOMÉRICA 230 MOVIMIENTO 230mm+/-115mm MODULOS 1.83 m</v>
          </cell>
          <cell r="E2739" t="str">
            <v>ML</v>
          </cell>
          <cell r="F2739">
            <v>3683191</v>
          </cell>
        </row>
        <row r="2740">
          <cell r="C2740">
            <v>12289</v>
          </cell>
          <cell r="D2740" t="str">
            <v>Proyecto Intersección a Desnivel Autopista Sur (NQS) con Av. Bosa: CEMENTO ASFÁLTICO 60-70</v>
          </cell>
          <cell r="E2740" t="str">
            <v>KG</v>
          </cell>
          <cell r="F2740">
            <v>1753</v>
          </cell>
        </row>
        <row r="2741">
          <cell r="C2741">
            <v>12290</v>
          </cell>
          <cell r="D2741" t="str">
            <v>Proyecto Intersección a Desnivel Autopista Sur (NQS) con Av. Bosa: TUBERÍA HD, ACUEDUCTO, PN 16, D=300 MM - 12"</v>
          </cell>
          <cell r="E2741" t="str">
            <v>ML</v>
          </cell>
          <cell r="F2741">
            <v>46433</v>
          </cell>
        </row>
        <row r="2742">
          <cell r="C2742">
            <v>12291</v>
          </cell>
          <cell r="D2742" t="str">
            <v>Proyecto Intersección a Desnivel Autopista Sur (NQS) con Av. Bosa: TUBERÍA HD, ACUEDUCTO, PN 16, D=150 MM - 6"</v>
          </cell>
          <cell r="E2742" t="str">
            <v>ML</v>
          </cell>
          <cell r="F2742">
            <v>20895</v>
          </cell>
        </row>
        <row r="2743">
          <cell r="C2743">
            <v>12292</v>
          </cell>
          <cell r="D2743" t="str">
            <v>Proyecto Intersección a Desnivel Autopista Sur (NQS) con Av. Bosa: TUBERÍA HD, ACUEDUCTO, PN 16, D=100 MM - 4"</v>
          </cell>
          <cell r="E2743" t="str">
            <v>ML</v>
          </cell>
          <cell r="F2743">
            <v>16040</v>
          </cell>
        </row>
        <row r="2744">
          <cell r="C2744">
            <v>12293</v>
          </cell>
          <cell r="D2744" t="str">
            <v>Proyecto Intersección a Desnivel Autopista Sur (NQS) con Av. Bosa: TUBERÍA HD, ACUEDUCTO, PN 16, D=200 mm - 8"</v>
          </cell>
          <cell r="E2744" t="str">
            <v>ML</v>
          </cell>
          <cell r="F2744">
            <v>27016</v>
          </cell>
        </row>
        <row r="2745">
          <cell r="C2745">
            <v>12294</v>
          </cell>
          <cell r="D2745" t="str">
            <v>Proyecto Intersección a Desnivel Autopista Sur (NQS) con Av. Bosa: TUBERÍA HD, ACUEDUCTO, PN 16, D=400 MM - 14"</v>
          </cell>
          <cell r="E2745" t="str">
            <v>ML</v>
          </cell>
          <cell r="F2745">
            <v>55930</v>
          </cell>
        </row>
        <row r="2746">
          <cell r="C2746">
            <v>12295</v>
          </cell>
          <cell r="D2746" t="str">
            <v>Proyecto Intersección a Desnivel Autopista Sur (NQS) con Av. Bosa: CENIZA</v>
          </cell>
          <cell r="E2746" t="str">
            <v>M3</v>
          </cell>
          <cell r="F2746">
            <v>46270</v>
          </cell>
        </row>
        <row r="2747">
          <cell r="C2747">
            <v>12296</v>
          </cell>
          <cell r="D2747" t="str">
            <v>Proyecto Intersección a Desnivel Autopista Sur (NQS) con Av. Bosa: JUNTA DE DILATACIÓN ELASTOMÉRICA 160 MOVIMIENTO 160mm+/-80mm MODULOS 2 m</v>
          </cell>
          <cell r="E2747" t="str">
            <v>ML</v>
          </cell>
          <cell r="F2747">
            <v>2562006</v>
          </cell>
        </row>
        <row r="2748">
          <cell r="C2748">
            <v>12297</v>
          </cell>
          <cell r="D2748" t="str">
            <v>Proyecto Intersección a Desnivel Autopista Sur (NQS) con Av. Bosa: BASE BG TIPO A ESTABILIZADA CON ASFALTO EN CALIENTE (ASFALTO 5% 80-100)_ENTREGADO EN PLANTA</v>
          </cell>
          <cell r="E2748" t="str">
            <v>M3</v>
          </cell>
          <cell r="F2748">
            <v>432261</v>
          </cell>
        </row>
        <row r="2749">
          <cell r="C2749">
            <v>12298</v>
          </cell>
          <cell r="D2749" t="str">
            <v>Proyecto Intersección a Desnivel Autopista Sur (NQS) con Av. Bosa: TAPA DE SEGURIDAD Ø0.60m SEGÚN NP-013 EAAB (TAPAS PARA ACUEDUCTO ANEXO NP-013-8 ANEXO H)</v>
          </cell>
          <cell r="E2749" t="str">
            <v>UN</v>
          </cell>
          <cell r="F2749">
            <v>2370480</v>
          </cell>
        </row>
        <row r="2750">
          <cell r="C2750">
            <v>12299</v>
          </cell>
          <cell r="D2750" t="str">
            <v>Proyecto Intersección a Desnivel Autopista Sur (NQS) con Av. Bosa: TANQUE + TAPA FILTRO ANAEROBICO 2000 LT NEGRO/TAPA ROJA</v>
          </cell>
          <cell r="E2750" t="str">
            <v>UN</v>
          </cell>
          <cell r="F2750">
            <v>1630879</v>
          </cell>
        </row>
        <row r="2751">
          <cell r="C2751">
            <v>12300</v>
          </cell>
          <cell r="D2751" t="str">
            <v>Proyecto Intersección a Desnivel Autopista Sur (NQS) con Av. Bosa: CODO 90° BRIDADO, D 3" (DN80), ASTM A126, GALVANIZADO ASTM A123, GR. 65-45-12 CONEXIONES BRIDADAS ASME B16.42, RF, CLASE 150 LB</v>
          </cell>
          <cell r="E2751" t="str">
            <v>UN</v>
          </cell>
          <cell r="F2751">
            <v>273532</v>
          </cell>
        </row>
        <row r="2752">
          <cell r="C2752">
            <v>12301</v>
          </cell>
          <cell r="D2752" t="str">
            <v>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E2752" t="str">
            <v>ML</v>
          </cell>
          <cell r="F2752">
            <v>1612019</v>
          </cell>
        </row>
        <row r="2753">
          <cell r="C2753">
            <v>12302</v>
          </cell>
          <cell r="D2753" t="str">
            <v>Proyecto Intersección a Desnivel Autopista Sur (NQS) con Av. Bosa: AISLADOR SÍSMICO CON NÚCLEO DE PLOMO (DIÁMETRO 1.20 m, DESPLAZAMIENTO MÁXIMO 150 mm Y CARGA AXIAL MÁXIMA 10000 kN).  INCLUYE ENSAYO DE CALIDAD LRB AL 20%</v>
          </cell>
          <cell r="E2753" t="str">
            <v>UN</v>
          </cell>
          <cell r="F2753">
            <v>97620644</v>
          </cell>
        </row>
        <row r="2754">
          <cell r="C2754">
            <v>12303</v>
          </cell>
          <cell r="D2754" t="str">
            <v>Proyecto Intersección a Desnivel Autopista Sur (NQS) con Av. Bosa: CEMENTO EXPANSIVO</v>
          </cell>
          <cell r="E2754" t="str">
            <v>KG</v>
          </cell>
          <cell r="F2754">
            <v>4250</v>
          </cell>
        </row>
        <row r="2755">
          <cell r="C2755">
            <v>12304</v>
          </cell>
          <cell r="D2755" t="str">
            <v>Proyecto Intersección a Desnivel Autopista Sur (NQS) con Av. Bosa: ROBLE AUSTRALIANO H=1.5 (Incluye siembra, tierra, abono, transporte y tutor)</v>
          </cell>
          <cell r="E2755" t="str">
            <v>UN</v>
          </cell>
          <cell r="F2755">
            <v>74899</v>
          </cell>
        </row>
        <row r="2756">
          <cell r="C2756">
            <v>12305</v>
          </cell>
          <cell r="D2756" t="str">
            <v>Proyecto Intersección a Desnivel Autopista Sur (NQS) con Av. Bosa: CAUCHO TEQUENDAMA H=1.5 (Incluye siembra, tierra, abono, transporte y tutor)</v>
          </cell>
          <cell r="E2756" t="str">
            <v>UN</v>
          </cell>
          <cell r="F2756">
            <v>49365</v>
          </cell>
        </row>
        <row r="2757">
          <cell r="C2757">
            <v>12306</v>
          </cell>
          <cell r="D2757" t="str">
            <v>Proyecto Intersección a Desnivel Autopista Sur (NQS) con Av. Bosa: Tubo de acero de φ 16" con Extremos bridados con Empaque de Caucho, con revestimiento interior y recubrimiento exterior en mortero de cemento. Fabricado de conformidad con la Norma AWWA C200 apartir de Lámina ASTMA 36. L=6,00 m. Presión de Trabajo= 150 psi.</v>
          </cell>
          <cell r="E2757" t="str">
            <v>ML</v>
          </cell>
          <cell r="F2757">
            <v>733561</v>
          </cell>
        </row>
        <row r="2758">
          <cell r="C2758">
            <v>12307</v>
          </cell>
          <cell r="D2758" t="str">
            <v>Proyecto Intersección a Desnivel Autopista Sur (NQS) con Av. Bosa: Cinturón de Cierre en Acero φ16" revestido con Pintura Anticorrosiva. L=0,30m. Fabricado a partir de Lámina ASTM A 36 de Espesor 6mm. Presión de Trabajo = 150 psi.</v>
          </cell>
          <cell r="E2758" t="str">
            <v>UN</v>
          </cell>
          <cell r="F2758">
            <v>307766</v>
          </cell>
        </row>
        <row r="2759">
          <cell r="C2759">
            <v>12308</v>
          </cell>
          <cell r="D2759" t="str">
            <v>Proyecto Intersección a Desnivel Autopista Sur (NQS) con Av. Bosa: Niple en Acero φ12" con Brida. Revestimientos interior y Exterior en Mortero de Cemento. L=2.00m. Brida ANSI ASME B16.5 Clase150. Incluye Un Anillo Pasamuro fabricado apartir de Lámina ASTM A36. Presión de Trabajo = 150 psi.</v>
          </cell>
          <cell r="E2759" t="str">
            <v>UN</v>
          </cell>
          <cell r="F2759">
            <v>3726821</v>
          </cell>
        </row>
        <row r="2760">
          <cell r="C2760">
            <v>12309</v>
          </cell>
          <cell r="D2760" t="str">
            <v>Proyecto Intersección a Desnivel Autopista Sur (NQS) con Av. Bosa: Cinturón de Cierre en Acero φ 24" revestido con Pintura Anticorrosiva. L=0,30m. Fabricado apartir de Lámina ASTM A 36 de Espesor 6mm. Presión de Trabajo = 150 psi.</v>
          </cell>
          <cell r="E2760" t="str">
            <v>UN</v>
          </cell>
          <cell r="F2760">
            <v>484809</v>
          </cell>
        </row>
        <row r="2761">
          <cell r="C2761">
            <v>12310</v>
          </cell>
          <cell r="D2761" t="str">
            <v>Proyecto Intersección a Desnivel Autopista Sur (NQS) con Av. Bosa: Cinturón de Cierre en Acero φ36" revestido con Pintura Anticorrosiva. L=0,30m. Fabricado apartir de Lámina ASTM A 36 de Espesor 6mm. Presión de Trabajo = 150 psi.</v>
          </cell>
          <cell r="E2761" t="str">
            <v>UN</v>
          </cell>
          <cell r="F2761">
            <v>659152</v>
          </cell>
        </row>
        <row r="2762">
          <cell r="C2762">
            <v>12311</v>
          </cell>
          <cell r="D2762" t="str">
            <v>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v>
          </cell>
          <cell r="E2762" t="str">
            <v>UN</v>
          </cell>
          <cell r="F2762">
            <v>11763854</v>
          </cell>
        </row>
        <row r="2763">
          <cell r="C2763">
            <v>12312</v>
          </cell>
          <cell r="D2763" t="str">
            <v>Proyecto Intersección a Desnivel Autopista Sur (NQS) con Av. Bosa: Tee en Acero φ 36"xφ16"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v>
          </cell>
          <cell r="E2763" t="str">
            <v>UN</v>
          </cell>
          <cell r="F2763">
            <v>18008308</v>
          </cell>
        </row>
        <row r="2764">
          <cell r="C2764">
            <v>12313</v>
          </cell>
          <cell r="D2764" t="str">
            <v>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v>
          </cell>
          <cell r="E2764" t="str">
            <v>UN</v>
          </cell>
          <cell r="F2764">
            <v>540313</v>
          </cell>
        </row>
        <row r="2765">
          <cell r="C2765">
            <v>12314</v>
          </cell>
          <cell r="D2765" t="str">
            <v>Proyecto Intersección a Desnivel Autopista Sur (NQS) con Av. Bosa: Compensador de dilatación de goma DN-400 con cuerpo en EPDM y refuerzo de nylon; con bridas giratorias zincadas en acero carbono taladradas según ASA 150 lbs. L= 130 mm.</v>
          </cell>
          <cell r="E2765" t="str">
            <v>UN</v>
          </cell>
          <cell r="F2765">
            <v>4769936</v>
          </cell>
        </row>
        <row r="2766">
          <cell r="C2766">
            <v>12315</v>
          </cell>
          <cell r="D2766" t="str">
            <v>Proyecto Intersección a Desnivel Autopista Sur (NQS) con Av. Bosa: Envío Zamudio - Vizcaya (España) a Bogotá (Colombia) del Compensador de dilatación de goma DN-300 con cuerpo en EPDM y refuerzo de nylon; con bridas giratorias zincadas en acero carbono taladradas según ASA 150 lbs. L= 130 mm.</v>
          </cell>
          <cell r="E2766" t="str">
            <v>UN</v>
          </cell>
          <cell r="F2766">
            <v>1904083</v>
          </cell>
        </row>
        <row r="2767">
          <cell r="C2767">
            <v>12316</v>
          </cell>
          <cell r="D2767" t="str">
            <v>Proyecto Intersección a Desnivel Autopista Sur (NQS) con Av. Bosa: ROBLE AUSTRALIANO H-1.5 (Incluye siembra, tierra, abono, transporte y tutor)</v>
          </cell>
          <cell r="E2767" t="str">
            <v>UN</v>
          </cell>
          <cell r="F2767">
            <v>74899</v>
          </cell>
        </row>
        <row r="2768">
          <cell r="C2768">
            <v>12317</v>
          </cell>
          <cell r="D2768" t="str">
            <v>Proyecto Intersección a Desnivel Autopista Sur (NQS) con Av. Bosa: CAUCHO TEQUENDAMA H- 1.5 (Incluye siembra, tierra, abono, transporte y tutor)</v>
          </cell>
          <cell r="E2768" t="str">
            <v>UN</v>
          </cell>
          <cell r="F2768">
            <v>49365</v>
          </cell>
        </row>
        <row r="2769">
          <cell r="C2769">
            <v>12318</v>
          </cell>
          <cell r="D2769" t="str">
            <v>Proyecto Intersección a Desnivel Autopista Sur (NQS) con Av. Bosa: VÁLVULA DE MARIPOSA Ø 16"A BRIDA - BRIDA (A) (150 PSI)</v>
          </cell>
          <cell r="E2769" t="str">
            <v>UN</v>
          </cell>
          <cell r="F2769">
            <v>4144916</v>
          </cell>
        </row>
        <row r="2770">
          <cell r="C2770">
            <v>12319</v>
          </cell>
          <cell r="D2770" t="str">
            <v>BARRENO MANUAL HASTA 10M.  Incluye descripcion visual de estratos encontrados, lecturas de campo, SPT, Veleta, tipo y prof. muestras recuperadas, datos nivel freático</v>
          </cell>
          <cell r="E2770" t="str">
            <v>ML</v>
          </cell>
          <cell r="F2770">
            <v>101745</v>
          </cell>
        </row>
        <row r="2771">
          <cell r="C2771">
            <v>12320</v>
          </cell>
          <cell r="D2771" t="str">
            <v>PERFORACION MECANICA EN SUELO BLANDO DE 0 a 30m. Incluye descripción visual de estratos encontrados, lecturas de campo, SPT, Veleta, tipo y profundidad de las muestras recuperadas, datos nivel freático, muestras inalteradas en tubo Shelby y/o muestreador de pistón</v>
          </cell>
          <cell r="E2771" t="str">
            <v>ML</v>
          </cell>
          <cell r="F2771">
            <v>214200</v>
          </cell>
        </row>
        <row r="2772">
          <cell r="C2772">
            <v>12321</v>
          </cell>
          <cell r="D2772" t="str">
            <v>PERFORACION MECANICA EN SUELO BLANDO DE 0 a 50m. Incluye descripción visual de estratos encontrados, lecturas de campo, SPT, Veleta, tipo y profundidad de las muestras recuperadas, datos nivel freático, muestras inalteradas en tubo Shelby y/o muestreador de pistón</v>
          </cell>
          <cell r="E2772" t="str">
            <v>ML</v>
          </cell>
          <cell r="F2772">
            <v>267750</v>
          </cell>
        </row>
        <row r="2773">
          <cell r="C2773">
            <v>12322</v>
          </cell>
          <cell r="D2773" t="str">
            <v>PERFORACION MECANICA EN SUELO BLANDO mayor de 50m. Incluye descripción visual de estratos encontrados, lecturas de campo, SPT, Veleta, tipo y profundidad de las muestras recuperadas, datos nivel freático, muestras inalteradas en tubo Shelby y/o muestreador de pistón</v>
          </cell>
          <cell r="E2773" t="str">
            <v>ML</v>
          </cell>
          <cell r="F2773">
            <v>214200</v>
          </cell>
        </row>
        <row r="2774">
          <cell r="C2774">
            <v>12323</v>
          </cell>
          <cell r="D2774" t="str">
            <v>PERFORACION MECANICA EN SUELO DURO DE 0 a 10m.Incl recuperación continua muestras, descrip visual estratos encontrados, lecturas de campo, SPT, Veleta, tipo y profundidad de las muestras recuperadas, muestras inalteradas en tubo Shelby y/o muestreador de pistón.</v>
          </cell>
          <cell r="E2774" t="str">
            <v>ML</v>
          </cell>
          <cell r="F2774">
            <v>166600</v>
          </cell>
        </row>
        <row r="2775">
          <cell r="C2775">
            <v>12324</v>
          </cell>
          <cell r="D2775" t="str">
            <v>PERFORACION MECANICA EN SUELO DURO DE 0 a 30m.Incluye recuperación continua muestras, descripción visual estratos encontrados, lecturas de campo, SPT, Veleta de campo, tipo y profundidad de las muestras recuperadas, muestras inalteradas en tubo Shelby y/o muestreador de pistón.</v>
          </cell>
          <cell r="E2775" t="str">
            <v>ML</v>
          </cell>
          <cell r="F2775">
            <v>196350</v>
          </cell>
        </row>
        <row r="2776">
          <cell r="C2776">
            <v>12325</v>
          </cell>
          <cell r="D2776" t="str">
            <v>PERFORACION MECANICA EN SUELO DURO DE 0 a 50m.Incl recuperación continua muestras, descripción visual estratos encontrados, lecturas de campo, SPT, Veleta, tipo y profundidad de las muestras recuperadas, muestras inalteradas en tubo Shelby y/o muestreador de pistón</v>
          </cell>
          <cell r="E2776" t="str">
            <v>ML</v>
          </cell>
          <cell r="F2776">
            <v>238000</v>
          </cell>
        </row>
        <row r="2777">
          <cell r="C2777">
            <v>12326</v>
          </cell>
          <cell r="D2777" t="str">
            <v>PERFORACION MECANICA EN SUELO DURO mayor de 50m.Incl recuperación continua muestras, descrip visual estratos encontrados, lecturas de campo, SPT, Veleta, tipo y profundidad de las muestras recuperadas, muestras inalteradas en tubo Shelby y/o muestreador de pistón.</v>
          </cell>
          <cell r="E2777" t="str">
            <v>ML</v>
          </cell>
          <cell r="F2777">
            <v>357000</v>
          </cell>
        </row>
        <row r="2778">
          <cell r="C2778">
            <v>12327</v>
          </cell>
          <cell r="D2778" t="str">
            <v>PERFORACION MECANICA EN COLUVIÓN/ALUVIÓN DE 0 a 50m. Incluye recuperación continua muestras, descrip visual estratos encontrados, lecturas de campo, SPT, Veleta, tipo y profundidad de las muestras recuperadas</v>
          </cell>
          <cell r="E2778" t="str">
            <v>ML</v>
          </cell>
          <cell r="F2778">
            <v>535500</v>
          </cell>
        </row>
        <row r="2779">
          <cell r="C2779">
            <v>12328</v>
          </cell>
          <cell r="D2779" t="str">
            <v>PERFORACION MECANICA EN COLUVIÓN/ALUVIÓN mayor de 50m. Incluye recuperación continua muestras, descrip visual estratos encontrados, lecturas de campo, SPT, Veleta, tipo y profundidad de las muestras recuperadas</v>
          </cell>
          <cell r="E2779" t="str">
            <v>ML</v>
          </cell>
          <cell r="F2779">
            <v>499800</v>
          </cell>
        </row>
        <row r="2780">
          <cell r="C2780">
            <v>12329</v>
          </cell>
          <cell r="D2780" t="str">
            <v>ENSAYO DE REFRACCIÓN SISMICA</v>
          </cell>
          <cell r="E2780" t="str">
            <v>UN</v>
          </cell>
          <cell r="F2780">
            <v>2975000</v>
          </cell>
        </row>
        <row r="2781">
          <cell r="C2781">
            <v>12330</v>
          </cell>
          <cell r="D2781" t="str">
            <v xml:space="preserve">ENSAYO REMI (Refraction Microtremors) </v>
          </cell>
          <cell r="E2781" t="str">
            <v>UN</v>
          </cell>
          <cell r="F2781">
            <v>2975000</v>
          </cell>
        </row>
        <row r="2782">
          <cell r="C2782">
            <v>12331</v>
          </cell>
          <cell r="D2782" t="str">
            <v>ENSAYO MASW (Multichanel Analysis of Surface Waves). Determinación espesores estratos y velocidad de onda de corte</v>
          </cell>
          <cell r="E2782" t="str">
            <v>UN</v>
          </cell>
          <cell r="F2782">
            <v>4760000</v>
          </cell>
        </row>
        <row r="2783">
          <cell r="C2783">
            <v>12332</v>
          </cell>
          <cell r="D2783" t="str">
            <v>ENSAYO DE COLUMNA RESONANTE</v>
          </cell>
          <cell r="E2783" t="str">
            <v>UN</v>
          </cell>
          <cell r="F2783">
            <v>1123600</v>
          </cell>
        </row>
        <row r="2784">
          <cell r="C2784">
            <v>12333</v>
          </cell>
          <cell r="D2784" t="str">
            <v>ENSAYO TRIAXIAL CICLICO</v>
          </cell>
          <cell r="E2784" t="str">
            <v>UN</v>
          </cell>
          <cell r="F2784">
            <v>1328250</v>
          </cell>
        </row>
        <row r="2785">
          <cell r="C2785">
            <v>12334</v>
          </cell>
          <cell r="D2785" t="str">
            <v>ENSAYO Piezoelectric Bender Element</v>
          </cell>
          <cell r="E2785" t="str">
            <v>UN</v>
          </cell>
          <cell r="F2785">
            <v>343000</v>
          </cell>
        </row>
        <row r="2786">
          <cell r="C2786">
            <v>12335</v>
          </cell>
          <cell r="D2786" t="str">
            <v>EXPANSIÓN CONTROLADA EN CONSOLIDOMETRO</v>
          </cell>
          <cell r="E2786" t="str">
            <v>UN</v>
          </cell>
          <cell r="F2786">
            <v>198000</v>
          </cell>
        </row>
        <row r="2787">
          <cell r="C2787">
            <v>12336</v>
          </cell>
          <cell r="D2787" t="str">
            <v>ENSAYO DE VELETA DE LABORATORIO</v>
          </cell>
          <cell r="E2787" t="str">
            <v>UN</v>
          </cell>
          <cell r="F2787">
            <v>49385</v>
          </cell>
        </row>
        <row r="2788">
          <cell r="C2788">
            <v>12337</v>
          </cell>
          <cell r="D2788" t="str">
            <v>PIEZOMETRO DE CABEZA ABIERTA TIPO CASAGRANDE, para medición de las fluctuaciones del nivel freático</v>
          </cell>
          <cell r="E2788" t="str">
            <v>ML</v>
          </cell>
          <cell r="F2788">
            <v>297500</v>
          </cell>
        </row>
        <row r="2789">
          <cell r="C2789">
            <v>12338</v>
          </cell>
          <cell r="D2789" t="str">
            <v>GEORADAR(GPR)- Ground Penetrating Radar. Señal electromagnética de alta frecuencia, barrido con antena. Detección de redes</v>
          </cell>
          <cell r="E2789" t="str">
            <v>UN</v>
          </cell>
          <cell r="F2789">
            <v>5355000</v>
          </cell>
        </row>
        <row r="2790">
          <cell r="C2790">
            <v>12339</v>
          </cell>
          <cell r="D2790" t="str">
            <v>Estudios y Diseños proyectos de Valorización: APIQUE MANUAL HASTA 1.50m DE 0.50m X 0.50m - (Relleno y adecuación del sitio - incluye transporte.)</v>
          </cell>
          <cell r="E2790" t="str">
            <v>UN</v>
          </cell>
          <cell r="F2790">
            <v>297500</v>
          </cell>
        </row>
        <row r="2791">
          <cell r="C2791">
            <v>12340</v>
          </cell>
          <cell r="D2791" t="str">
            <v>Estudios y Diseños proyectos de Valorización: APIQUE MANUAL EN ZONA DURA DE 0,65m x 0,65m x1,5m (Incluye demolición, excavación, recuperación de muestras alteradas e inalteradas, reparación con base granular y mezcla en frío e=0,10m) - Horario Nocturno</v>
          </cell>
          <cell r="E2791" t="str">
            <v>UN</v>
          </cell>
          <cell r="F2791">
            <v>678577</v>
          </cell>
        </row>
        <row r="2792">
          <cell r="C2792">
            <v>12341</v>
          </cell>
          <cell r="D2792" t="str">
            <v>MARCO Y TAPA PARA CAJA DE INSPECCION CODENSA CS290</v>
          </cell>
          <cell r="E2792" t="str">
            <v>UN</v>
          </cell>
          <cell r="F2792">
            <v>2298747</v>
          </cell>
        </row>
        <row r="2793">
          <cell r="C2793">
            <v>12342</v>
          </cell>
          <cell r="D2793" t="str">
            <v>PROYECTO CONSTRUCCIÓN DE LA AVENIDA BOYACÁ (AK 72) CÁMARA GRP P271 TIPO II (0°) DN ENTRADA 2000 DN SALIDA 2000 (BL1+BL2=2250 MM) DN CHIMENEA  1200 (H=1550 MM), INCLUYE ESCALERA Y ACCESORIOS, NO INCLUYE TRANSPORTE NI TUBERÍA. SUMINISTRO</v>
          </cell>
          <cell r="E2793" t="str">
            <v>UN</v>
          </cell>
          <cell r="F2793">
            <v>30681868</v>
          </cell>
        </row>
        <row r="2794">
          <cell r="C2794">
            <v>12343</v>
          </cell>
          <cell r="D2794" t="str">
            <v>PROYECTO CONSTRUCCIÓN DE LA AVENIDA BOYACÁ (AK 72) CÁMARA GRP P2 TIPO II (1°-30°) DN ENTRADA 2000 DN SALIDA 2000 (BL1+BL2=3200 MM) DN CHIMENEA  1200 (H=1550 MM), INCLUYE ESCALERA Y ACCESORIOS, NO  INCLUYE TRANSPORTE NI TUBERÍA. SUMINISTRO.</v>
          </cell>
          <cell r="E2794" t="str">
            <v>UN</v>
          </cell>
          <cell r="F2794">
            <v>37512370</v>
          </cell>
        </row>
        <row r="2795">
          <cell r="C2795">
            <v>12344</v>
          </cell>
          <cell r="D2795" t="str">
            <v>PROYECTO CONSTRUCCIÓN DE LA AVENIDA BOYACÁ (AK 72) CÁMARA GRP P70 TIPO II (31°-60°) DN ENTRADA 2000 DN SALIDA 2000 (BL1+BL2=3800 MM) DN CHIMENEA  1200 (H=1550 MM), INCLUYE ESCALERA Y ACCESORIOS, NO INCLUYE TRANSPORTE NI TUBERÍA. SUMINISTRO</v>
          </cell>
          <cell r="E2795" t="str">
            <v>UN</v>
          </cell>
          <cell r="F2795">
            <v>41716584</v>
          </cell>
        </row>
        <row r="2796">
          <cell r="C2796">
            <v>12345</v>
          </cell>
          <cell r="D2796" t="str">
            <v>ALQUILER SOPLETE GAS 2,5 CM BOQUILLA DIÁMETRO CON GATILLO QUEMADOR DISCOVER</v>
          </cell>
          <cell r="E2796" t="str">
            <v>UN/DIA</v>
          </cell>
          <cell r="F2796">
            <v>10863</v>
          </cell>
        </row>
        <row r="2797">
          <cell r="C2797">
            <v>12346</v>
          </cell>
          <cell r="D2797" t="str">
            <v>RECARGA DE CILINDRO DE GAS 40 LB</v>
          </cell>
          <cell r="E2797" t="str">
            <v>UN</v>
          </cell>
          <cell r="F2797">
            <v>81635</v>
          </cell>
        </row>
        <row r="2798">
          <cell r="C2798">
            <v>12347</v>
          </cell>
          <cell r="D2798" t="str">
            <v>MANTO ASFÁLTICO IMPERMEABILIZANTE HDPE + FP 250</v>
          </cell>
          <cell r="E2798" t="str">
            <v>ROLLO</v>
          </cell>
          <cell r="F2798">
            <v>285576</v>
          </cell>
        </row>
        <row r="2799">
          <cell r="C2799">
            <v>12348</v>
          </cell>
          <cell r="D2799" t="str">
            <v>EMULSIÓN ASFÁLTICA IMPERMEABILIZANTE ED-9 - Impermeabilización y reparación de humedad. (Tambor de 55 galones)</v>
          </cell>
          <cell r="E2799" t="str">
            <v>GLN</v>
          </cell>
          <cell r="F2799">
            <v>642600</v>
          </cell>
        </row>
        <row r="2800">
          <cell r="C2800">
            <v>12349</v>
          </cell>
          <cell r="D2800" t="str">
            <v>COPA T11 4X2 PULG GRAMOS 24 DESBASTE CARBONO</v>
          </cell>
          <cell r="E2800" t="str">
            <v>UN</v>
          </cell>
          <cell r="F2800">
            <v>45432</v>
          </cell>
        </row>
        <row r="2801">
          <cell r="C2801">
            <v>12350</v>
          </cell>
          <cell r="D2801" t="str">
            <v>ANDAMIO CERTIFICADO MULTIDIRECCIONAL, 1 TORRE, SECCIÓN  DE 1.4 X 1.4 M, ALTURA DE ANDAMIO 3 M</v>
          </cell>
          <cell r="E2801" t="str">
            <v>DIA</v>
          </cell>
          <cell r="F2801">
            <v>15765</v>
          </cell>
        </row>
        <row r="2802">
          <cell r="C2802">
            <v>12351</v>
          </cell>
          <cell r="D2802" t="str">
            <v>TEJIDO DE FIBRA DE CARBONO PARA REFORZAMIENTO ESTRUCTURAL. Rollo de 50cm x 100M</v>
          </cell>
          <cell r="E2802" t="str">
            <v>ROLLO</v>
          </cell>
          <cell r="F2802">
            <v>12252126</v>
          </cell>
        </row>
        <row r="2803">
          <cell r="C2803">
            <v>12352</v>
          </cell>
          <cell r="D2803" t="str">
            <v>MORTERO SIN CONTRACCIÓN PARA ANCLAJES Y RELLENOS DE PRECISIÓN</v>
          </cell>
          <cell r="E2803" t="str">
            <v>BULTO</v>
          </cell>
          <cell r="F2803">
            <v>150900</v>
          </cell>
        </row>
        <row r="2804">
          <cell r="C2804">
            <v>12353</v>
          </cell>
          <cell r="D2804" t="str">
            <v>APOYO ELASTOMÉRICO D60 400MM X 69MM CON 5 PLATINAS DE REFUERZO INTERNO</v>
          </cell>
          <cell r="E2804" t="str">
            <v>UN</v>
          </cell>
          <cell r="F2804">
            <v>963900</v>
          </cell>
        </row>
        <row r="2805">
          <cell r="C2805">
            <v>12355</v>
          </cell>
          <cell r="D2805" t="str">
            <v>ANDAMIO CERTIFICADO MULTIDIRECCIONAL, 1 TORRE, SECCIÓN  DE 1.4 X 1.4 M, ALTURA DE ANDAMIO 4 M</v>
          </cell>
          <cell r="E2805" t="str">
            <v>DIA</v>
          </cell>
          <cell r="F2805">
            <v>22003</v>
          </cell>
        </row>
        <row r="2806">
          <cell r="C2806">
            <v>12356</v>
          </cell>
          <cell r="D2806" t="str">
            <v>LÁMINA HR 8mm x 20"A588 GR B/A709 GR 50/W</v>
          </cell>
          <cell r="E2806" t="str">
            <v>KG</v>
          </cell>
          <cell r="F2806">
            <v>6962</v>
          </cell>
        </row>
        <row r="2807">
          <cell r="C2807">
            <v>12357</v>
          </cell>
          <cell r="D2807" t="str">
            <v>BOTIQUIN TIPO A DOTADO PORTATIL</v>
          </cell>
          <cell r="E2807" t="str">
            <v>UN</v>
          </cell>
          <cell r="F2807">
            <v>88000</v>
          </cell>
        </row>
        <row r="2808">
          <cell r="C2808">
            <v>12358</v>
          </cell>
          <cell r="D2808" t="str">
            <v xml:space="preserve">APOYOS DE NEOPRENO DE 500mm x 400mm x 50mm Dureza 60. Con refuerzo de 2 láminas de 1/4" </v>
          </cell>
          <cell r="E2808" t="str">
            <v>UN</v>
          </cell>
          <cell r="F2808">
            <v>702100</v>
          </cell>
        </row>
        <row r="2809">
          <cell r="C2809">
            <v>12359</v>
          </cell>
          <cell r="D2809" t="str">
            <v>Ejecución de las obras y actividades complementarias para el reforzamiento estructural de puentes vehiculares en Bogotá D.C. Grupo C - VÁLVULA TIPO MARIPOSA DOBLE EXCENTRICIDAD SIN ACTUADOR 150PSI DE Ø20"</v>
          </cell>
          <cell r="E2809" t="str">
            <v>UN</v>
          </cell>
          <cell r="F2809">
            <v>27206489</v>
          </cell>
        </row>
        <row r="2810">
          <cell r="C2810">
            <v>12360</v>
          </cell>
          <cell r="D2810" t="str">
            <v>Ejecución de las obras y actividades complementarias para el reforzamiento estructural de puentes vehiculares en Bogotá D.C. Grupo C - CODO EN ACERO Ø 20" ENTRE 67½° Y 90° CON UNIONES ESPIGO - CAMPANA CON EMPAQUE DE CAUCHO, CON REVESTIMIENTO INTERIOR Y RECUBRIMIENTO EXTERIOR EN MORTERO DE CEMENTO L=1.50M X 1.50M. PRESIÓN DE TRABAJO =150PSI</v>
          </cell>
          <cell r="E2810" t="str">
            <v>UN</v>
          </cell>
          <cell r="F2810">
            <v>6580224</v>
          </cell>
        </row>
        <row r="2811">
          <cell r="C2811">
            <v>12361</v>
          </cell>
          <cell r="D2811" t="str">
            <v>Ejecución de las obras y actividades complementarias para el reforzamiento estructural de puentes vehiculares en Bogotá D.C. Grupo C. REDUCCIÓN EN ACERO Ø 24" x 20" CON ESPIGO Ø 24" Y CAMPANA Ø 16, REVESTIDA INTERIOR Y EXTERIOR CON MORTERO CEMENTO. L= 0.54m PRESIÓN DE TRABAJO= 150 PSI</v>
          </cell>
          <cell r="E2811" t="str">
            <v>UN</v>
          </cell>
          <cell r="F2811">
            <v>4401453</v>
          </cell>
        </row>
        <row r="2812">
          <cell r="C2812">
            <v>12362</v>
          </cell>
          <cell r="D2812" t="str">
            <v>Ejecución de las obras y actividades complementarias para el reforzamiento estructural de puentes vehiculares en Bogotá D.C. Grupo C: IZAJE DE VIGA PARA REEMPLAZO DE APOYOS DE NEOPRENO, CON SISTEMA HIDRÁULICO SINCRÓNICO</v>
          </cell>
          <cell r="E2812" t="str">
            <v>UN</v>
          </cell>
          <cell r="F2812">
            <v>4076000</v>
          </cell>
        </row>
        <row r="2813">
          <cell r="C2813">
            <v>12363</v>
          </cell>
          <cell r="D2813" t="str">
            <v>Pretil metálico PMH-13</v>
          </cell>
          <cell r="E2813" t="str">
            <v>ML</v>
          </cell>
          <cell r="F2813">
            <v>1551649</v>
          </cell>
        </row>
        <row r="2814">
          <cell r="C2814">
            <v>12364</v>
          </cell>
          <cell r="D2814" t="str">
            <v>REFORZAMIENTO PUENTES VEHICULARES SOBRE LA AV CIUDAD DE QUITO Y CENTENARIO -CTO 1436 DE 2017, SIKADUR - 35 Hi_Mod LV</v>
          </cell>
          <cell r="E2814" t="str">
            <v>KG</v>
          </cell>
          <cell r="F2814">
            <v>173712</v>
          </cell>
        </row>
        <row r="2815">
          <cell r="C2815">
            <v>12365</v>
          </cell>
          <cell r="D2815" t="str">
            <v>REFORZAMIENTO PUENTES VEHICULARES SOBRE LA AV CIUDAD DE QUITO Y CENTENARIO -CTO 1436 DE 2017, SIKACOLOR 555W</v>
          </cell>
          <cell r="E2815" t="str">
            <v>KG</v>
          </cell>
          <cell r="F2815">
            <v>40425</v>
          </cell>
        </row>
        <row r="2816">
          <cell r="C2816">
            <v>12366</v>
          </cell>
          <cell r="D2816" t="str">
            <v>REFORZAMIENTO PUENTES VEHICULARES SOBRE LA AV CIUDAD DE QUITO Y CENTENARIO -CTO 1436 DE 2017, Rehabilitación de conducciones mediante la tecnología Spiral Wound Lining pvc (SWL) diámetro 14”. (Incluye materiales, lavado e inspección diagnóstica  con CCTV  previa y posterior a la rehablitación y máximo 5 cortes con robot cortador)</v>
          </cell>
          <cell r="E2816" t="str">
            <v>ML</v>
          </cell>
          <cell r="F2816">
            <v>1793167</v>
          </cell>
        </row>
        <row r="2817">
          <cell r="C2817">
            <v>12367</v>
          </cell>
          <cell r="D2817" t="str">
            <v>REFORZAMIENTO PUENTES VEHICULARES SOBRE LA AV CIUDAD DE QUITO Y CENTENARIO -CTO 1436 DE 2017, Rehabilitación de conducciones mediante la tecnología Spiral Wound Lining pvc (SWL) diámetro 18”. (Incluye materiales, lavado e inspección diagnóstica  con CCTV  previa y posterior a la rehablitación y máximo 5 cortes con robot cortador)</v>
          </cell>
          <cell r="E2817" t="str">
            <v>ML</v>
          </cell>
          <cell r="F2817">
            <v>2069383</v>
          </cell>
        </row>
        <row r="2818">
          <cell r="C2818">
            <v>12368</v>
          </cell>
          <cell r="D2818" t="str">
            <v>REFORZAMIENTO PUENTES VEHICULARES SOBRE LA AV CIUDAD DE QUITO Y CENTENARIO -CTO 1436 DE 2017, CESPEDONES</v>
          </cell>
          <cell r="E2818" t="str">
            <v>M2</v>
          </cell>
          <cell r="F2818">
            <v>3100</v>
          </cell>
        </row>
        <row r="2819">
          <cell r="C2819">
            <v>12369</v>
          </cell>
          <cell r="D2819" t="str">
            <v>REFORZAMIENTO PUENTES VEHICULARES SOBRE LA AV CIUDAD DE QUITO Y CENTENARIO -CTO 1436 DE 2017, TORONES POSTENSADOS PARA REFORZAMIENTO EXTERNO DE 1/2" TENSIONADO 16,9 TON. SUMINISTRO E INSTALACIÓN, TENSIONAMIENTO, MANO DE OBRA, EQUIPOS EN GENERAL.</v>
          </cell>
          <cell r="E2819" t="str">
            <v>ML</v>
          </cell>
          <cell r="F2819">
            <v>17816</v>
          </cell>
        </row>
        <row r="2820">
          <cell r="C2820">
            <v>12370</v>
          </cell>
          <cell r="D2820" t="str">
            <v>REFORZAMIENTO PUENTES VEHICULARES SOBRE LA AV CIUDAD DE QUITO Y CENTENARIO -CTO 1436 DE 2017, TORON Ø 5/8" ADHERIDO ASTM 416, GRADO 270K, baja relación (vigas nuevas)</v>
          </cell>
          <cell r="E2820" t="str">
            <v>ML</v>
          </cell>
          <cell r="F2820">
            <v>11545</v>
          </cell>
        </row>
        <row r="2821">
          <cell r="C2821">
            <v>12371</v>
          </cell>
          <cell r="D2821" t="str">
            <v>REFORZAMIENTO PUENTES VEHICULARES SOBRE LA AV CIUDAD DE QUITO Y CENTENARIO -CTO 1436 DE 2017, TEE HD EXTREMO LISO 20" x 20" (500X500mm)</v>
          </cell>
          <cell r="E2821" t="str">
            <v>UN</v>
          </cell>
          <cell r="F2821">
            <v>8449000</v>
          </cell>
        </row>
        <row r="2822">
          <cell r="C2822">
            <v>12372</v>
          </cell>
          <cell r="D2822" t="str">
            <v>REFORZAMIENTO PUENTES VEHICULARES SOBRE LA AV CIUDAD DE QUITO Y CENTENARIO -CTO 1436 DE 2017, VALVULA PURGA D = 4"</v>
          </cell>
          <cell r="E2822" t="str">
            <v>UN</v>
          </cell>
          <cell r="F2822">
            <v>912580</v>
          </cell>
        </row>
        <row r="2823">
          <cell r="C2823">
            <v>12373</v>
          </cell>
          <cell r="D2823" t="str">
            <v>CONCRETO MR45 (350 Kg/cm2) ACELERADO 7 DÍAS</v>
          </cell>
          <cell r="E2823" t="str">
            <v>M3</v>
          </cell>
          <cell r="F2823">
            <v>478266</v>
          </cell>
        </row>
        <row r="2824">
          <cell r="C2824">
            <v>12374</v>
          </cell>
          <cell r="D2824" t="str">
            <v>MORTERO IMPERMEABLE PARA REPARACIONES ESTRUCTURALES MODIFICADO CON RESINA ACRÍLICA DE DOS COMPONENTES</v>
          </cell>
          <cell r="E2824" t="str">
            <v>KG</v>
          </cell>
          <cell r="F2824">
            <v>7316</v>
          </cell>
        </row>
        <row r="2825">
          <cell r="C2825">
            <v>12375</v>
          </cell>
          <cell r="D2825" t="str">
            <v>CODO EN ACERO Ø24" ENTRE 67 1/2° Y 90° JUNTA ESPIGO Y CAMPANA, CON EMPAQUE DE CAUCHO, CON REVEST.INT. Y RECUBR. EXT. EN MORTERO DE CEMENTO. L= 1.65m x 1.65m</v>
          </cell>
          <cell r="E2825" t="str">
            <v>UN</v>
          </cell>
          <cell r="F2825">
            <v>8994957</v>
          </cell>
        </row>
        <row r="2826">
          <cell r="C2826">
            <v>12376</v>
          </cell>
          <cell r="D2826" t="str">
            <v>TAPON DE ACERO 16" SOLDADO</v>
          </cell>
          <cell r="E2826" t="str">
            <v>UN</v>
          </cell>
          <cell r="F2826">
            <v>442014</v>
          </cell>
        </row>
        <row r="2827">
          <cell r="C2827">
            <v>12377</v>
          </cell>
          <cell r="D2827" t="str">
            <v>REDUCCIÓN EN ACERO Ø 20" x 16" CON ESPIGO Ø 20" Y CAMPANA Ø 16, REVESTIDA INTERIOR Y EXTERIOR CON MORTERO CEMENTO. L= 0.58m PRESIÓN DE TRABAJO= 150 PSI</v>
          </cell>
          <cell r="E2827" t="str">
            <v>UN</v>
          </cell>
          <cell r="F2827">
            <v>2935020</v>
          </cell>
        </row>
        <row r="2828">
          <cell r="C2828">
            <v>12378</v>
          </cell>
          <cell r="D2828" t="str">
            <v>Proyecto factibilidad, estudios y diseños para la construcción de los puntos inestables de la vía Bogotá - La Calera: CONCRETO CELULAR DE 1500 psi 28 días. Incluye servicio de Autobomba</v>
          </cell>
          <cell r="E2828" t="str">
            <v>M3</v>
          </cell>
          <cell r="F2828">
            <v>403609</v>
          </cell>
        </row>
        <row r="2829">
          <cell r="C2829">
            <v>12379</v>
          </cell>
          <cell r="D2829" t="str">
            <v>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v>
          </cell>
          <cell r="E2829" t="str">
            <v>GLB</v>
          </cell>
          <cell r="F2829">
            <v>53265610</v>
          </cell>
        </row>
        <row r="2830">
          <cell r="C2830">
            <v>12380</v>
          </cell>
          <cell r="D2830" t="str">
            <v>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v>
          </cell>
          <cell r="E2830" t="str">
            <v>UN</v>
          </cell>
          <cell r="F2830">
            <v>279888</v>
          </cell>
        </row>
        <row r="2831">
          <cell r="C2831">
            <v>12381</v>
          </cell>
          <cell r="D2831" t="str">
            <v>MEZCLA ASFÁLTICA EN CALIENTE TIPO MS 20 CON ADICIÓN DE FIBRA SINTÉTICA DE ALTA RESISTENCIA (ARAMIDA Y POLIOLEFINA). ENTREGADA EN PLANTA</v>
          </cell>
          <cell r="E2831" t="str">
            <v>M3</v>
          </cell>
          <cell r="F2831">
            <v>618464</v>
          </cell>
        </row>
        <row r="2832">
          <cell r="C2832">
            <v>12382</v>
          </cell>
          <cell r="D2832" t="str">
            <v>MICROFIBRA DE POLIPROPILENO PARA CONCRETO Y MORTERO CON PLASTIFICANTE EN POLVO</v>
          </cell>
          <cell r="E2832" t="str">
            <v>KG</v>
          </cell>
          <cell r="F2832">
            <v>29833</v>
          </cell>
        </row>
        <row r="2833">
          <cell r="C2833">
            <v>12383</v>
          </cell>
          <cell r="D2833" t="str">
            <v>JUNTA DE DILATACIÓN ELASTOMÉRICA 160 MOVIMIENTO 160mm+/-80mm</v>
          </cell>
          <cell r="E2833" t="str">
            <v>ML</v>
          </cell>
          <cell r="F2833">
            <v>1148350</v>
          </cell>
        </row>
        <row r="2834">
          <cell r="C2834">
            <v>12384</v>
          </cell>
          <cell r="D2834" t="str">
            <v>JUNTA DE DILATACIÓN ELASTOMÉRICA 230 MOVIMIENTO 230mm+/-115mm</v>
          </cell>
          <cell r="E2834" t="str">
            <v>ML</v>
          </cell>
          <cell r="F2834">
            <v>2679126</v>
          </cell>
        </row>
        <row r="2835">
          <cell r="C2835">
            <v>12386</v>
          </cell>
          <cell r="D2835" t="str">
            <v>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E2835" t="str">
            <v>ML</v>
          </cell>
          <cell r="F2835">
            <v>2298790</v>
          </cell>
        </row>
        <row r="2836">
          <cell r="C2836">
            <v>12387</v>
          </cell>
          <cell r="D2836" t="str">
            <v>Ampliacion puente vehicular calle 153 por Autonorte - Ecomuro 40x40x20 cm Mamposteria</v>
          </cell>
          <cell r="E2836" t="str">
            <v>UN</v>
          </cell>
          <cell r="F2836">
            <v>10115</v>
          </cell>
        </row>
        <row r="2837">
          <cell r="C2837">
            <v>12388</v>
          </cell>
          <cell r="D2837" t="str">
            <v>Ampliacion puente vehicular calle 153 por Autonorte - Lamina súper T formaleta 1200 x 1600 x 15 mm</v>
          </cell>
          <cell r="E2837" t="str">
            <v>M2</v>
          </cell>
          <cell r="F2837">
            <v>22427</v>
          </cell>
        </row>
        <row r="2838">
          <cell r="C2838">
            <v>12389</v>
          </cell>
          <cell r="D2838" t="str">
            <v>Ampliacion puente vehicular calle 153 por Autonorte - Pruebas PIT a pilotes de 0.50-0.60m de diámetro</v>
          </cell>
          <cell r="E2838" t="str">
            <v>UN</v>
          </cell>
          <cell r="F2838">
            <v>160844</v>
          </cell>
        </row>
        <row r="2839">
          <cell r="C2839">
            <v>12390</v>
          </cell>
          <cell r="D2839" t="str">
            <v xml:space="preserve">Conteo cualitativo y cuantitativo de fitolitos en las muestras de suelo, interpretando y reconstruyendo el contexto arqueobótanico. </v>
          </cell>
          <cell r="E2839" t="str">
            <v>UN</v>
          </cell>
          <cell r="F2839">
            <v>1885000</v>
          </cell>
        </row>
        <row r="2840">
          <cell r="C2840">
            <v>12391</v>
          </cell>
          <cell r="D2840" t="str">
            <v>Datación por Carbono 14 y extracción de colageno oseo.</v>
          </cell>
          <cell r="E2840" t="str">
            <v>UN</v>
          </cell>
          <cell r="F2840">
            <v>2942431</v>
          </cell>
        </row>
        <row r="2841">
          <cell r="C2841">
            <v>12392</v>
          </cell>
          <cell r="D2841" t="str">
            <v>Transporte aereo , entrega más rapida, de una muestra de 5 kg, desde la ciudad de Bogota hasta Ciudad de Mexico</v>
          </cell>
          <cell r="E2841" t="str">
            <v>UN</v>
          </cell>
          <cell r="F2841">
            <v>1133965</v>
          </cell>
        </row>
        <row r="2842">
          <cell r="C2842">
            <v>12393</v>
          </cell>
          <cell r="D2842" t="str">
            <v>Elaboración, digitalización y descripción de sección delgada de fragmento ceramica.</v>
          </cell>
          <cell r="E2842" t="str">
            <v>MUESTRA</v>
          </cell>
          <cell r="F2842">
            <v>1106700</v>
          </cell>
        </row>
        <row r="2843">
          <cell r="C2843">
            <v>12394</v>
          </cell>
          <cell r="D2843" t="str">
            <v xml:space="preserve">Prueba de carga estatica en Pilote  hasta 100 Ton. ASTM D1143-07. Incluye Transporte de Equipos </v>
          </cell>
          <cell r="E2843" t="str">
            <v>UN</v>
          </cell>
          <cell r="F2843">
            <v>15291500</v>
          </cell>
        </row>
        <row r="2844">
          <cell r="C2844">
            <v>12396</v>
          </cell>
          <cell r="D2844" t="str">
            <v>Analisis Bioantropologico de  restos oseos humanos, cuarteta basica , informe y base de datos detallada. (Incluye limpieza y registro fotografico).</v>
          </cell>
          <cell r="E2844" t="str">
            <v>UN</v>
          </cell>
          <cell r="F2844">
            <v>1605888</v>
          </cell>
        </row>
        <row r="2845">
          <cell r="C2845">
            <v>12397</v>
          </cell>
          <cell r="D2845" t="str">
            <v>ASFALTO 60/70</v>
          </cell>
          <cell r="E2845" t="str">
            <v>M3</v>
          </cell>
          <cell r="F2845">
            <v>1753</v>
          </cell>
        </row>
        <row r="2846">
          <cell r="C2846">
            <v>12398</v>
          </cell>
          <cell r="D2846" t="str">
            <v>SUMINISTRO REFUERZO BARRA TITÁN 73-35, INCLUYE ACOPLES Y BROCA DE PERFORACIÓN</v>
          </cell>
          <cell r="E2846" t="str">
            <v>ML</v>
          </cell>
          <cell r="F2846">
            <v>576576</v>
          </cell>
        </row>
        <row r="2847">
          <cell r="C2847">
            <v>12399</v>
          </cell>
          <cell r="D2847" t="str">
            <v>TUBERÍA ESTRUCTURAL METÁLICA ASTM A-500 GRADO C PARA ENCAMISADO. DIÁMETRO EXTERIOR 220 MM Y ESPESOR DE PARED 8 mm</v>
          </cell>
          <cell r="E2847" t="str">
            <v>ML</v>
          </cell>
          <cell r="F2847">
            <v>380334</v>
          </cell>
        </row>
        <row r="2848">
          <cell r="C2848">
            <v>12400</v>
          </cell>
          <cell r="D2848" t="str">
            <v>Ejecución de Obras y actividades complementarias para el reforzamiento estructural de puentes vehiculares en Bogotá D.C. , EJECUCIÓN DE MICROPILOTES, INCLUYE PERFORACIÓN, LLENADO E INYECCIÓN HASTA 100 KG DE CEMENTO E INSTALACIÓN DE REFUERZO</v>
          </cell>
          <cell r="E2848" t="str">
            <v>ML</v>
          </cell>
          <cell r="F2848">
            <v>295270</v>
          </cell>
        </row>
        <row r="2849">
          <cell r="C2849">
            <v>12401</v>
          </cell>
          <cell r="D2849" t="str">
            <v>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v>
          </cell>
          <cell r="E2849" t="str">
            <v>UN</v>
          </cell>
          <cell r="F2849">
            <v>13875400</v>
          </cell>
        </row>
        <row r="2850">
          <cell r="C2850">
            <v>12402</v>
          </cell>
          <cell r="D2850" t="str">
            <v>Ejecución de Obras y actividades complementarias para el reforzamiento estructural de puentes vehiculares en Bogotá D.C. , REDUCCION EN ACERO 24"X20" CON ESPIGO 24" Y CAMPANA 20" CON REVESTIMIENTOS INTERIOR Y EXTERIOR EN MORTERO DE CEMENTO. L=0,54 M. PRESIÓN DE TRABAJO=150 PSI.</v>
          </cell>
          <cell r="E2850" t="str">
            <v>UN</v>
          </cell>
          <cell r="F2850">
            <v>4401453</v>
          </cell>
        </row>
        <row r="2851">
          <cell r="C2851">
            <v>12403</v>
          </cell>
          <cell r="D2851" t="str">
            <v>Ejecución de Obras y actividades complementarias para el reforzamiento estructural de puentes vehiculares en Bogotá D.C. , REDUCCION EN ACERO 24"X16" CON ESPIGO 24" Y CAMPANA 16" CON REVESTIMIENTOS INTERIOR Y EXTERIOR EN MORTERO DE CEMENTO. L=1,00 M. PRESIÓN DE TRABAJO=150 PSI.</v>
          </cell>
          <cell r="E2851" t="str">
            <v>UN</v>
          </cell>
          <cell r="F2851">
            <v>4684435</v>
          </cell>
        </row>
        <row r="2852">
          <cell r="C2852">
            <v>12404</v>
          </cell>
          <cell r="D2852" t="str">
            <v>FIBRA DE CARBONO UNIDIRECCIONAL DE ALTA RESISTENCIA. Rollos de 50 m2 / (Ancho: 0.50 m x Largo: 100 m) Peso por m2: 300 g.</v>
          </cell>
          <cell r="E2852" t="str">
            <v>ML</v>
          </cell>
          <cell r="F2852">
            <v>129185</v>
          </cell>
        </row>
        <row r="2853">
          <cell r="C2853">
            <v>12405</v>
          </cell>
          <cell r="D2853" t="str">
            <v>RESINA  DE IMPREGNACIÓN DE ALTO MÓDULO Y ALTA RESISTENCIA</v>
          </cell>
          <cell r="E2853" t="str">
            <v>KG</v>
          </cell>
          <cell r="F2853">
            <v>156538</v>
          </cell>
        </row>
        <row r="2854">
          <cell r="C2854">
            <v>12406</v>
          </cell>
          <cell r="D2854" t="str">
            <v>Ejecución de Obras y actividades complementarias para el reforzamiento estructural de puentes vehiculares en Bogotá D.C. , GEOBLOQUE EN POLIESTIRENO EXPANDIDO Densidad 30 Kg/M3 MEDIDAS 3,07m x 1,30m x 0,53m (2,12 M3).</v>
          </cell>
          <cell r="E2854" t="str">
            <v>M3</v>
          </cell>
          <cell r="F2854">
            <v>552160</v>
          </cell>
        </row>
        <row r="2855">
          <cell r="C2855">
            <v>12407</v>
          </cell>
          <cell r="D2855"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1-1/8"(28,575mm)x1000mm, de 1 metro de longitud, fabricado en Varilla lisa que cumple con la norma F-1554 Grado 55 incluye rosca superior e inferior, incluye dos tuercas A563 grado DH de 1" y dos arandelas F-436 de 1". Peso Unitario = 5,73 kg</v>
          </cell>
          <cell r="E2855" t="str">
            <v>UN</v>
          </cell>
          <cell r="F2855">
            <v>88298</v>
          </cell>
        </row>
        <row r="2856">
          <cell r="C2856">
            <v>12408</v>
          </cell>
          <cell r="D2856"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fabricado en Varilla lisa que cumple con la norma F-1554 Grado 55, incluye rosca superior e inferior, dos tuercas A563 grado DH de 5/8" y dos arandelas F-436 de 5/8". Peso Unitario = 0,62 kg</v>
          </cell>
          <cell r="E2856" t="str">
            <v>UN</v>
          </cell>
          <cell r="F2856">
            <v>10056</v>
          </cell>
        </row>
        <row r="2857">
          <cell r="C2857">
            <v>12410</v>
          </cell>
          <cell r="D2857" t="str">
            <v>Ampliacion puente vehicular calle 153 por Autonorte - Prueba de carga para puente vehicular.  Incluye nivelación de precisión e informe.  No incluye señalización, vigilancia, permisos, cargas necesarias para la prueba ni el pesaje de las cargas.</v>
          </cell>
          <cell r="E2857" t="str">
            <v>UN</v>
          </cell>
          <cell r="F2857">
            <v>94129089</v>
          </cell>
        </row>
        <row r="2858">
          <cell r="C2858">
            <v>12411</v>
          </cell>
          <cell r="D2858" t="str">
            <v>Ampliacion puente vehicular calle 153 por Autonorte - Prueba dinámica PDA (dirección, instrumentación, toma de señales, análisis CAPWAP e informe)</v>
          </cell>
          <cell r="E2858" t="str">
            <v>UN</v>
          </cell>
          <cell r="F2858">
            <v>5355000</v>
          </cell>
        </row>
        <row r="2859">
          <cell r="C2859">
            <v>12412</v>
          </cell>
          <cell r="D2859" t="str">
            <v>Ampliacion puente vehicular calle 153 por Autonorte - CENIZA VOLANTE</v>
          </cell>
          <cell r="E2859" t="str">
            <v>M3</v>
          </cell>
          <cell r="F2859">
            <v>48195</v>
          </cell>
        </row>
        <row r="2860">
          <cell r="C2860">
            <v>12413</v>
          </cell>
          <cell r="D2860" t="str">
            <v>Ampliacion puente vehicular calle 153 por Autonorte - BASE ESTABILIZADA CON ASFALTO EN CALIENTE MGEA-A ENTREGADA EN PLANTA</v>
          </cell>
          <cell r="E2860" t="str">
            <v>M3</v>
          </cell>
          <cell r="F2860">
            <v>362950</v>
          </cell>
        </row>
        <row r="2861">
          <cell r="C2861">
            <v>12414</v>
          </cell>
          <cell r="D2861" t="str">
            <v>CONSTRUCCIÓN, TRANSPORTE Y SUMINISTRO DE BICICLETERO EN TUBO METÁLICO AGUA NEGRA DE 1 1/4" x 2,5 mm DESARROLLO 2,50m PLATINA DE ANCLAJE DE 4" x 4" x 1/4" TORNILLOS EXPANSIVO DE 3 1/4" x 1/4", PINTURA ELECTROSTÁTICA</v>
          </cell>
          <cell r="E2861" t="str">
            <v>UN</v>
          </cell>
          <cell r="F2861">
            <v>95903</v>
          </cell>
        </row>
        <row r="2862">
          <cell r="C2862">
            <v>12415</v>
          </cell>
          <cell r="D2862" t="str">
            <v>SUMINISTRO DE BICICLETERO EN TUBO DE 1 1/2” CAL 3mm. ACERO INOXIDABLE, TERMINACIÓN COLOR NATURAL</v>
          </cell>
          <cell r="E2862" t="str">
            <v>UN</v>
          </cell>
          <cell r="F2862">
            <v>261800</v>
          </cell>
        </row>
        <row r="2863">
          <cell r="C2863">
            <v>12416</v>
          </cell>
          <cell r="D2863" t="str">
            <v>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v>
          </cell>
          <cell r="E2863" t="str">
            <v>M2</v>
          </cell>
          <cell r="F2863">
            <v>20</v>
          </cell>
        </row>
        <row r="2864">
          <cell r="C2864">
            <v>12417</v>
          </cell>
          <cell r="D2864" t="str">
            <v>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v>
          </cell>
          <cell r="E2864" t="str">
            <v>M2</v>
          </cell>
          <cell r="F2864">
            <v>99</v>
          </cell>
        </row>
        <row r="2865">
          <cell r="C2865">
            <v>12418</v>
          </cell>
          <cell r="D2865" t="str">
            <v>Estudios y diseños de diagnostico estructural y actualización Sísmica puentes contrato IDU 1574. formaInstalación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v>
          </cell>
          <cell r="E2865" t="str">
            <v>UN</v>
          </cell>
          <cell r="F2865">
            <v>12078500</v>
          </cell>
        </row>
        <row r="2866">
          <cell r="C2866">
            <v>12419</v>
          </cell>
          <cell r="D2866" t="str">
            <v>Estudios y diseños de diagnostico estructural y actualización Sísmica puentes contrato IDU 1574. Instalación de Inclinómetro (Incluye perforación ø 70-85mm, hasta 50 m de profundidad, en suelos blandos, tubería bidireccional, accesorios, materiales, tapa de protección y movilización de equipos y personal)</v>
          </cell>
          <cell r="E2866" t="str">
            <v>UN</v>
          </cell>
          <cell r="F2866">
            <v>11387917</v>
          </cell>
        </row>
        <row r="2867">
          <cell r="C2867">
            <v>12420</v>
          </cell>
          <cell r="D2867" t="str">
            <v>Estudios y diseños de diagnostico estructural y actualización Sísmica puentes contrato IDU 1574. Monitoreo de Piezómetro de Hilo Vibrátil (Incluye visita e informe semanal y alerta cuando la presión sea superior a 6t/m2)</v>
          </cell>
          <cell r="E2867" t="str">
            <v>VISITA</v>
          </cell>
          <cell r="F2867">
            <v>297500</v>
          </cell>
        </row>
        <row r="2868">
          <cell r="C2868">
            <v>12421</v>
          </cell>
          <cell r="D2868" t="str">
            <v>Estudios y diseños de diagnostico estructural y actualización Sísmica puentes contrato IDU 1574. Monitoreo de Inclinómetro (Incluye visita e informe semanal y alerta para las siguientes deformaciones: 0.001 m ≤ Bajas ≤ 0.00025 m, 0.00026 m ≤ Media ≤ 0.0025m y 0.0026m ≤ Alta ≤ 0.025 m)</v>
          </cell>
          <cell r="E2868" t="str">
            <v>VISITA</v>
          </cell>
          <cell r="F2868">
            <v>218575</v>
          </cell>
        </row>
        <row r="2869">
          <cell r="C2869">
            <v>12422</v>
          </cell>
          <cell r="D2869" t="str">
            <v>AMPLIACION PUENTE VEHICULAR CALLE 153 POR AUTONORTE - ADITIVO PARA PUENTE DE ADHERENCIA DE CONCRETO FRESCO A ENDURECIDO</v>
          </cell>
          <cell r="E2869" t="str">
            <v>UN</v>
          </cell>
          <cell r="F2869">
            <v>85855</v>
          </cell>
        </row>
        <row r="2870">
          <cell r="C2870">
            <v>12423</v>
          </cell>
          <cell r="D2870" t="str">
            <v>AMPLIACION PUENTE VEHICULAR CALLE 153 POR AUTONORTE - SUMINISTRO E INSTALACION JUNTA DE DILATACIÓN MOVIMIENTO TOTAL 180mm (+/-90mm)</v>
          </cell>
          <cell r="E2870" t="str">
            <v>UN</v>
          </cell>
          <cell r="F2870">
            <v>3129450</v>
          </cell>
        </row>
        <row r="2871">
          <cell r="C2871">
            <v>12424</v>
          </cell>
          <cell r="D2871" t="str">
            <v>AMPLIACION PUENTE VEHICULAR CALLE 153 POR AUTONORTE - INCLINOMETRO EN TERRENO L=20 METROS (INCLUYE PERFORACION, SUMINISTRO E INSTALACION)</v>
          </cell>
          <cell r="E2871" t="str">
            <v>UN</v>
          </cell>
          <cell r="F2871">
            <v>4848333</v>
          </cell>
        </row>
        <row r="2872">
          <cell r="C2872">
            <v>12425</v>
          </cell>
          <cell r="D2872" t="str">
            <v>AMPLIACION PUENTE VEHICULAR CALLE 153 POR AUTONORTE - PIEZOMETROS DE TUBO ABIERTO TIPO CASAGRANDE L=20 METROS (INCLUYE PERFORACION, SUMINISTRO)</v>
          </cell>
          <cell r="E2872" t="str">
            <v>UN/MES</v>
          </cell>
          <cell r="F2872">
            <v>2796315</v>
          </cell>
        </row>
        <row r="2873">
          <cell r="C2873">
            <v>12426</v>
          </cell>
          <cell r="D2873" t="str">
            <v>AMPLIACION PUENTE VEHICULAR CALLE 153 POR AUTONORTE - EXTENSOMETROS FIJOS DE VARILLA DE 20 METROS CON PUNTO DE LECTURA MANUAL Y UNA SOLA POSICION (INCLUYE PERFORACION, LECTURA E INFORME; NO INCLUYE TOPOGRAFIA)</v>
          </cell>
          <cell r="E2873" t="str">
            <v>UN</v>
          </cell>
          <cell r="F2873">
            <v>5055603</v>
          </cell>
        </row>
        <row r="2874">
          <cell r="C2874">
            <v>12428</v>
          </cell>
          <cell r="D2874" t="str">
            <v>FUMIGADORA DE ESPALDA. ASPERSOR BOMBA MANUAL 20 LITROS. DESINFECCIÓN._(Según Apéndice Bioseguridad Covid 19_V1 y V2)</v>
          </cell>
          <cell r="E2874" t="str">
            <v>UN</v>
          </cell>
          <cell r="F2874">
            <v>79748</v>
          </cell>
        </row>
        <row r="2875">
          <cell r="C2875">
            <v>12429</v>
          </cell>
          <cell r="D2875" t="str">
            <v>TAPABOCAS N95 SIN FILTRO._(Según Apéndice Bioseguridad Covid 19_V1 y V2)</v>
          </cell>
          <cell r="E2875" t="str">
            <v>UN</v>
          </cell>
          <cell r="F2875">
            <v>2800</v>
          </cell>
        </row>
        <row r="2876">
          <cell r="C2876">
            <v>12430</v>
          </cell>
          <cell r="D2876" t="str">
            <v>GEL ANTIBACTERIAL Antiséptico para manos sin enjuague, a base de glicerina, alcohol antiséptico al 70%, contenido máx. de agua 30%._(Según Apéndice Bioseguridad Covid 19_V1 y V2)</v>
          </cell>
          <cell r="E2876" t="str">
            <v>LT</v>
          </cell>
          <cell r="F2876">
            <v>9368</v>
          </cell>
        </row>
        <row r="2877">
          <cell r="C2877">
            <v>12431</v>
          </cell>
          <cell r="D2877" t="str">
            <v>BOLSA PARA BASURA TIPO INDUSTRIAL NEGRA DE 60 x 90 Cm CALIBRE 2 (PAQUETE DE 30 UNIDADES)_(Según Apéndice Bioseguridad Covid 19_V2)</v>
          </cell>
          <cell r="E2877" t="str">
            <v>UN</v>
          </cell>
          <cell r="F2877">
            <v>10042</v>
          </cell>
        </row>
        <row r="2878">
          <cell r="C2878">
            <v>12432</v>
          </cell>
          <cell r="D2878" t="str">
            <v>RECOLECCION, TRANSPORTE Y DISPOSICION DE RESIDUOS LÍQUIDOS PROVENIENTES DE LAVAMANOS PORTATILES. (INCLUYE EQUIPO DE SUCCIÓN)_(Según Apéndice Bioseguridad Covid 19_V2)</v>
          </cell>
          <cell r="E2878" t="str">
            <v>M3</v>
          </cell>
          <cell r="F2878">
            <v>250000</v>
          </cell>
        </row>
        <row r="2879">
          <cell r="C2879">
            <v>12434</v>
          </cell>
          <cell r="D2879" t="str">
            <v>HIPOCLORITO AL 5%._(Según Apéndice Bioseguridad Covid 19_V1 y V2)</v>
          </cell>
          <cell r="E2879" t="str">
            <v>LT</v>
          </cell>
          <cell r="F2879">
            <v>1902</v>
          </cell>
        </row>
        <row r="2880">
          <cell r="C2880">
            <v>12435</v>
          </cell>
          <cell r="D2880" t="str">
            <v>BOTIQUÍN TIPO A DOTADO PORTÁTIL_(Según Apéndice Bioseguridad Covid 19_V2)</v>
          </cell>
          <cell r="E2880" t="str">
            <v>UN</v>
          </cell>
          <cell r="F2880">
            <v>88000</v>
          </cell>
        </row>
        <row r="2881">
          <cell r="C2881">
            <v>12436</v>
          </cell>
          <cell r="D2881" t="str">
            <v>JABÓN LIQUIDO PARA MANOS._(Según Apéndice Bioseguridad Covid 19_V1 y V2)</v>
          </cell>
          <cell r="E2881" t="str">
            <v>GLN</v>
          </cell>
          <cell r="F2881">
            <v>20500</v>
          </cell>
        </row>
        <row r="2882">
          <cell r="C2882">
            <v>12437</v>
          </cell>
          <cell r="D2882" t="str">
            <v>RESPIRADOR ELASTOMÉRICO MEDIA CARA_(Según Apéndice Bioseguridad Covid 19)</v>
          </cell>
          <cell r="E2882" t="str">
            <v>UN</v>
          </cell>
          <cell r="F2882">
            <v>36891</v>
          </cell>
        </row>
        <row r="2883">
          <cell r="C2883">
            <v>12438</v>
          </cell>
          <cell r="D2883" t="str">
            <v>BOTIQUÍN TIPO B DOTADO PORTÁTIL_(Según Apéndice Bioseguridad Covid 19_V1)</v>
          </cell>
          <cell r="E2883" t="str">
            <v>UN</v>
          </cell>
          <cell r="F2883">
            <v>339900</v>
          </cell>
        </row>
        <row r="2884">
          <cell r="C2884">
            <v>12439</v>
          </cell>
          <cell r="D2884" t="str">
            <v>LAVAMANOS PORTÁTIL EN ACERO INOXIDABLE CON DOS TANQUES PARA AGUA LIMPIA Y RESIDUAL DE 20 LT C/U. _(Según Apéndice Bioseguridad Covid 19_V1)</v>
          </cell>
          <cell r="E2884" t="str">
            <v>UN</v>
          </cell>
          <cell r="F2884">
            <v>882353</v>
          </cell>
        </row>
        <row r="2885">
          <cell r="C2885">
            <v>12440</v>
          </cell>
          <cell r="D2885" t="str">
            <v>CALIBRACION TERMOMETRO DIGITAL_(Según Apéndice Bioseguridad Covid 19_V2)</v>
          </cell>
          <cell r="E2885" t="str">
            <v>UN</v>
          </cell>
          <cell r="F2885">
            <v>154700</v>
          </cell>
        </row>
        <row r="2886">
          <cell r="C2886">
            <v>12441</v>
          </cell>
          <cell r="D2886" t="str">
            <v>CAMILLA EN FIBRA CON ARNÉS - INMOVILIZADOR Y SEÑAL ._(Según Apéndice Bioseguridad Covid 19_V1 y V2)</v>
          </cell>
          <cell r="E2886" t="str">
            <v>UN</v>
          </cell>
          <cell r="F2886">
            <v>126050</v>
          </cell>
        </row>
        <row r="2887">
          <cell r="C2887">
            <v>12442</v>
          </cell>
          <cell r="D2887" t="str">
            <v>CANECA PLÁSTICA CON TAPA 60 LTS_(Según Apéndice Bioseguridad Covid 19_V1 y V2)</v>
          </cell>
          <cell r="E2887" t="str">
            <v>UN</v>
          </cell>
          <cell r="F2887">
            <v>64622</v>
          </cell>
        </row>
        <row r="2888">
          <cell r="C2888">
            <v>12443</v>
          </cell>
          <cell r="D2888" t="str">
            <v>CARPA VESTIER 2.0m x 2.0m TECHO Y ESTRUCTURA CON LATERALES EN LONA._(Según Apéndice Bioseguridad Covid 19_V1 y V2)</v>
          </cell>
          <cell r="E2888" t="str">
            <v>UN</v>
          </cell>
          <cell r="F2888">
            <v>1050000</v>
          </cell>
        </row>
        <row r="2889">
          <cell r="C2889">
            <v>12444</v>
          </cell>
          <cell r="D2889" t="str">
            <v>CARROTANQUE IRRIGADOR DE AGUA-VIAJE._(Según Apéndice Bioseguridad Covid 19_V1 y V2)</v>
          </cell>
          <cell r="E2889" t="str">
            <v>VIAJE</v>
          </cell>
          <cell r="F2889">
            <v>210000</v>
          </cell>
        </row>
        <row r="2890">
          <cell r="C2890">
            <v>12445</v>
          </cell>
          <cell r="D2890" t="str">
            <v>CHALECO REFLECTIVO EN TELA._(Según Apéndice Bioseguridad Covid 19_V1 y V2)</v>
          </cell>
          <cell r="E2890" t="str">
            <v>UN</v>
          </cell>
          <cell r="F2890">
            <v>10900</v>
          </cell>
        </row>
        <row r="2891">
          <cell r="C2891">
            <v>12446</v>
          </cell>
          <cell r="D2891" t="str">
            <v>TERMOMETRO DIGITAL INFRAROJO PARA USO EN HUMANOS, LIBRE DE CONTACTO, IMPERMEABLE_(Según Apéndice Bioseguridad Covid 19_V2)</v>
          </cell>
          <cell r="E2891" t="str">
            <v>UN</v>
          </cell>
          <cell r="F2891">
            <v>110000</v>
          </cell>
        </row>
        <row r="2892">
          <cell r="C2892">
            <v>12447</v>
          </cell>
          <cell r="D2892" t="str">
            <v>TERMOMETRO INFRARROJO PARA USO EN HUMANOS, LIBRE DE CONTACTO, IMPERMEABLE._(Según Apéndice Bioseguridad Covid 19_V1)</v>
          </cell>
          <cell r="E2892" t="str">
            <v>UN</v>
          </cell>
          <cell r="F2892">
            <v>110000</v>
          </cell>
        </row>
        <row r="2893">
          <cell r="C2893">
            <v>12448</v>
          </cell>
          <cell r="D2893" t="str">
            <v>TOALLAS DE PAPEL PARA MANOS. TIPO Z. DOBLE HOJA. (PAQUETE 150 HOJAS)_(Según Apéndice Bioseguridad Covid 19_V1 y V2)</v>
          </cell>
          <cell r="E2893" t="str">
            <v>UN</v>
          </cell>
          <cell r="F2893">
            <v>4454</v>
          </cell>
        </row>
        <row r="2894">
          <cell r="C2894">
            <v>12450</v>
          </cell>
          <cell r="D2894" t="str">
            <v>PETO PVC - (Según Apéndice Bioseguridad Covid 19)</v>
          </cell>
          <cell r="E2894" t="str">
            <v>UN</v>
          </cell>
          <cell r="F2894">
            <v>11765</v>
          </cell>
        </row>
        <row r="2895">
          <cell r="C2895">
            <v>12451</v>
          </cell>
          <cell r="D2895" t="str">
            <v>MONOGAFAS CON VENTILACIÓN DIRECTA _(Según Apéndice Bioseguridad Covid 19)</v>
          </cell>
          <cell r="E2895" t="str">
            <v>PAR</v>
          </cell>
          <cell r="F2895">
            <v>7815</v>
          </cell>
        </row>
        <row r="2896">
          <cell r="C2896">
            <v>12452</v>
          </cell>
          <cell r="D2896" t="str">
            <v>APISONADOR MECÁNICO (CANGURO O SALTARÍN) - GOLPES POR MINUTO DE 585 A 808 - INCLUYE COMBUSTIBLE</v>
          </cell>
          <cell r="E2896" t="str">
            <v>DIA</v>
          </cell>
          <cell r="F2896">
            <v>79405</v>
          </cell>
        </row>
        <row r="2897">
          <cell r="C2897">
            <v>12453</v>
          </cell>
          <cell r="D2897" t="str">
            <v>VYNIPEL DE 50cm x 50cm CALIBRE 6 - (Según apéndice de Bioseguridad Covid 19)</v>
          </cell>
          <cell r="E2897" t="str">
            <v>ROLLO</v>
          </cell>
          <cell r="F2897">
            <v>18487</v>
          </cell>
        </row>
        <row r="2898">
          <cell r="C2898">
            <v>12454</v>
          </cell>
          <cell r="D2898" t="str">
            <v>MINICARGADOR CON MARTILLO HIDRÁULICO - GOLPES POR MINUTO DEL MARTILLO DE 700 A 944 - INCLUYE OPERARIO Y COMBUSTIBLE</v>
          </cell>
          <cell r="E2898" t="str">
            <v>HR</v>
          </cell>
          <cell r="F2898">
            <v>102803</v>
          </cell>
        </row>
        <row r="2899">
          <cell r="C2899">
            <v>12455</v>
          </cell>
          <cell r="D2899" t="str">
            <v>MOTOSOLDADOR - CORRIENTE DE SOLDADURA MÁXIMA DE 195 A 600 AMPERIOS - INCLUYE COMBUSTIBLE</v>
          </cell>
          <cell r="E2899" t="str">
            <v>DIA</v>
          </cell>
          <cell r="F2899">
            <v>118741</v>
          </cell>
        </row>
        <row r="2900">
          <cell r="C2900">
            <v>12456</v>
          </cell>
          <cell r="D2900" t="str">
            <v>LAVAMANOS PORTATIL DE PEDAL TIPO MANOS LIBRES._(Según Apéndice Bioseguridad Covid 19_V2)</v>
          </cell>
          <cell r="E2900" t="str">
            <v>UN</v>
          </cell>
          <cell r="F2900">
            <v>882353</v>
          </cell>
        </row>
        <row r="2901">
          <cell r="C2901">
            <v>12457</v>
          </cell>
          <cell r="D2901" t="str">
            <v>BIG BAG TELA POLIPROPILENO R220 GM/2 Rollo de 100m-100cm x 100cm x 160cm Solapa/Fondo Ciego. Reata 25/30 blancos (Según Apéndice Bioseguridad Covid 19)</v>
          </cell>
          <cell r="E2901" t="str">
            <v>UN</v>
          </cell>
          <cell r="F2901">
            <v>49930</v>
          </cell>
        </row>
        <row r="2902">
          <cell r="C2902">
            <v>12458</v>
          </cell>
          <cell r="D2902" t="str">
            <v>ROTOMARTILLO DEMOLEDOR - POTENCIA DE 1400 A 1600 WATTS</v>
          </cell>
          <cell r="E2902" t="str">
            <v>HR</v>
          </cell>
          <cell r="F2902">
            <v>10500</v>
          </cell>
        </row>
        <row r="2903">
          <cell r="C2903">
            <v>12459</v>
          </cell>
          <cell r="D2903" t="str">
            <v>BARREDORA MECÁNICA DE TIPO ROTATORIO AUTOPROPULSADA - VOLUMEN DE LA TOLVA DE 2 A 2.5 METROS CÚBICOS.</v>
          </cell>
          <cell r="E2903" t="str">
            <v>MES</v>
          </cell>
          <cell r="F2903">
            <v>39986732</v>
          </cell>
        </row>
        <row r="2904">
          <cell r="C2904">
            <v>12460</v>
          </cell>
          <cell r="D2904" t="str">
            <v>BULLDOZER MEDIANO - MASA DE 18 A 24 TONELADAS - INCLUYE OPERARIO Y COMBUSTIBLE</v>
          </cell>
          <cell r="E2904" t="str">
            <v>HR</v>
          </cell>
          <cell r="F2904">
            <v>184000</v>
          </cell>
        </row>
        <row r="2905">
          <cell r="C2905">
            <v>12461</v>
          </cell>
          <cell r="D2905" t="str">
            <v>CARGADOR FRONTAL - MASA DE 10 A 18 TONELADAS - VOLUMEN DEL BALDE DE 1.7 A 3.1 METROS CÚBICOS - INCLUYE OPERARIO Y COMBUSTIBLE</v>
          </cell>
          <cell r="E2905" t="str">
            <v>HR</v>
          </cell>
          <cell r="F2905">
            <v>241627</v>
          </cell>
        </row>
        <row r="2906">
          <cell r="C2906">
            <v>12462</v>
          </cell>
          <cell r="D2906" t="str">
            <v>VIBROCOMPACTADOR MIXTO (RODILLO + NEUMÁTICOS) MASA 2 A 3 TONELADAS - INCLUYE OPERARIO Y COMBUSTIBLE.</v>
          </cell>
          <cell r="E2906" t="str">
            <v>HR</v>
          </cell>
          <cell r="F2906">
            <v>125545</v>
          </cell>
        </row>
        <row r="2907">
          <cell r="C2907">
            <v>12463</v>
          </cell>
          <cell r="D2907" t="str">
            <v>CONCRETO DE TEMPERATURA CONTROLADA 44 MPa (420 Kg/cm2). Norma tecnica ET-2018 - 100</v>
          </cell>
          <cell r="E2907" t="str">
            <v>M3</v>
          </cell>
          <cell r="F2907">
            <v>535292</v>
          </cell>
        </row>
        <row r="2908">
          <cell r="C2908">
            <v>12464</v>
          </cell>
          <cell r="D2908" t="str">
            <v>CONCRETO DE TEMPERATURA CONTROLADA 28. Norma Tecnica ET-2018 - 99</v>
          </cell>
          <cell r="E2908" t="str">
            <v>M3</v>
          </cell>
          <cell r="F2908">
            <v>481058</v>
          </cell>
        </row>
        <row r="2909">
          <cell r="C2909">
            <v>12465</v>
          </cell>
          <cell r="D2909" t="str">
            <v>CONCRETO DE TEMPERATURA CONTROLADA 24 . Norma Tecnica ET-2018 - 98</v>
          </cell>
          <cell r="E2909" t="str">
            <v>M3</v>
          </cell>
          <cell r="F2909">
            <v>473433</v>
          </cell>
        </row>
        <row r="2910">
          <cell r="C2910">
            <v>12466</v>
          </cell>
          <cell r="D2910" t="str">
            <v>SUBBASE GRANULAR CLASE B  - SBG50 (SBGB_SBG50). Norma Tecnica ET-2018 - 122</v>
          </cell>
          <cell r="E2910" t="str">
            <v>M3</v>
          </cell>
          <cell r="F2910">
            <v>57120</v>
          </cell>
        </row>
        <row r="2911">
          <cell r="C2911">
            <v>12467</v>
          </cell>
          <cell r="D2911" t="str">
            <v>SUBBASE GRANULAR CLASE A  - SBG50 (SBGA_SBG50). Norma Tecnica ET-2018 - 123</v>
          </cell>
          <cell r="E2911" t="str">
            <v>M3</v>
          </cell>
          <cell r="F2911">
            <v>57120</v>
          </cell>
        </row>
        <row r="2912">
          <cell r="C2912">
            <v>12468</v>
          </cell>
          <cell r="D2912" t="str">
            <v>DETERMINACIÓN DE RESISTENCIA A HONGOS. Norma Técnica: ASTM G21</v>
          </cell>
          <cell r="E2912" t="str">
            <v>UN</v>
          </cell>
          <cell r="F2912">
            <v>1071000</v>
          </cell>
        </row>
        <row r="2913">
          <cell r="C2913">
            <v>12469</v>
          </cell>
          <cell r="D2913" t="str">
            <v>EFICIENCIA EN LA SOLDADURA. Norma Técnica: GRI-GS-13</v>
          </cell>
          <cell r="E2913" t="str">
            <v>UN</v>
          </cell>
          <cell r="F2913">
            <v>333200</v>
          </cell>
        </row>
        <row r="2914">
          <cell r="C2914">
            <v>12470</v>
          </cell>
          <cell r="D2914" t="str">
            <v>RESISTENCIA DE UNIONES O NODOS. Norma técnica: ASTM D7737 GRI GG2</v>
          </cell>
          <cell r="E2914" t="str">
            <v>UN</v>
          </cell>
          <cell r="F2914">
            <v>333200</v>
          </cell>
        </row>
        <row r="2915">
          <cell r="C2915">
            <v>12471</v>
          </cell>
          <cell r="D2915" t="str">
            <v>PRUEBA DE SANIDAD REALIZADA EN LABORATORIO (INCLUYE PROBETAS). Norma técnica: AWS D.1.1</v>
          </cell>
          <cell r="E2915" t="str">
            <v>UN</v>
          </cell>
          <cell r="F2915">
            <v>987585</v>
          </cell>
        </row>
        <row r="2916">
          <cell r="C2916">
            <v>12472</v>
          </cell>
          <cell r="D2916" t="str">
            <v>DESGASTE DE LAMINA EN ALUMINIO. Norma técnica: ASTM D3389</v>
          </cell>
          <cell r="E2916" t="str">
            <v>UN</v>
          </cell>
          <cell r="F2916">
            <v>991500</v>
          </cell>
        </row>
        <row r="2917">
          <cell r="C2917">
            <v>12473</v>
          </cell>
          <cell r="D2917" t="str">
            <v>DISPOSICIÓN FINAL DE RESIDUOS PELIGROSOS(MATERIALES CON CARACTERÍSTICAS DE PELIGROSIDAD TÓXICA, CORROSIVO, INFLAMABLES, EXPLOSIVOS Y/O ESPECIALES (RESIDUOS APROVECHABLES MEZCLADOS, COLCHONES, SOFÁS, F_(Según Apéndice Bioseguridad Covid 19)</v>
          </cell>
          <cell r="E2917" t="str">
            <v>KG</v>
          </cell>
          <cell r="F2917">
            <v>1411</v>
          </cell>
        </row>
        <row r="2918">
          <cell r="C2918">
            <v>12474</v>
          </cell>
          <cell r="D2918" t="str">
            <v>EFECTOS DEL CALOR Y DEL AIRE SOBRE EL ASFALTO EN LÁMINA DELGADA. Norma técnica: INVE 721-13</v>
          </cell>
          <cell r="E2918" t="str">
            <v>UN</v>
          </cell>
          <cell r="F2918">
            <v>535500</v>
          </cell>
        </row>
        <row r="2919">
          <cell r="C2919">
            <v>12475</v>
          </cell>
          <cell r="D2919" t="str">
            <v>ANÁLISIS VOLUMÉTRICO DE MEZCLAS ASFÁLTICAS COMPACTADAS EN CALIENTE. Norma técnica: INVE 799-13</v>
          </cell>
          <cell r="E2919" t="str">
            <v>UN</v>
          </cell>
          <cell r="F2919">
            <v>117810</v>
          </cell>
        </row>
        <row r="2920">
          <cell r="C2920">
            <v>12476</v>
          </cell>
          <cell r="D2920" t="str">
            <v>MÉTODO DE PRUEBA ESTÁNDAR PARA SODIO EN AGUA POR ESPECTROFOTOMETRÍA DE ABSORCIÓN ATÓMICA. Norma técnica: ASTM D4191</v>
          </cell>
          <cell r="E2920" t="str">
            <v>UN</v>
          </cell>
          <cell r="F2920">
            <v>28560</v>
          </cell>
        </row>
        <row r="2921">
          <cell r="C2921">
            <v>12477</v>
          </cell>
          <cell r="D2921" t="str">
            <v>MÉTODO DE PRUEBA ESTÁNDAR PARA POTASIO EN AGUA POR ESPECTROFOTOMETRÍA DE ABSORCIÓN ATÓMICA. Norma técnica: ASTM D4192</v>
          </cell>
          <cell r="E2921" t="str">
            <v>UN</v>
          </cell>
          <cell r="F2921">
            <v>28560</v>
          </cell>
        </row>
        <row r="2922">
          <cell r="C2922">
            <v>12478</v>
          </cell>
          <cell r="D2922" t="str">
            <v>MÉTODOS DE PRUEBA ESTÁNDAR PARA IONES DE CLORURO EN AGUA. Norma técnica: ASTM D512</v>
          </cell>
          <cell r="E2922" t="str">
            <v>UN</v>
          </cell>
          <cell r="F2922">
            <v>10948</v>
          </cell>
        </row>
        <row r="2923">
          <cell r="C2923">
            <v>12479</v>
          </cell>
          <cell r="D2923" t="str">
            <v>FILTRO P-100 PARTÍCULAS S/ACEITE HUMOS METÁLICOS VAPORES_(Según Apéndice Bioseguridad Covid 19)</v>
          </cell>
          <cell r="E2923" t="str">
            <v>PAR</v>
          </cell>
          <cell r="F2923">
            <v>31933</v>
          </cell>
        </row>
        <row r="2924">
          <cell r="C2924">
            <v>12480</v>
          </cell>
          <cell r="D2924" t="str">
            <v>MÉTODO DE PRUEBA ESTÁNDAR PARA IONES SULFATO EN AGUA. Norma técnica: ASTM D516</v>
          </cell>
          <cell r="E2924" t="str">
            <v>UN</v>
          </cell>
          <cell r="F2924">
            <v>16398</v>
          </cell>
        </row>
        <row r="2925">
          <cell r="C2925">
            <v>12481</v>
          </cell>
          <cell r="D2925" t="str">
            <v>ESPESOR DE LA PELÍCULA DE ASFALTO EN MEZCLAS BITUMINOSAS. Norma técnica: INVE 741-13</v>
          </cell>
          <cell r="E2925" t="str">
            <v>UN</v>
          </cell>
          <cell r="F2925">
            <v>119000</v>
          </cell>
        </row>
        <row r="2926">
          <cell r="C2926">
            <v>12482</v>
          </cell>
          <cell r="D2926" t="str">
            <v>GORRO DESECHABLE COFIA BLANCO_(Según Apéndice Bioseguridad Covid 19)</v>
          </cell>
          <cell r="E2926" t="str">
            <v>UN</v>
          </cell>
          <cell r="F2926">
            <v>210</v>
          </cell>
        </row>
        <row r="2927">
          <cell r="C2927">
            <v>12483</v>
          </cell>
          <cell r="D2927" t="str">
            <v>FORMALETA CONCRETO AUTOCOMPACTANTE</v>
          </cell>
          <cell r="E2927" t="str">
            <v>DIA</v>
          </cell>
          <cell r="F2927">
            <v>863</v>
          </cell>
        </row>
        <row r="2928">
          <cell r="C2928">
            <v>12484</v>
          </cell>
          <cell r="D2928" t="str">
            <v>FORMALETA CONCRETO MASIVO</v>
          </cell>
          <cell r="E2928" t="str">
            <v>DIA</v>
          </cell>
          <cell r="F2928">
            <v>863</v>
          </cell>
        </row>
        <row r="2929">
          <cell r="C2929">
            <v>12485</v>
          </cell>
          <cell r="D2929" t="str">
            <v>TELEHANDLER - CARGA MÁXIMA DE 4 A 5 TONELADAS - INCLUYE OPERARIO Y COMBUSTIBLE</v>
          </cell>
          <cell r="E2929" t="str">
            <v>HR</v>
          </cell>
          <cell r="F2929">
            <v>195287</v>
          </cell>
        </row>
        <row r="2930">
          <cell r="C2930">
            <v>12486</v>
          </cell>
          <cell r="D2930" t="str">
            <v>FORMALETAS DESLIZANTES</v>
          </cell>
          <cell r="E2930" t="str">
            <v>DIA</v>
          </cell>
          <cell r="F2930">
            <v>876</v>
          </cell>
        </row>
        <row r="2931">
          <cell r="C2931">
            <v>12487</v>
          </cell>
          <cell r="D2931" t="str">
            <v>ADOQUIN RECTANGULAR RANURADO EN CONCRETO A28 200mm x 100mm. CARTILLA-003</v>
          </cell>
          <cell r="E2931" t="str">
            <v>UN</v>
          </cell>
          <cell r="F2931">
            <v>1503</v>
          </cell>
        </row>
        <row r="2932">
          <cell r="C2932">
            <v>12488</v>
          </cell>
          <cell r="D2932" t="str">
            <v>COMPACTADOR VIBRATORIO MONOCILÍNDRICO MANUAL (BENITIN) - POTENCIA DE 4.8 A 5.9 HP - INCLUYE OPERARIO Y COMBUSTIBLE</v>
          </cell>
          <cell r="E2932" t="str">
            <v>DIA</v>
          </cell>
          <cell r="F2932">
            <v>154187</v>
          </cell>
        </row>
        <row r="2933">
          <cell r="C2933">
            <v>12489</v>
          </cell>
          <cell r="D2933" t="str">
            <v>ADOQUIN TIPO I EN ARCILLA A29 210 mm x 145 mm.  CARTILLA-004</v>
          </cell>
          <cell r="E2933" t="str">
            <v>UN</v>
          </cell>
          <cell r="F2933">
            <v>800</v>
          </cell>
        </row>
        <row r="2934">
          <cell r="C2934">
            <v>12490</v>
          </cell>
          <cell r="D2934" t="str">
            <v>PISOS DE ESCALERA EN MATERIAL SINTÉTICO (e= 25mm), EN PUENTES PEATONALES PROTOTIPO PARA BOGOTÁ D.C. Norma Tecnica ET-2018 - 118</v>
          </cell>
          <cell r="E2934" t="str">
            <v>M2</v>
          </cell>
          <cell r="F2934">
            <v>1240282</v>
          </cell>
        </row>
        <row r="2935">
          <cell r="C2935">
            <v>12491</v>
          </cell>
          <cell r="D2935" t="str">
            <v>COMPACTADOR VIBRATORIO BICILÍNDRICO MANUAL (BENITIN) - POTENCIA DE 7.5 A 8.6 HP - INCLUYE OPERARIO Y COMBUSTIBLE</v>
          </cell>
          <cell r="E2935" t="str">
            <v>DIA</v>
          </cell>
          <cell r="F2935">
            <v>312245</v>
          </cell>
        </row>
        <row r="2936">
          <cell r="C2936">
            <v>12492</v>
          </cell>
          <cell r="D2936" t="str">
            <v>EXCAVADORA MEDIANA SOBRE ORUGAS - MASA DE 18,5 A 23 TONELADAS - INCLUYE OPERARIO Y COMBUSTIBLE</v>
          </cell>
          <cell r="E2936" t="str">
            <v>HR</v>
          </cell>
          <cell r="F2936">
            <v>218960</v>
          </cell>
        </row>
        <row r="2937">
          <cell r="C2937">
            <v>12493</v>
          </cell>
          <cell r="D2937" t="str">
            <v>EXCAVADORA GRANDE SOBRE ORUGAS  - MASA DE 33 A 37 TONELADAS - INCLUYE OPERARIO Y COMBUSTIBLE</v>
          </cell>
          <cell r="E2937" t="str">
            <v>HR</v>
          </cell>
          <cell r="F2937">
            <v>256802</v>
          </cell>
        </row>
        <row r="2938">
          <cell r="C2938">
            <v>12494</v>
          </cell>
          <cell r="D2938" t="str">
            <v>EXCAVADORA PEQUEÑA SOBRE ORUGAS - MASA DE 13 A 17 TONELADAS - INCLUYE OPERARIO Y COMBUSTIBLE</v>
          </cell>
          <cell r="E2938" t="str">
            <v>HR</v>
          </cell>
          <cell r="F2938">
            <v>199248</v>
          </cell>
        </row>
        <row r="2939">
          <cell r="C2939">
            <v>12495</v>
          </cell>
          <cell r="D2939" t="str">
            <v>MINIEXCAVADORA SOBRE ORUGAS -  MASA DE 4 A 5 TONELADAS - INCLUYE OPERARIO Y COMBUSTIBLE</v>
          </cell>
          <cell r="E2939" t="str">
            <v>HR</v>
          </cell>
          <cell r="F2939">
            <v>68384</v>
          </cell>
        </row>
        <row r="2940">
          <cell r="C2940">
            <v>12496</v>
          </cell>
          <cell r="D2940" t="str">
            <v>TAPABOCAS DESECHABLE. _(Según Apéndice Bioseguridad Covid 19_V1 y V2)</v>
          </cell>
          <cell r="E2940" t="str">
            <v>UN</v>
          </cell>
          <cell r="F2940">
            <v>300</v>
          </cell>
        </row>
        <row r="2941">
          <cell r="C2941">
            <v>12497</v>
          </cell>
          <cell r="D2941" t="str">
            <v>DISPENSADOR DE JABÓN LÍQUIDO O GEL ANTIBACTERIAL - ALCOHOL, CON PEDAL METÁLICO_(Según Apéndice Bioseguridad Covid 19_V2)</v>
          </cell>
          <cell r="E2941" t="str">
            <v>UN</v>
          </cell>
          <cell r="F2941">
            <v>70000</v>
          </cell>
        </row>
        <row r="2942">
          <cell r="C2942">
            <v>12498</v>
          </cell>
          <cell r="D2942" t="str">
            <v>ALCOHOL ANTISÉPTICO (ALCOHOL AL 70%)._(Según Apéndice Bioseguridad Covid 19_V1 y V2)</v>
          </cell>
          <cell r="E2942" t="str">
            <v>GLN</v>
          </cell>
          <cell r="F2942">
            <v>20200</v>
          </cell>
        </row>
        <row r="2943">
          <cell r="C2943">
            <v>12499</v>
          </cell>
          <cell r="D2943" t="str">
            <v>DISPENSADOR DE JABÓN METÁLICO DE 1 LT_(Según Apéndice Bioseguridad Covid 19_V1)</v>
          </cell>
          <cell r="E2943" t="str">
            <v>UN</v>
          </cell>
          <cell r="F2943">
            <v>83950</v>
          </cell>
        </row>
        <row r="2944">
          <cell r="C2944">
            <v>12500</v>
          </cell>
          <cell r="D2944" t="str">
            <v>AGUA._(Según Apéndice Bioseguridad Covid 19_V1 y V2)</v>
          </cell>
          <cell r="E2944" t="str">
            <v>LT</v>
          </cell>
          <cell r="F2944">
            <v>21</v>
          </cell>
        </row>
        <row r="2945">
          <cell r="C2945">
            <v>12501</v>
          </cell>
          <cell r="D2945" t="str">
            <v>CHALECO SENCILLO EN DRIL SIN LOGO DOS BOLSILLOS._(Según Apéndice Bioseguridad Covid 19_V1 y V2)</v>
          </cell>
          <cell r="E2945" t="str">
            <v>UN</v>
          </cell>
          <cell r="F2945">
            <v>29000</v>
          </cell>
        </row>
        <row r="2946">
          <cell r="C2946">
            <v>12502</v>
          </cell>
          <cell r="D2946" t="str">
            <v>MASCARILLA DESECHABLE_(Según Apéndice Bioseguridad Covid 19_V1 y V2)</v>
          </cell>
          <cell r="E2946" t="str">
            <v>UN</v>
          </cell>
          <cell r="F2946">
            <v>620</v>
          </cell>
        </row>
        <row r="2947">
          <cell r="C2947">
            <v>12503</v>
          </cell>
          <cell r="D2947" t="str">
            <v>MESA PLÁSTICA DE 0.72m x 0.72m x 0.72m._(Según Apéndice Bioseguridad Covid 19_V1 y V2)</v>
          </cell>
          <cell r="E2947" t="str">
            <v>UN</v>
          </cell>
          <cell r="F2947">
            <v>69706</v>
          </cell>
        </row>
        <row r="2948">
          <cell r="C2948">
            <v>12504</v>
          </cell>
          <cell r="D2948" t="str">
            <v>SILLA PLÁSTICA SIN BRAZOS._(Según Apéndice Bioseguridad Covid 19_V1 y V2)</v>
          </cell>
          <cell r="E2948" t="str">
            <v>UN</v>
          </cell>
          <cell r="F2948">
            <v>19766</v>
          </cell>
        </row>
        <row r="2949">
          <cell r="C2949">
            <v>12505</v>
          </cell>
          <cell r="D2949" t="str">
            <v>DISPENSADOR PLÁSTICO DE TOALLAS TIPO Z_(Según Apéndice Bioseguridad Covid 19_V1 y V2)</v>
          </cell>
          <cell r="E2949" t="str">
            <v>UN</v>
          </cell>
          <cell r="F2949">
            <v>36681</v>
          </cell>
        </row>
        <row r="2950">
          <cell r="C2950">
            <v>12506</v>
          </cell>
          <cell r="D2950" t="str">
            <v>OVEROL EN DRILL DOS PIEZAS, CAMISA Y PANTALÓN._(Según Apéndice Bioseguridad Covid 19_V1 y V2)</v>
          </cell>
          <cell r="E2950" t="str">
            <v>UN</v>
          </cell>
          <cell r="F2950">
            <v>37395</v>
          </cell>
        </row>
        <row r="2951">
          <cell r="C2951">
            <v>12507</v>
          </cell>
          <cell r="D2951" t="str">
            <v>BAÑO TIPO FLUSHING - ALQUILER MANTENIMIENTO Y ASEO DE BAÑOS PORTÁTILES VIP MENSUAL_(Según Apéndice Bioseguridad Covid 19_V1 y V2)</v>
          </cell>
          <cell r="E2951" t="str">
            <v>UN/MES</v>
          </cell>
          <cell r="F2951">
            <v>452200</v>
          </cell>
        </row>
        <row r="2952">
          <cell r="C2952">
            <v>12508</v>
          </cell>
          <cell r="D2952" t="str">
            <v>OVEROL TYVEK BLANCO._(Según Apéndice Bioseguridad Covid 19_V1 y V2)</v>
          </cell>
          <cell r="E2952" t="str">
            <v>UN</v>
          </cell>
          <cell r="F2952">
            <v>19500</v>
          </cell>
        </row>
        <row r="2953">
          <cell r="C2953">
            <v>12509</v>
          </cell>
          <cell r="D2953" t="str">
            <v>ENTIBADO CONTINUO EN CAJONES DE ACERO (E1A - E1B), PROFUNDIDAD DE EXCAVACIÓN: H &lt;= 3.00 M</v>
          </cell>
          <cell r="E2953" t="str">
            <v>M2/MES</v>
          </cell>
          <cell r="F2953">
            <v>135660</v>
          </cell>
        </row>
        <row r="2954">
          <cell r="C2954">
            <v>12510</v>
          </cell>
          <cell r="D2954" t="str">
            <v>ALQUILER ENTIBADO DESLIZANTE E2, RANGO PROFUNDIDAD DE EXCAVACIÓN: 4.8 M &lt; H &lt;= 7.20 M</v>
          </cell>
          <cell r="E2954" t="str">
            <v>M2/MES</v>
          </cell>
          <cell r="F2954">
            <v>149940</v>
          </cell>
        </row>
        <row r="2955">
          <cell r="C2955">
            <v>12511</v>
          </cell>
          <cell r="D2955" t="str">
            <v>MALLA TEXTIL EN POLIESTER DE 2,8m X 7,0m CON SUBLIMACIÓN EN EL TOTAL DE LA SUPERFICIE Y REFUERZO EXTERNO EN REATA PARA TENSAR, Y OJALES EN REATA CADA 75cm, INCLUYE TRANSPORTE</v>
          </cell>
          <cell r="E2955" t="str">
            <v>UN</v>
          </cell>
          <cell r="F2955">
            <v>1018851</v>
          </cell>
        </row>
        <row r="2956">
          <cell r="C2956">
            <v>12512</v>
          </cell>
          <cell r="D2956" t="str">
            <v>FUMIGADORA DE ESPALDA. ASPERSOR BOMBA MANUAL 20 LITROS. DESINFECCIÓN._(Según Apéndice Bioseguridad Covid 19_V3)</v>
          </cell>
          <cell r="E2956" t="str">
            <v>UN</v>
          </cell>
          <cell r="F2956">
            <v>79748</v>
          </cell>
        </row>
        <row r="2957">
          <cell r="C2957">
            <v>12513</v>
          </cell>
          <cell r="D2957" t="str">
            <v>HIPOCLORITO AL 5%._(Según Apéndice Bioseguridad Covid 19_V3)</v>
          </cell>
          <cell r="E2957" t="str">
            <v>LT</v>
          </cell>
          <cell r="F2957">
            <v>1902</v>
          </cell>
        </row>
        <row r="2958">
          <cell r="C2958">
            <v>12514</v>
          </cell>
          <cell r="D2958" t="str">
            <v>JABÓN LIQUIDO PARA MANOS._(Según Apéndice Bioseguridad Covid 19_V3)</v>
          </cell>
          <cell r="E2958" t="str">
            <v>GLN</v>
          </cell>
          <cell r="F2958">
            <v>20500</v>
          </cell>
        </row>
        <row r="2959">
          <cell r="C2959">
            <v>12515</v>
          </cell>
          <cell r="D2959" t="str">
            <v>CARROTANQUE IRRIGADOR DE AGUA-VIAJE._(Según Apéndice Bioseguridad Covid 19_V3)</v>
          </cell>
          <cell r="E2959" t="str">
            <v>VIAJE</v>
          </cell>
          <cell r="F2959">
            <v>210000</v>
          </cell>
        </row>
        <row r="2960">
          <cell r="C2960">
            <v>12516</v>
          </cell>
          <cell r="D2960" t="str">
            <v>CHALECO REFLECTIVO EN TELA._(Según Apéndice Bioseguridad Covid 19_V3)</v>
          </cell>
          <cell r="E2960" t="str">
            <v>UN</v>
          </cell>
          <cell r="F2960">
            <v>10900</v>
          </cell>
        </row>
        <row r="2961">
          <cell r="C2961">
            <v>12517</v>
          </cell>
          <cell r="D2961" t="str">
            <v>TOALLAS DE PAPEL PARA MANOS. TIPO Z. DOBLE HOJA. (PAQUETE 150 HOJAS._(Según Apéndice Bioseguridad Covid 19_V3)</v>
          </cell>
          <cell r="E2961" t="str">
            <v>UN</v>
          </cell>
          <cell r="F2961">
            <v>4454</v>
          </cell>
        </row>
        <row r="2962">
          <cell r="C2962">
            <v>12518</v>
          </cell>
          <cell r="D2962" t="str">
            <v>LAVAMANOS PORTATIL DE PEDAL TIPO MANOS LIBRES._(Según Apéndice Bioseguridad Covid 19_V3)</v>
          </cell>
          <cell r="E2962" t="str">
            <v>UN</v>
          </cell>
          <cell r="F2962">
            <v>882353</v>
          </cell>
        </row>
        <row r="2963">
          <cell r="C2963">
            <v>12519</v>
          </cell>
          <cell r="D2963" t="str">
            <v>RECOLECCION, TRANSPORTE Y DISPOSICION DE RESIDUOS LÍQUIDOS PROVENIENTES DE LAVAMANOS PORTATILES. (INCLUYE EQUIPO DE SUCCIÓN)_(Según Apéndice Bioseguridad Covid 19_V3)</v>
          </cell>
          <cell r="E2963" t="str">
            <v>M3</v>
          </cell>
          <cell r="F2963">
            <v>250000</v>
          </cell>
        </row>
        <row r="2964">
          <cell r="C2964">
            <v>12520</v>
          </cell>
          <cell r="D2964" t="str">
            <v>TAPABOCAS DESECHABLE._(Según Apéndice Bioseguridad Covid 19_V3)</v>
          </cell>
          <cell r="E2964" t="str">
            <v>UN</v>
          </cell>
          <cell r="F2964">
            <v>300</v>
          </cell>
        </row>
        <row r="2965">
          <cell r="C2965">
            <v>12521</v>
          </cell>
          <cell r="D2965" t="str">
            <v>MASCARILLA DESECHABLE._(Según Apéndice Bioseguridad Covid 19_V3)</v>
          </cell>
          <cell r="E2965" t="str">
            <v>UN</v>
          </cell>
          <cell r="F2965">
            <v>620</v>
          </cell>
        </row>
        <row r="2966">
          <cell r="C2966">
            <v>12522</v>
          </cell>
          <cell r="D2966" t="str">
            <v>DISPENSADOR PLÁSTICO DE TOALLAS TIPO Z._(Según Apéndice Bioseguridad Covid 19_V3)</v>
          </cell>
          <cell r="E2966" t="str">
            <v>UN</v>
          </cell>
          <cell r="F2966">
            <v>36681</v>
          </cell>
        </row>
        <row r="2967">
          <cell r="C2967">
            <v>12523</v>
          </cell>
          <cell r="D2967" t="str">
            <v>OVEROL EN DRILL DOS PIEZAS, CAMISA Y PANTALÓN._(Según Apéndice Bioseguridad Covid 19_V3)</v>
          </cell>
          <cell r="E2967" t="str">
            <v>UN</v>
          </cell>
          <cell r="F2967">
            <v>37395</v>
          </cell>
        </row>
        <row r="2968">
          <cell r="C2968">
            <v>12524</v>
          </cell>
          <cell r="D2968" t="str">
            <v>ALCOHOL GLICERINADO 70%._(Según Apéndice Bioseguridad Covid 19_V3)</v>
          </cell>
          <cell r="E2968" t="str">
            <v>LT</v>
          </cell>
          <cell r="F2968">
            <v>8218</v>
          </cell>
        </row>
        <row r="2969">
          <cell r="C2969">
            <v>12525</v>
          </cell>
          <cell r="D2969" t="str">
            <v>DISPENSADOR DE JABÓN LÍQUIDO O ALCOHOL GLICERINADO, CON PEDAL METÁLICO._(Según Apéndice Bioseguridad Covid 19_V3)</v>
          </cell>
          <cell r="E2969" t="str">
            <v>UN</v>
          </cell>
          <cell r="F2969">
            <v>70000</v>
          </cell>
        </row>
        <row r="2970">
          <cell r="C2970">
            <v>12526</v>
          </cell>
          <cell r="D2970" t="str">
            <v>AGUA (Según Apéndice Bioseguridad Covid 19_V3)</v>
          </cell>
          <cell r="E2970" t="str">
            <v>LT</v>
          </cell>
          <cell r="F2970">
            <v>21</v>
          </cell>
        </row>
        <row r="2971">
          <cell r="C2971">
            <v>12529</v>
          </cell>
          <cell r="D2971" t="str">
            <v>CICLOPARQUEADERO PORTAL SUR Y PORTAL SUBA - SUMINISTRO Y PLANTACION DE ARBOL, ESPECIE MANO DE OSO H=1.5M. INCLUYE SIEMBRA, TIERRA, ABONO, TUTOR Y TRANSPORTE</v>
          </cell>
          <cell r="E2971" t="str">
            <v>UN</v>
          </cell>
          <cell r="F2971">
            <v>200000</v>
          </cell>
        </row>
        <row r="2972">
          <cell r="C2972">
            <v>12530</v>
          </cell>
          <cell r="D2972" t="str">
            <v>CICLOPARQUEADERO PORTAL SUR Y PORTAL SUBA - JUEGO DE FERULAS INMOVILIZADORAS CARTON PLAST ADULTO POR UNIDAD CON CORREAS DE SUJECION Y CIERRE EN VELCRO (INCLUYE VELCRO, CINCO PIEZAS, PIERNA, TOBILLO, BRAZO, MUÑECA Y CUELLO)</v>
          </cell>
          <cell r="E2972" t="str">
            <v>UN</v>
          </cell>
          <cell r="F2972">
            <v>17010</v>
          </cell>
        </row>
        <row r="2973">
          <cell r="C2973">
            <v>12531</v>
          </cell>
          <cell r="D2973" t="str">
            <v>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v>
          </cell>
          <cell r="E2973" t="str">
            <v>UN</v>
          </cell>
          <cell r="F2973">
            <v>6189637</v>
          </cell>
        </row>
        <row r="2974">
          <cell r="C2974">
            <v>12532</v>
          </cell>
          <cell r="D2974" t="str">
            <v>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v>
          </cell>
          <cell r="E2974" t="str">
            <v>UN</v>
          </cell>
          <cell r="F2974">
            <v>10001027</v>
          </cell>
        </row>
        <row r="2975">
          <cell r="C2975">
            <v>12533</v>
          </cell>
          <cell r="D2975" t="str">
            <v>CICLOPARQUEADERO PORTAL SUR Y PORTAL SUBA - CORTAFUEGO HORIZONTAL PUSH CON CERRADURA EXTERIOR</v>
          </cell>
          <cell r="E2975" t="str">
            <v>UN</v>
          </cell>
          <cell r="F2975">
            <v>574900</v>
          </cell>
        </row>
        <row r="2976">
          <cell r="C2976">
            <v>12534</v>
          </cell>
          <cell r="D2976" t="str">
            <v>CICLOPARQUEADERO PORTAL SUR Y PORTAL SUBA - CERRADURA BOWERY COLLIN POMO CROMO MATE</v>
          </cell>
          <cell r="E2976" t="str">
            <v>UN</v>
          </cell>
          <cell r="F2976">
            <v>45423</v>
          </cell>
        </row>
        <row r="2977">
          <cell r="C2977">
            <v>12535</v>
          </cell>
          <cell r="D2977" t="str">
            <v>CICLOPARQUEADERO PORTAL SUR Y PORTAL SUBA - ALFAJIA 16 CMS MATE (D1) 6 MTS</v>
          </cell>
          <cell r="E2977" t="str">
            <v>ML</v>
          </cell>
          <cell r="F2977">
            <v>18453</v>
          </cell>
        </row>
        <row r="2978">
          <cell r="C2978">
            <v>12536</v>
          </cell>
          <cell r="D2978" t="str">
            <v>CICLOPARQUEADERO PORTAL SUR Y PORTAL SUBA - DUPLICADOR VERTICAL DE PARQUEO PARA BICICLETAS</v>
          </cell>
          <cell r="E2978" t="str">
            <v>UN</v>
          </cell>
          <cell r="F2978">
            <v>2165800</v>
          </cell>
        </row>
        <row r="2979">
          <cell r="C2979">
            <v>12537</v>
          </cell>
          <cell r="D2979" t="str">
            <v>CICLOPARQUEADERO PORTAL SUR Y PORTAL SUBA - TUBO EMT DE 1/2"</v>
          </cell>
          <cell r="E2979" t="str">
            <v>UN</v>
          </cell>
          <cell r="F2979">
            <v>17000</v>
          </cell>
        </row>
        <row r="2980">
          <cell r="C2980">
            <v>12538</v>
          </cell>
          <cell r="D2980" t="str">
            <v>CICLOPARQUEADERO PORTAL SUR Y PORTAL SUBA - TERMINAL EMT DE 1/2"</v>
          </cell>
          <cell r="E2980" t="str">
            <v>UN</v>
          </cell>
          <cell r="F2980">
            <v>1006</v>
          </cell>
        </row>
        <row r="2981">
          <cell r="C2981">
            <v>12539</v>
          </cell>
          <cell r="D2981" t="str">
            <v>CICLOPARQUEADERO PORTAL SUR Y PORTAL SUBA - UNION EMT 1/2"</v>
          </cell>
          <cell r="E2981" t="str">
            <v>UN</v>
          </cell>
          <cell r="F2981">
            <v>1006</v>
          </cell>
        </row>
        <row r="2982">
          <cell r="C2982">
            <v>12540</v>
          </cell>
          <cell r="D2982" t="str">
            <v>CICLOPARQUEADERO PORTAL SUR Y PORTAL SUBA - SOPORTE PARA TUBO DE 1/2"</v>
          </cell>
          <cell r="E2982" t="str">
            <v>UN</v>
          </cell>
          <cell r="F2982">
            <v>357</v>
          </cell>
        </row>
        <row r="2983">
          <cell r="C2983">
            <v>12541</v>
          </cell>
          <cell r="D2983" t="str">
            <v>CICLOPARQUEADERO PORTAL SUR Y PORTAL SUBA - CONECTOR DE RESORTE</v>
          </cell>
          <cell r="E2983" t="str">
            <v>UN</v>
          </cell>
          <cell r="F2983">
            <v>480</v>
          </cell>
        </row>
        <row r="2984">
          <cell r="C2984">
            <v>12542</v>
          </cell>
          <cell r="D2984" t="str">
            <v>CICLOPARQUEADERO PORTAL SUR Y PORTAL SUBA - EXTRACTOR</v>
          </cell>
          <cell r="E2984" t="str">
            <v>UN</v>
          </cell>
          <cell r="F2984">
            <v>41650</v>
          </cell>
        </row>
        <row r="2985">
          <cell r="C2985">
            <v>12543</v>
          </cell>
          <cell r="D2985" t="str">
            <v xml:space="preserve">CICLOPARQUEADERO PORTAL SUR Y PORTAL SUBA - CAJA METALICA DE PASO 20CM X 20CM X 10CM </v>
          </cell>
          <cell r="E2985" t="str">
            <v>UN</v>
          </cell>
          <cell r="F2985">
            <v>22677</v>
          </cell>
        </row>
        <row r="2986">
          <cell r="C2986">
            <v>12544</v>
          </cell>
          <cell r="D2986" t="str">
            <v>CICLOPARQUEADERO PORTAL SUR Y PORTAL SUBA - TELERRUPTOR MONOPOLAR 16A</v>
          </cell>
          <cell r="E2986" t="str">
            <v>UN</v>
          </cell>
          <cell r="F2986">
            <v>17255</v>
          </cell>
        </row>
        <row r="2987">
          <cell r="C2987">
            <v>12545</v>
          </cell>
          <cell r="D2987" t="str">
            <v>CICLOPARQUEADERO PORTAL SUR Y PORTAL SUBA - LAMPARA ROTATIVA LED ROJA 110/220VAC</v>
          </cell>
          <cell r="E2987" t="str">
            <v>UN</v>
          </cell>
          <cell r="F2987">
            <v>118550</v>
          </cell>
        </row>
        <row r="2988">
          <cell r="C2988">
            <v>12546</v>
          </cell>
          <cell r="D2988" t="str">
            <v>CICLOPARQUEADERO PORTAL SUR Y PORTAL SUBA - REGLETA PLÁSTICA CONEXIÓN 15A</v>
          </cell>
          <cell r="E2988" t="str">
            <v>UN</v>
          </cell>
          <cell r="F2988">
            <v>6490</v>
          </cell>
        </row>
        <row r="2989">
          <cell r="C2989">
            <v>12547</v>
          </cell>
          <cell r="D2989" t="str">
            <v>CICLOPARQUEADERO PORTAL SUR Y PORTAL SUBA - SUICHE METÁLICO PULSADOR MOMENTÁNEO DE 12MM PARA EXTERIOR CON ILUMINACIÓN VERDE 12-24V</v>
          </cell>
          <cell r="E2989" t="str">
            <v>UN</v>
          </cell>
          <cell r="F2989">
            <v>6545</v>
          </cell>
        </row>
        <row r="2990">
          <cell r="C2990">
            <v>12548</v>
          </cell>
          <cell r="D2990" t="str">
            <v>CICLOPARQUEADERO PORTAL SUR Y PORTAL SUBA - BREAKER INDUSTRIAL TRIFASICO 100A</v>
          </cell>
          <cell r="E2990" t="str">
            <v>UN</v>
          </cell>
          <cell r="F2990">
            <v>130000</v>
          </cell>
        </row>
        <row r="2991">
          <cell r="C2991">
            <v>12549</v>
          </cell>
          <cell r="D2991" t="str">
            <v>CICLOPARQUEADERO PORTAL SUR Y PORTAL SUBA - CAJA PASO 40X40X20 C20</v>
          </cell>
          <cell r="E2991" t="str">
            <v>UN</v>
          </cell>
          <cell r="F2991">
            <v>81396</v>
          </cell>
        </row>
        <row r="2992">
          <cell r="C2992">
            <v>12550</v>
          </cell>
          <cell r="D2992" t="str">
            <v>CICLOPARQUEADERO PORTAL SUR Y PORTAL SUBA - INSPECCIÓN REGLAMENTARIA RETIE CICLOPARQUEADERO PORTAL SUR</v>
          </cell>
          <cell r="E2992" t="str">
            <v>UN</v>
          </cell>
          <cell r="F2992">
            <v>2499000</v>
          </cell>
        </row>
        <row r="2993">
          <cell r="C2993">
            <v>12551</v>
          </cell>
          <cell r="D2993" t="str">
            <v xml:space="preserve">CICLOPARQUEADERO PORTAL SUR Y PORTAL SUBA - INSPECCION RETILAP INTERNAS BASICAS CICLOPARQUEADERO </v>
          </cell>
          <cell r="E2993" t="str">
            <v>UN</v>
          </cell>
          <cell r="F2993">
            <v>1904000</v>
          </cell>
        </row>
        <row r="2994">
          <cell r="C2994">
            <v>12552</v>
          </cell>
          <cell r="D2994" t="str">
            <v xml:space="preserve">CICLOPARQUEADERO PORTAL SUR Y PORTAL SUBA - INSPECCION RETIE USO FINAL BASICAS CICLOPARQUEADERO </v>
          </cell>
          <cell r="E2994" t="str">
            <v>UN</v>
          </cell>
          <cell r="F2994">
            <v>1904000</v>
          </cell>
        </row>
        <row r="2995">
          <cell r="C2995">
            <v>12553</v>
          </cell>
          <cell r="D2995" t="str">
            <v>CICLOPARQUEADERO PORTAL SUR Y PORTAL SUBA - LAMPARA LED HERMETICA 50W LUZ BLANCA 100-277V5300</v>
          </cell>
          <cell r="E2995" t="str">
            <v>UN</v>
          </cell>
          <cell r="F2995">
            <v>157900</v>
          </cell>
        </row>
        <row r="2996">
          <cell r="C2996">
            <v>12554</v>
          </cell>
          <cell r="D2996" t="str">
            <v>CICLOPARQUEADERO PORTAL SUR Y PORTAL SUBA - PANEL LED DE INCRUSTAR 12W</v>
          </cell>
          <cell r="E2996" t="str">
            <v>UN</v>
          </cell>
          <cell r="F2996">
            <v>15000</v>
          </cell>
        </row>
        <row r="2997">
          <cell r="C2997">
            <v>12555</v>
          </cell>
          <cell r="D2997" t="str">
            <v>CICLOPARQUEADERO PORTAL SUR Y PORTAL SUBA - LUMINARIA EMERGENCIA 4W</v>
          </cell>
          <cell r="E2997" t="str">
            <v>UN</v>
          </cell>
          <cell r="F2997">
            <v>81432</v>
          </cell>
        </row>
        <row r="2998">
          <cell r="C2998">
            <v>12556</v>
          </cell>
          <cell r="D2998" t="str">
            <v>CICLOPARQUEADERO PORTAL SUR Y PORTAL SUBA - SOPORTE PARA TUBERIA DE 3/4"</v>
          </cell>
          <cell r="E2998" t="str">
            <v>UN</v>
          </cell>
          <cell r="F2998">
            <v>300</v>
          </cell>
        </row>
        <row r="2999">
          <cell r="C2999">
            <v>12557</v>
          </cell>
          <cell r="D2999" t="str">
            <v>CICLOPARQUEADERO PORTAL SUR Y PORTAL SUBA - PATCH PANEL 24 CAT 6A (ENSAMBLE HERRAJE + JACK) AMP</v>
          </cell>
          <cell r="E2999" t="str">
            <v>UN</v>
          </cell>
          <cell r="F2999">
            <v>380098</v>
          </cell>
        </row>
        <row r="3000">
          <cell r="C3000">
            <v>12558</v>
          </cell>
          <cell r="D3000" t="str">
            <v>CICLOPARQUEADERO PORTAL SUR Y PORTAL SUBA - CAJA PASO 15X15X10</v>
          </cell>
          <cell r="E3000" t="str">
            <v>UN</v>
          </cell>
          <cell r="F3000">
            <v>17993</v>
          </cell>
        </row>
        <row r="3001">
          <cell r="C3001">
            <v>12559</v>
          </cell>
          <cell r="D3001" t="str">
            <v>CICLOPARQUEADERO PORTAL SUR Y PORTAL SUBA - CAJA DE PASO DE 10X15X7 CM</v>
          </cell>
          <cell r="E3001" t="str">
            <v>UN</v>
          </cell>
          <cell r="F3001">
            <v>12400</v>
          </cell>
        </row>
        <row r="3002">
          <cell r="C3002">
            <v>12560</v>
          </cell>
          <cell r="D3002" t="str">
            <v>CICLOPARQUEADERO PORTAL SUR Y PORTAL SUBA - MULTITOMA PARA RACK 8 SALIDAS</v>
          </cell>
          <cell r="E3002" t="str">
            <v>UN</v>
          </cell>
          <cell r="F3002">
            <v>55000</v>
          </cell>
        </row>
        <row r="3003">
          <cell r="C3003">
            <v>12561</v>
          </cell>
          <cell r="D3003" t="str">
            <v>CICLOPARQUEADERO PORTAL SUR Y PORTAL SUBA - DERECHOS DE CONEXIÓN VANTI - INCLUYE MEDIDOR G16 (25M3/H)</v>
          </cell>
          <cell r="E3003" t="str">
            <v>UN</v>
          </cell>
          <cell r="F3003">
            <v>2597034</v>
          </cell>
        </row>
        <row r="3004">
          <cell r="C3004">
            <v>12562</v>
          </cell>
          <cell r="D3004" t="str">
            <v>CICLOPARQUEADERO PORTAL SUR Y PORTAL SUBA - TERMINAL PVC DE 1/2"</v>
          </cell>
          <cell r="E3004" t="str">
            <v>UN</v>
          </cell>
          <cell r="F3004">
            <v>298</v>
          </cell>
        </row>
        <row r="3005">
          <cell r="C3005">
            <v>12564</v>
          </cell>
          <cell r="D3005" t="str">
            <v xml:space="preserve"> PATIO ZONAL EL GACO: ADAPTADOR HEMBRA EN COBRE DE 1/2"</v>
          </cell>
          <cell r="E3005" t="str">
            <v>UN</v>
          </cell>
          <cell r="F3005">
            <v>3700</v>
          </cell>
        </row>
        <row r="3006">
          <cell r="C3006">
            <v>12565</v>
          </cell>
          <cell r="D3006" t="str">
            <v>PATIO ZONAL EL GACO: SELLANTE GAS DE FUERZA MEDIA</v>
          </cell>
          <cell r="E3006" t="str">
            <v>UN</v>
          </cell>
          <cell r="F3006">
            <v>6600</v>
          </cell>
        </row>
        <row r="3007">
          <cell r="C3007">
            <v>12566</v>
          </cell>
          <cell r="D3007" t="str">
            <v xml:space="preserve"> PATIO ZONAL EL GACO: SOLDADURA DE PLATA</v>
          </cell>
          <cell r="E3007" t="str">
            <v>UN</v>
          </cell>
          <cell r="F3007">
            <v>1401</v>
          </cell>
        </row>
        <row r="3008">
          <cell r="C3008">
            <v>12567</v>
          </cell>
          <cell r="D3008" t="str">
            <v xml:space="preserve"> PATIO ZONAL EL GACO: CONDUFLEX PLÁSTICO DE 3/4"</v>
          </cell>
          <cell r="E3008" t="str">
            <v>ML</v>
          </cell>
          <cell r="F3008">
            <v>2300</v>
          </cell>
        </row>
        <row r="3009">
          <cell r="C3009">
            <v>12568</v>
          </cell>
          <cell r="D3009" t="str">
            <v>PATIO ZONAL EL GACO: CONDUFLEX PLÁSTICO DE 1/2"</v>
          </cell>
          <cell r="E3009" t="str">
            <v>ML</v>
          </cell>
          <cell r="F3009">
            <v>1334</v>
          </cell>
        </row>
        <row r="3010">
          <cell r="C3010">
            <v>12569</v>
          </cell>
          <cell r="D3010" t="str">
            <v xml:space="preserve"> PATIO ZONAL EL GACO: ARBUSTO TIPO SIETE CUEROS/NAZARENO DE ALTURA 60-70CM</v>
          </cell>
          <cell r="E3010" t="str">
            <v>UN</v>
          </cell>
          <cell r="F3010">
            <v>29750</v>
          </cell>
        </row>
        <row r="3011">
          <cell r="C3011">
            <v>12570</v>
          </cell>
          <cell r="D3011" t="str">
            <v xml:space="preserve"> PATIO ZONAL EL GACO: LADRILLO BLOQUE ESTRUCTURAL NO. 12  ( 39 X 19 X 12)CM. (MATERIAL PUESTO EN OBRA)</v>
          </cell>
          <cell r="E3011" t="str">
            <v>UN</v>
          </cell>
          <cell r="F3011">
            <v>2011</v>
          </cell>
        </row>
        <row r="3012">
          <cell r="C3012">
            <v>12571</v>
          </cell>
          <cell r="D3012" t="str">
            <v xml:space="preserve"> PATIO ZONAL EL GACO: MORTERO SECO 40 KG (PARA AFINADO SIMPLE)</v>
          </cell>
          <cell r="E3012" t="str">
            <v>KG</v>
          </cell>
          <cell r="F3012">
            <v>388</v>
          </cell>
        </row>
        <row r="3013">
          <cell r="C3013">
            <v>12572</v>
          </cell>
          <cell r="D3013" t="str">
            <v xml:space="preserve"> PATIO ZONAL EL GACO: LUMINARIA LED EMERGENCIA R12 x 1.6W</v>
          </cell>
          <cell r="E3013" t="str">
            <v>UN</v>
          </cell>
          <cell r="F3013">
            <v>95179</v>
          </cell>
        </row>
        <row r="3014">
          <cell r="C3014">
            <v>12573</v>
          </cell>
          <cell r="D3014" t="str">
            <v xml:space="preserve"> PATIO ZONAL EL GACO: SILICONA ANTIHONGOS TRANSPARENTE </v>
          </cell>
          <cell r="E3014" t="str">
            <v>UN</v>
          </cell>
          <cell r="F3014">
            <v>10900</v>
          </cell>
        </row>
        <row r="3015">
          <cell r="C3015">
            <v>12574</v>
          </cell>
          <cell r="D3015" t="str">
            <v xml:space="preserve"> PATIO ZONAL EL GACO: CINTA AISLANTE 19mm</v>
          </cell>
          <cell r="E3015" t="str">
            <v>ML</v>
          </cell>
          <cell r="F3015">
            <v>895</v>
          </cell>
        </row>
        <row r="3016">
          <cell r="C3016">
            <v>12575</v>
          </cell>
          <cell r="D3016" t="str">
            <v>PATIO ZONAL EL GACO - TUBERIA ACERO SCH40 1 1/4"</v>
          </cell>
          <cell r="E3016" t="str">
            <v>ML</v>
          </cell>
          <cell r="F3016">
            <v>39626</v>
          </cell>
        </row>
        <row r="3017">
          <cell r="C3017">
            <v>12576</v>
          </cell>
          <cell r="D3017" t="str">
            <v xml:space="preserve"> PATIO ZONAL EL GACO: LUMINARIA LED HERMETICA 50W DL		</v>
          </cell>
          <cell r="E3017" t="str">
            <v>UN</v>
          </cell>
          <cell r="F3017">
            <v>132999</v>
          </cell>
        </row>
        <row r="3018">
          <cell r="C3018">
            <v>12577</v>
          </cell>
          <cell r="D3018" t="str">
            <v>PATIO ZONAL EL GACO - TUBERIA ACERO SCH40 2 1/2"</v>
          </cell>
          <cell r="E3018" t="str">
            <v>ML</v>
          </cell>
          <cell r="F3018">
            <v>81852</v>
          </cell>
        </row>
        <row r="3019">
          <cell r="C3019">
            <v>12578</v>
          </cell>
          <cell r="D3019" t="str">
            <v>PATIO ZONAL EL GACO - TUBERIA PVC C-900 DR-18 Ø=4", PRESIÓN DE TRABAJO=235 PSI.</v>
          </cell>
          <cell r="E3019" t="str">
            <v>ML</v>
          </cell>
          <cell r="F3019">
            <v>95315</v>
          </cell>
        </row>
        <row r="3020">
          <cell r="C3020">
            <v>12579</v>
          </cell>
          <cell r="D3020" t="str">
            <v>PATIO ZONAL EL GACO - TUBERIA PVC C-900 DR-18 Ø=6", PRESIÓN DE TRABAJO=235 PSI.</v>
          </cell>
          <cell r="E3020" t="str">
            <v>ML</v>
          </cell>
          <cell r="F3020">
            <v>205498</v>
          </cell>
        </row>
        <row r="3021">
          <cell r="C3021">
            <v>12580</v>
          </cell>
          <cell r="D3021" t="str">
            <v xml:space="preserve"> PATIO ZONAL EL GACO: TORNILLO CHAZO PUNTILLA 1/4"</v>
          </cell>
          <cell r="E3021" t="str">
            <v>UN</v>
          </cell>
          <cell r="F3021">
            <v>118</v>
          </cell>
        </row>
        <row r="3022">
          <cell r="C3022">
            <v>12581</v>
          </cell>
          <cell r="D3022" t="str">
            <v>PATIO ZONAL EL GACO - TEE HD EXTREMO JUNTA MECANICA 6"x6"x6", PARA PVC C-900.</v>
          </cell>
          <cell r="E3022" t="str">
            <v>UN</v>
          </cell>
          <cell r="F3022">
            <v>772629</v>
          </cell>
        </row>
        <row r="3023">
          <cell r="C3023">
            <v>12582</v>
          </cell>
          <cell r="D3023" t="str">
            <v xml:space="preserve"> PATIO ZONAL EL GACO: LISTÓN ESPARTA MULTICOLOR CARA UNICA 15 x 45 CM</v>
          </cell>
          <cell r="E3023" t="str">
            <v>UN</v>
          </cell>
          <cell r="F3023">
            <v>7800</v>
          </cell>
        </row>
        <row r="3024">
          <cell r="C3024">
            <v>12583</v>
          </cell>
          <cell r="D3024" t="str">
            <v>PATIO ZONAL EL GACO - TEE HD EXTREMO JUNTA MECANICA REDUCIDA 6"X6"X4", PARA PVC C-900.</v>
          </cell>
          <cell r="E3024" t="str">
            <v>UN</v>
          </cell>
          <cell r="F3024">
            <v>589050</v>
          </cell>
        </row>
        <row r="3025">
          <cell r="C3025">
            <v>12584</v>
          </cell>
          <cell r="D3025" t="str">
            <v>PATIO ZONAL EL GACO - TEE HD EXTREMO JUNTA MECANICA 4"X4"X4", PARA PVC C-900.</v>
          </cell>
          <cell r="E3025" t="str">
            <v>UN</v>
          </cell>
          <cell r="F3025">
            <v>425636</v>
          </cell>
        </row>
        <row r="3026">
          <cell r="C3026">
            <v>12585</v>
          </cell>
          <cell r="D3026" t="str">
            <v>PATIO ZONAL EL GACO - CODO HD EXTREMO JUNTA MECANICA  90°X6"</v>
          </cell>
          <cell r="E3026" t="str">
            <v>UN</v>
          </cell>
          <cell r="F3026">
            <v>531930</v>
          </cell>
        </row>
        <row r="3027">
          <cell r="C3027">
            <v>12586</v>
          </cell>
          <cell r="D3027" t="str">
            <v>PATIO ZONAL EL GACO - CODO HD EXTREMO JUNTA MECANICA 90°X4"</v>
          </cell>
          <cell r="E3027" t="str">
            <v>UN</v>
          </cell>
          <cell r="F3027">
            <v>372470</v>
          </cell>
        </row>
        <row r="3028">
          <cell r="C3028">
            <v>12587</v>
          </cell>
          <cell r="D3028" t="str">
            <v>PATIO ZONAL EL GACO - CODO HD EXTREMO JUNTA MECANICA 45°X6"</v>
          </cell>
          <cell r="E3028" t="str">
            <v>UN</v>
          </cell>
          <cell r="F3028">
            <v>355810</v>
          </cell>
        </row>
        <row r="3029">
          <cell r="C3029">
            <v>12588</v>
          </cell>
          <cell r="D3029" t="str">
            <v xml:space="preserve"> PATIO ZONAL EL GACO: LED REFLECTOR JETA 50W DL</v>
          </cell>
          <cell r="E3029" t="str">
            <v>UN</v>
          </cell>
          <cell r="F3029">
            <v>52000</v>
          </cell>
        </row>
        <row r="3030">
          <cell r="C3030">
            <v>12589</v>
          </cell>
          <cell r="D3030" t="str">
            <v>PATIO ZONAL EL GACO - REDUCCIÓN HD EXTREMO JUNTA MECANICA  Ø6"X4"</v>
          </cell>
          <cell r="E3030" t="str">
            <v>UN</v>
          </cell>
          <cell r="F3030">
            <v>177533</v>
          </cell>
        </row>
        <row r="3031">
          <cell r="C3031">
            <v>12590</v>
          </cell>
          <cell r="D3031" t="str">
            <v xml:space="preserve"> PATIO ZONAL EL GACO: PEGANTE PEGACOR MAX BLANCO</v>
          </cell>
          <cell r="E3031" t="str">
            <v>KG</v>
          </cell>
          <cell r="F3031">
            <v>2956</v>
          </cell>
        </row>
        <row r="3032">
          <cell r="C3032">
            <v>12591</v>
          </cell>
          <cell r="D3032" t="str">
            <v>PATIO ZONAL EL GACO - BRIDA RANURADA Ø4"</v>
          </cell>
          <cell r="E3032" t="str">
            <v>UN</v>
          </cell>
          <cell r="F3032">
            <v>82586</v>
          </cell>
        </row>
        <row r="3033">
          <cell r="C3033">
            <v>12592</v>
          </cell>
          <cell r="D3033" t="str">
            <v xml:space="preserve"> PATIO ZONAL EL GACO: PISO EN PORCELANATO BELFORT MIEL 24X120 CM</v>
          </cell>
          <cell r="E3033" t="str">
            <v>M2</v>
          </cell>
          <cell r="F3033">
            <v>80900</v>
          </cell>
        </row>
        <row r="3034">
          <cell r="C3034">
            <v>12593</v>
          </cell>
          <cell r="D3034" t="str">
            <v>PATIO ZONAL EL GACO - BRIDA RANURADA Ø6"</v>
          </cell>
          <cell r="E3034" t="str">
            <v>UN</v>
          </cell>
          <cell r="F3034">
            <v>80802</v>
          </cell>
        </row>
        <row r="3035">
          <cell r="C3035">
            <v>12594</v>
          </cell>
          <cell r="D3035" t="str">
            <v>PATIO ZONAL EL GACO - JUEGO EMPAQUES Y TORNILLERIA PARA BRIDA 4"</v>
          </cell>
          <cell r="E3035" t="str">
            <v>UN</v>
          </cell>
          <cell r="F3035">
            <v>31699</v>
          </cell>
        </row>
        <row r="3036">
          <cell r="C3036">
            <v>12595</v>
          </cell>
          <cell r="D3036" t="str">
            <v xml:space="preserve"> PATIO ZONAL EL GACO: VENTANA TIPO V-02 EN ALUMINIO MATE, VIDRIO TEMPLADO DE SEGURIDAD TRANSPARENTE 6MM, DE 60X100CM (Incluye suministro e instalación)</v>
          </cell>
          <cell r="E3036" t="str">
            <v>UN</v>
          </cell>
          <cell r="F3036">
            <v>278832</v>
          </cell>
        </row>
        <row r="3037">
          <cell r="C3037">
            <v>12596</v>
          </cell>
          <cell r="D3037" t="str">
            <v>PATIO ZONAL EL GACO - JUEGO EMPAQUES Y TORNILLERIA PARA BRIDA 6"</v>
          </cell>
          <cell r="E3037" t="str">
            <v>UN</v>
          </cell>
          <cell r="F3037">
            <v>34998</v>
          </cell>
        </row>
        <row r="3038">
          <cell r="C3038">
            <v>12597</v>
          </cell>
          <cell r="D3038" t="str">
            <v>PATIO ZONAL EL GACO - TAPÓN RANURADO Ø4"</v>
          </cell>
          <cell r="E3038" t="str">
            <v>UN</v>
          </cell>
          <cell r="F3038">
            <v>10353</v>
          </cell>
        </row>
        <row r="3039">
          <cell r="C3039">
            <v>12598</v>
          </cell>
          <cell r="D3039" t="str">
            <v>PATIO ZONAL EL GACO - TAPÓN RANURADO Ø6"</v>
          </cell>
          <cell r="E3039" t="str">
            <v>UN</v>
          </cell>
          <cell r="F3039">
            <v>29036</v>
          </cell>
        </row>
        <row r="3040">
          <cell r="C3040">
            <v>12599</v>
          </cell>
          <cell r="D3040" t="str">
            <v>PATIO ZONAL EL GACO - RESTRICTOR HEXAGONAL HD TUF GRIP Ø6"</v>
          </cell>
          <cell r="E3040" t="str">
            <v>UN</v>
          </cell>
          <cell r="F3040">
            <v>311931</v>
          </cell>
        </row>
        <row r="3041">
          <cell r="C3041">
            <v>12600</v>
          </cell>
          <cell r="D3041" t="str">
            <v>PATIO ZONAL EL GACO: VENTANA TIPO V-03 EN ALUMINIO MATE, VIDRIO TEMPLADO DE SEGURIDAD TRANSPARENTE 6MM, DE 220x100CM (Incluye suministro e instalación)</v>
          </cell>
          <cell r="E3041" t="str">
            <v>UN</v>
          </cell>
          <cell r="F3041">
            <v>1079345</v>
          </cell>
        </row>
        <row r="3042">
          <cell r="C3042">
            <v>12601</v>
          </cell>
          <cell r="D3042" t="str">
            <v>PATIO ZONAL EL GACO - RESTRICTOR HEXAGONAL HD TUF GRIP Ø4"</v>
          </cell>
          <cell r="E3042" t="str">
            <v>UN</v>
          </cell>
          <cell r="F3042">
            <v>261800</v>
          </cell>
        </row>
        <row r="3043">
          <cell r="C3043">
            <v>12602</v>
          </cell>
          <cell r="D3043" t="str">
            <v xml:space="preserve"> PATIO ZONAL EL GACO: LED HIGH BAY 200W DL GC015</v>
          </cell>
          <cell r="E3043" t="str">
            <v>UN</v>
          </cell>
          <cell r="F3043">
            <v>436031</v>
          </cell>
        </row>
        <row r="3044">
          <cell r="C3044">
            <v>12603</v>
          </cell>
          <cell r="D3044" t="str">
            <v>PATIO ZONAL EL GACO - KIT ADAPTADOR TRANSICIÓN HD 4200 Ø6"</v>
          </cell>
          <cell r="E3044" t="str">
            <v>UN</v>
          </cell>
          <cell r="F3044">
            <v>579557</v>
          </cell>
        </row>
        <row r="3045">
          <cell r="C3045">
            <v>12604</v>
          </cell>
          <cell r="D3045" t="str">
            <v>PATIO ZONAL EL GACO - KIT ADAPTADOR TRANSICIÓN HD 4200 Ø4"</v>
          </cell>
          <cell r="E3045" t="str">
            <v>UN</v>
          </cell>
          <cell r="F3045">
            <v>478380</v>
          </cell>
        </row>
        <row r="3046">
          <cell r="C3046">
            <v>12605</v>
          </cell>
          <cell r="D3046" t="str">
            <v>PATIO ZONAL EL GACO - RESTRICTOR HIERRO DÚCTIL SERIE 400 C-900 Ø6"</v>
          </cell>
          <cell r="E3046" t="str">
            <v>UN</v>
          </cell>
          <cell r="F3046">
            <v>327250</v>
          </cell>
        </row>
        <row r="3047">
          <cell r="C3047">
            <v>12606</v>
          </cell>
          <cell r="D3047" t="str">
            <v>PATIO ZONAL EL GACO - RESTRICTOR HIERRO DÚCTIL SERIE 400 C-900 Ø4"</v>
          </cell>
          <cell r="E3047" t="str">
            <v>UN</v>
          </cell>
          <cell r="F3047">
            <v>261800</v>
          </cell>
        </row>
        <row r="3048">
          <cell r="C3048">
            <v>12607</v>
          </cell>
          <cell r="D3048" t="str">
            <v>PATIO ZONAL EL GACO - VÁLVULA ANGULAR 2 1/2″ H/M ROSCADA 300 PSI BRONCE UL/FM</v>
          </cell>
          <cell r="E3048" t="str">
            <v>UN</v>
          </cell>
          <cell r="F3048">
            <v>294525</v>
          </cell>
        </row>
        <row r="3049">
          <cell r="C3049">
            <v>12608</v>
          </cell>
          <cell r="D3049" t="str">
            <v>PATIO ZONAL EL GACO - ACOPLE RIGIDO RANURADO 1-¼"</v>
          </cell>
          <cell r="E3049" t="str">
            <v>UN</v>
          </cell>
          <cell r="F3049">
            <v>11582</v>
          </cell>
        </row>
        <row r="3050">
          <cell r="C3050">
            <v>12609</v>
          </cell>
          <cell r="D3050" t="str">
            <v>PATIO ZONAL EL GACO - ACOPLE RIGIDO RANURADO 1-½"</v>
          </cell>
          <cell r="E3050" t="str">
            <v>UN</v>
          </cell>
          <cell r="F3050">
            <v>10710</v>
          </cell>
        </row>
        <row r="3051">
          <cell r="C3051">
            <v>12610</v>
          </cell>
          <cell r="D3051" t="str">
            <v>PATIO ZONAL EL GACO - ACOPLE RIGIDO RANURADO 2"</v>
          </cell>
          <cell r="E3051" t="str">
            <v>UN</v>
          </cell>
          <cell r="F3051">
            <v>11543</v>
          </cell>
        </row>
        <row r="3052">
          <cell r="C3052">
            <v>12611</v>
          </cell>
          <cell r="D3052" t="str">
            <v>PATIO ZONAL EL GACO - ACOPLE RIGIDO RANURADO 2-1/2"</v>
          </cell>
          <cell r="E3052" t="str">
            <v>UN</v>
          </cell>
          <cell r="F3052">
            <v>12733</v>
          </cell>
        </row>
        <row r="3053">
          <cell r="C3053">
            <v>12612</v>
          </cell>
          <cell r="D3053" t="str">
            <v>PATIO ZONAL EL GACO - ACOPLE RIGIDO RANURADO 3"</v>
          </cell>
          <cell r="E3053" t="str">
            <v>UN</v>
          </cell>
          <cell r="F3053">
            <v>14399</v>
          </cell>
        </row>
        <row r="3054">
          <cell r="C3054">
            <v>12613</v>
          </cell>
          <cell r="D3054" t="str">
            <v>PATIO ZONAL EL GACO - ACOPLE RIGIDO RANURADO 4"</v>
          </cell>
          <cell r="E3054" t="str">
            <v>UN</v>
          </cell>
          <cell r="F3054">
            <v>24106</v>
          </cell>
        </row>
        <row r="3055">
          <cell r="C3055">
            <v>12614</v>
          </cell>
          <cell r="D3055" t="str">
            <v>PATIO ZONAL EL GACO - MANÓMETRO GLICERINA CUBIERTA DE 2 1/2", 0 A 300 PSI Ø1/4"</v>
          </cell>
          <cell r="E3055" t="str">
            <v>UN</v>
          </cell>
          <cell r="F3055">
            <v>61880</v>
          </cell>
        </row>
        <row r="3056">
          <cell r="C3056">
            <v>12615</v>
          </cell>
          <cell r="D3056" t="str">
            <v>PATIO ZONAL EL GACO - ROCIADOR PENDIENTE, ORIFICIO 3/4", TEMPERATURA 165° F, BRONZE Ø 3/4" - K=8,0</v>
          </cell>
          <cell r="E3056" t="str">
            <v>UN</v>
          </cell>
          <cell r="F3056">
            <v>37891</v>
          </cell>
        </row>
        <row r="3057">
          <cell r="C3057">
            <v>12616</v>
          </cell>
          <cell r="D3057" t="str">
            <v>PATIO ZONAL EL GACO - ABRAZADERA TIPO PERA UL/FM 1"</v>
          </cell>
          <cell r="E3057" t="str">
            <v>UN</v>
          </cell>
          <cell r="F3057">
            <v>1607</v>
          </cell>
        </row>
        <row r="3058">
          <cell r="C3058">
            <v>12617</v>
          </cell>
          <cell r="D3058" t="str">
            <v xml:space="preserve"> PATIO ZONAL EL GACO: PLANTA ELÉCTRICA 400 kW CON CABINA. Voltaje 220 V. </v>
          </cell>
          <cell r="E3058" t="str">
            <v>UN</v>
          </cell>
          <cell r="F3058">
            <v>193970000</v>
          </cell>
        </row>
        <row r="3059">
          <cell r="C3059">
            <v>12618</v>
          </cell>
          <cell r="D3059" t="str">
            <v>PATIO ZONAL EL GACO - SOPORTES COLGANTES UL/FM 1-1/4"</v>
          </cell>
          <cell r="E3059" t="str">
            <v>UN</v>
          </cell>
          <cell r="F3059">
            <v>1726</v>
          </cell>
        </row>
        <row r="3060">
          <cell r="C3060">
            <v>12619</v>
          </cell>
          <cell r="D3060" t="str">
            <v>PATIO ZONAL EL GACO - SOPORTES COLGANTES UL/FM 1-1/2"</v>
          </cell>
          <cell r="E3060" t="str">
            <v>UN</v>
          </cell>
          <cell r="F3060">
            <v>1845</v>
          </cell>
        </row>
        <row r="3061">
          <cell r="C3061">
            <v>12620</v>
          </cell>
          <cell r="D3061" t="str">
            <v>PATIO ZONAL EL GACO - SOPORTES COLGANTES UL/FM 2"</v>
          </cell>
          <cell r="E3061" t="str">
            <v>UN</v>
          </cell>
          <cell r="F3061">
            <v>1964</v>
          </cell>
        </row>
        <row r="3062">
          <cell r="C3062">
            <v>12621</v>
          </cell>
          <cell r="D3062" t="str">
            <v>PATIO ZONAL EL GACO - SOPORTES COLGANTES UL/FM 3"</v>
          </cell>
          <cell r="E3062" t="str">
            <v>UN</v>
          </cell>
          <cell r="F3062">
            <v>3451</v>
          </cell>
        </row>
        <row r="3063">
          <cell r="C3063">
            <v>12622</v>
          </cell>
          <cell r="D3063" t="str">
            <v>PATIO ZONAL EL GACO - SOPORTES COLGANTES UL/FM 4"</v>
          </cell>
          <cell r="E3063" t="str">
            <v>UN</v>
          </cell>
          <cell r="F3063">
            <v>4701</v>
          </cell>
        </row>
        <row r="3064">
          <cell r="C3064">
            <v>12623</v>
          </cell>
          <cell r="D3064" t="str">
            <v>PATIO ZONAL EL GACO - SOPORTE ANTISÍSMICO 4 VÍAS</v>
          </cell>
          <cell r="E3064" t="str">
            <v>UN</v>
          </cell>
          <cell r="F3064">
            <v>39556</v>
          </cell>
        </row>
        <row r="3065">
          <cell r="C3065">
            <v>12624</v>
          </cell>
          <cell r="D3065" t="str">
            <v>PATIO ZONAL EL GACO - TEE 3" PVC (INCLUYE SUMINISTRO E INSTALACION)</v>
          </cell>
          <cell r="E3065" t="str">
            <v>UN</v>
          </cell>
          <cell r="F3065">
            <v>58800</v>
          </cell>
        </row>
        <row r="3066">
          <cell r="C3066">
            <v>12625</v>
          </cell>
          <cell r="D3066" t="str">
            <v>PATIO ZONAL EL GACO - SOPORTE AUTO-AJUSTABLE</v>
          </cell>
          <cell r="E3066" t="str">
            <v>UN</v>
          </cell>
          <cell r="F3066">
            <v>944</v>
          </cell>
        </row>
        <row r="3067">
          <cell r="C3067">
            <v>12626</v>
          </cell>
          <cell r="D3067" t="str">
            <v>PATIO ZONAL EL GACO - CHEQUE RANURADO Ø2"</v>
          </cell>
          <cell r="E3067" t="str">
            <v>UN</v>
          </cell>
          <cell r="F3067">
            <v>215033</v>
          </cell>
        </row>
        <row r="3068">
          <cell r="C3068">
            <v>12627</v>
          </cell>
          <cell r="D3068" t="str">
            <v>PATIO ZONAL EL GACO - VÁLVULA MARIPOSA Ø2"</v>
          </cell>
          <cell r="E3068" t="str">
            <v>UN</v>
          </cell>
          <cell r="F3068">
            <v>372463</v>
          </cell>
        </row>
        <row r="3069">
          <cell r="C3069">
            <v>12628</v>
          </cell>
          <cell r="D3069" t="str">
            <v>PATIO ZONAL EL GACO - CHEQUE RANURADO Ø2½"</v>
          </cell>
          <cell r="E3069" t="str">
            <v>UN</v>
          </cell>
          <cell r="F3069">
            <v>202678</v>
          </cell>
        </row>
        <row r="3070">
          <cell r="C3070">
            <v>12629</v>
          </cell>
          <cell r="D3070" t="str">
            <v>PATIO ZONAL EL GACO - CHEQUE RANURADO Ø3"</v>
          </cell>
          <cell r="E3070" t="str">
            <v>UN</v>
          </cell>
          <cell r="F3070">
            <v>234276</v>
          </cell>
        </row>
        <row r="3071">
          <cell r="C3071">
            <v>12630</v>
          </cell>
          <cell r="D3071" t="str">
            <v>PATIO ZONAL EL GACO - CHEQUE RANURADO Ø4"</v>
          </cell>
          <cell r="E3071" t="str">
            <v>UN</v>
          </cell>
          <cell r="F3071">
            <v>335104</v>
          </cell>
        </row>
        <row r="3072">
          <cell r="C3072">
            <v>12631</v>
          </cell>
          <cell r="D3072" t="str">
            <v>PATIO ZONAL EL GACO - VÁLVULA MARIPOSA Ø1½"</v>
          </cell>
          <cell r="E3072" t="str">
            <v>UN</v>
          </cell>
          <cell r="F3072">
            <v>292264</v>
          </cell>
        </row>
        <row r="3073">
          <cell r="C3073">
            <v>12632</v>
          </cell>
          <cell r="D3073" t="str">
            <v>PATIO ZONAL EL GACO - TEE 4" PVC (INCLUYE SUMINISTRO E INSTALACION)</v>
          </cell>
          <cell r="E3073" t="str">
            <v>UN</v>
          </cell>
          <cell r="F3073">
            <v>128000</v>
          </cell>
        </row>
        <row r="3074">
          <cell r="C3074">
            <v>12633</v>
          </cell>
          <cell r="D3074" t="str">
            <v>PATIO ZONAL EL GACO - CODO PVCP 90° 3/4"  (INCLUYE SUMINISTRO E INSTALACION)</v>
          </cell>
          <cell r="E3074" t="str">
            <v>UN</v>
          </cell>
          <cell r="F3074">
            <v>950</v>
          </cell>
        </row>
        <row r="3075">
          <cell r="C3075">
            <v>12634</v>
          </cell>
          <cell r="D3075" t="str">
            <v>PATIO ZONAL EL GACO - CODO PVCP 45° 1 1/4"  (INCLUYE SUMINISTRO E INSTALACION)</v>
          </cell>
          <cell r="E3075" t="str">
            <v>UN</v>
          </cell>
          <cell r="F3075">
            <v>5400</v>
          </cell>
        </row>
        <row r="3076">
          <cell r="C3076">
            <v>12635</v>
          </cell>
          <cell r="D3076" t="str">
            <v>PATIO ZONAL EL GACO - LUMINARIA LED PANEL SQ 40W DL 100-277V</v>
          </cell>
          <cell r="E3076" t="str">
            <v>UN</v>
          </cell>
          <cell r="F3076">
            <v>87204</v>
          </cell>
        </row>
        <row r="3077">
          <cell r="C3077">
            <v>12636</v>
          </cell>
          <cell r="D3077" t="str">
            <v>PATIO ZONAL EL GACO - LUMINARIA LED LINEAL COMERCIAL 40W DL UNV</v>
          </cell>
          <cell r="E3077" t="str">
            <v>UN</v>
          </cell>
          <cell r="F3077">
            <v>100374</v>
          </cell>
        </row>
        <row r="3078">
          <cell r="C3078">
            <v>12637</v>
          </cell>
          <cell r="D3078" t="str">
            <v xml:space="preserve"> PATIO ZONAL EL GACO: PANEL LED REDONDO 18 W LUZ BLANCA FRÍA 1080 LUMENES DE INCRUSTAR</v>
          </cell>
          <cell r="E3078" t="str">
            <v>UN</v>
          </cell>
          <cell r="F3078">
            <v>10800</v>
          </cell>
        </row>
        <row r="3079">
          <cell r="C3079">
            <v>12638</v>
          </cell>
          <cell r="D3079" t="str">
            <v>PATIO ZONAL EL GACO - TUBO DE COBRE 3/4"</v>
          </cell>
          <cell r="E3079" t="str">
            <v>ML</v>
          </cell>
          <cell r="F3079">
            <v>31817</v>
          </cell>
        </row>
        <row r="3080">
          <cell r="C3080">
            <v>12639</v>
          </cell>
          <cell r="D3080" t="str">
            <v xml:space="preserve">  PATIO ZONAL EL GACO: CABLE CU THHN No 10AWG</v>
          </cell>
          <cell r="E3080" t="str">
            <v>ML</v>
          </cell>
          <cell r="F3080">
            <v>2900</v>
          </cell>
        </row>
        <row r="3081">
          <cell r="C3081">
            <v>12640</v>
          </cell>
          <cell r="D3081" t="str">
            <v>PATIO ZONAL EL GACO - REGISTRO BOLA 3/4" PVC (INCLUYE SUMINISTRO E INSTALACION)</v>
          </cell>
          <cell r="E3081" t="str">
            <v>UN</v>
          </cell>
          <cell r="F3081">
            <v>11290</v>
          </cell>
        </row>
        <row r="3082">
          <cell r="C3082">
            <v>12641</v>
          </cell>
          <cell r="D3082" t="str">
            <v>PATIO ZONAL EL GACO - REGISTRO BOLA 1 1/2" PVC (INCLUYE SUMINISTRO E INSTALACION)</v>
          </cell>
          <cell r="E3082" t="str">
            <v>UN</v>
          </cell>
          <cell r="F3082">
            <v>26490</v>
          </cell>
        </row>
        <row r="3083">
          <cell r="C3083">
            <v>12642</v>
          </cell>
          <cell r="D3083" t="str">
            <v>PATIO ZONAL EL GACO - REGISTRO BOLA 2" PVC (INCLUYE SUMINISTRO E INSTALACION)</v>
          </cell>
          <cell r="E3083" t="str">
            <v>UN</v>
          </cell>
          <cell r="F3083">
            <v>36790</v>
          </cell>
        </row>
        <row r="3084">
          <cell r="C3084">
            <v>12643</v>
          </cell>
          <cell r="D3084" t="str">
            <v>PATIO ZONAL EL GACO - TEE 2 1/2" PVC (INCLUYE SUMINISTRO E INSTALACION)</v>
          </cell>
          <cell r="E3084" t="str">
            <v>UN</v>
          </cell>
          <cell r="F3084">
            <v>36800</v>
          </cell>
        </row>
        <row r="3085">
          <cell r="C3085">
            <v>12644</v>
          </cell>
          <cell r="D3085" t="str">
            <v xml:space="preserve">PATIO ZONAL EL GACO - GEOMEMBRANA LISA HDPE 40 MILS. </v>
          </cell>
          <cell r="E3085" t="str">
            <v>M2</v>
          </cell>
          <cell r="F3085">
            <v>13685</v>
          </cell>
        </row>
        <row r="3086">
          <cell r="C3086">
            <v>12645</v>
          </cell>
          <cell r="D3086" t="str">
            <v>PATIO ZONAL EL GACO - ACCESORIOS RANURADOS 150 LBS 1"</v>
          </cell>
          <cell r="E3086" t="str">
            <v>UN</v>
          </cell>
          <cell r="F3086">
            <v>4300</v>
          </cell>
        </row>
        <row r="3087">
          <cell r="C3087">
            <v>12646</v>
          </cell>
          <cell r="D3087" t="str">
            <v>PATIO ZONAL EL GACO - ACCESORIO RANURADO 1¼"</v>
          </cell>
          <cell r="E3087" t="str">
            <v>UN</v>
          </cell>
          <cell r="F3087">
            <v>6951</v>
          </cell>
        </row>
        <row r="3088">
          <cell r="C3088">
            <v>12647</v>
          </cell>
          <cell r="D3088" t="str">
            <v xml:space="preserve">  PATIO ZONAL EL GACO: LED PANEL RD 24W DL</v>
          </cell>
          <cell r="E3088" t="str">
            <v>UN</v>
          </cell>
          <cell r="F3088">
            <v>29117</v>
          </cell>
        </row>
        <row r="3089">
          <cell r="C3089">
            <v>12648</v>
          </cell>
          <cell r="D3089" t="str">
            <v xml:space="preserve">  PATIO ZONAL EL GACO: CODO CU 90° 3/4" </v>
          </cell>
          <cell r="E3089" t="str">
            <v>UN</v>
          </cell>
          <cell r="F3089">
            <v>4100</v>
          </cell>
        </row>
        <row r="3090">
          <cell r="C3090">
            <v>12649</v>
          </cell>
          <cell r="D3090" t="str">
            <v>PATIO ZONAL EL GACO - ACCESORIO RANURADO 1½"</v>
          </cell>
          <cell r="E3090" t="str">
            <v>UN</v>
          </cell>
          <cell r="F3090">
            <v>8100</v>
          </cell>
        </row>
        <row r="3091">
          <cell r="C3091">
            <v>12650</v>
          </cell>
          <cell r="D3091" t="str">
            <v xml:space="preserve">  PATIO ZONAL EL GACO: TUBERIA COBRE DE 1/2"	</v>
          </cell>
          <cell r="E3091" t="str">
            <v>ML</v>
          </cell>
          <cell r="F3091">
            <v>21933</v>
          </cell>
        </row>
        <row r="3092">
          <cell r="C3092">
            <v>12651</v>
          </cell>
          <cell r="D3092" t="str">
            <v>PATIO ZONAL EL GACO - ACCESORIO RANURADO 2"</v>
          </cell>
          <cell r="E3092" t="str">
            <v>UN</v>
          </cell>
          <cell r="F3092">
            <v>11500</v>
          </cell>
        </row>
        <row r="3093">
          <cell r="C3093">
            <v>12652</v>
          </cell>
          <cell r="D3093" t="str">
            <v>PATIO ZONAL EL GACO - PLUG TELEFONICO CONECTOR RJ 11</v>
          </cell>
          <cell r="E3093" t="str">
            <v>UN</v>
          </cell>
          <cell r="F3093">
            <v>100</v>
          </cell>
        </row>
        <row r="3094">
          <cell r="C3094">
            <v>12653</v>
          </cell>
          <cell r="D3094" t="str">
            <v xml:space="preserve">  PATIO ZONAL EL GACO: CODO 90° EN ACERO GALVANIZADO 1"</v>
          </cell>
          <cell r="E3094" t="str">
            <v>UN</v>
          </cell>
          <cell r="F3094">
            <v>4436</v>
          </cell>
        </row>
        <row r="3095">
          <cell r="C3095">
            <v>12654</v>
          </cell>
          <cell r="D3095" t="str">
            <v>PATIO ZONAL EL GACO - GABINETE 60 CM X 60 CM X 60 CM</v>
          </cell>
          <cell r="E3095" t="str">
            <v>UN</v>
          </cell>
          <cell r="F3095">
            <v>268966</v>
          </cell>
        </row>
        <row r="3096">
          <cell r="C3096">
            <v>12655</v>
          </cell>
          <cell r="D3096" t="str">
            <v>PATIO ZONAL EL GACO - GABINETE 60 CM X 60 CM X 210 CM</v>
          </cell>
          <cell r="E3096" t="str">
            <v>UN</v>
          </cell>
          <cell r="F3096">
            <v>777500</v>
          </cell>
        </row>
        <row r="3097">
          <cell r="C3097">
            <v>12656</v>
          </cell>
          <cell r="D3097" t="str">
            <v>PATIO ZONAL EL GACO - PATCH PANEL 24 PUNTOS</v>
          </cell>
          <cell r="E3097" t="str">
            <v>UN</v>
          </cell>
          <cell r="F3097">
            <v>179900</v>
          </cell>
        </row>
        <row r="3098">
          <cell r="C3098">
            <v>12657</v>
          </cell>
          <cell r="D3098" t="str">
            <v>PATIO ZONAL EL GACO - PATCHCORD CAT 6</v>
          </cell>
          <cell r="E3098" t="str">
            <v>ML</v>
          </cell>
          <cell r="F3098">
            <v>3200</v>
          </cell>
        </row>
        <row r="3099">
          <cell r="C3099">
            <v>12658</v>
          </cell>
          <cell r="D3099" t="str">
            <v xml:space="preserve"> PATIO ZONAL EL GACO - TABLERO TRIFÁSICO 3F-5H DE 12 CIRCUITOS</v>
          </cell>
          <cell r="E3099" t="str">
            <v>UN</v>
          </cell>
          <cell r="F3099">
            <v>240000</v>
          </cell>
        </row>
        <row r="3100">
          <cell r="C3100">
            <v>12659</v>
          </cell>
          <cell r="D3100" t="str">
            <v>PATIO ZONAL EL GACO - TABLERO TRIFÁSICO 3F-5H DE 36 CIRCUITOS</v>
          </cell>
          <cell r="E3100" t="str">
            <v>UN</v>
          </cell>
          <cell r="F3100">
            <v>340000</v>
          </cell>
        </row>
        <row r="3101">
          <cell r="C3101">
            <v>12660</v>
          </cell>
          <cell r="D3101" t="str">
            <v>PATIO ZONAL EL GACO - BREAKER ENCHUFABLE 2X20A</v>
          </cell>
          <cell r="E3101" t="str">
            <v>UN</v>
          </cell>
          <cell r="F3101">
            <v>24499</v>
          </cell>
        </row>
        <row r="3102">
          <cell r="C3102">
            <v>12661</v>
          </cell>
          <cell r="D3102" t="str">
            <v>PATIO ZONAL EL GACO - BREAKER ENCHUFABLE 3X20A</v>
          </cell>
          <cell r="E3102" t="str">
            <v>UN</v>
          </cell>
          <cell r="F3102">
            <v>45000</v>
          </cell>
        </row>
        <row r="3103">
          <cell r="C3103">
            <v>12662</v>
          </cell>
          <cell r="D3103" t="str">
            <v>PATIO ZONAL EL GACO - FACE PLATE SENCILLO</v>
          </cell>
          <cell r="E3103" t="str">
            <v>UN</v>
          </cell>
          <cell r="F3103">
            <v>2654</v>
          </cell>
        </row>
        <row r="3104">
          <cell r="C3104">
            <v>12663</v>
          </cell>
          <cell r="D3104" t="str">
            <v xml:space="preserve">  PATIO ZONAL EL GACO: VÁLVULA BOLA 3/4" PARA GAS</v>
          </cell>
          <cell r="E3104" t="str">
            <v>UN</v>
          </cell>
          <cell r="F3104">
            <v>12505</v>
          </cell>
        </row>
        <row r="3105">
          <cell r="C3105">
            <v>12664</v>
          </cell>
          <cell r="D3105" t="str">
            <v xml:space="preserve">  PATIO ZONAL EL GACO: REDUCCIÓN COBRE DE 3/4" A 1/2"		</v>
          </cell>
          <cell r="E3105" t="str">
            <v>UN</v>
          </cell>
          <cell r="F3105">
            <v>2500</v>
          </cell>
        </row>
        <row r="3106">
          <cell r="C3106">
            <v>12665</v>
          </cell>
          <cell r="D3106" t="str">
            <v xml:space="preserve">  PATIO ZONAL EL GACO: CODO CU 90° 1/2" </v>
          </cell>
          <cell r="E3106" t="str">
            <v>UN</v>
          </cell>
          <cell r="F3106">
            <v>1600</v>
          </cell>
        </row>
        <row r="3107">
          <cell r="C3107">
            <v>12666</v>
          </cell>
          <cell r="D3107" t="str">
            <v xml:space="preserve">  PATIO ZONAL EL GACO: ADAPTADOR MACHO COBRE DE 1/2"</v>
          </cell>
          <cell r="E3107" t="str">
            <v>UN</v>
          </cell>
          <cell r="F3107">
            <v>2500</v>
          </cell>
        </row>
        <row r="3108">
          <cell r="C3108">
            <v>12668</v>
          </cell>
          <cell r="D3108" t="str">
            <v>PISO EN POLIPROPILENO DE ALTO IMPACTO PARA PUENTES PEATONALES Y ESTACIONES DE TRANSMILENIO, e=25MM. INCLUYE TRANSPORTE.</v>
          </cell>
          <cell r="E3108" t="str">
            <v>M2</v>
          </cell>
          <cell r="F3108">
            <v>912891</v>
          </cell>
        </row>
        <row r="3109">
          <cell r="C3109">
            <v>12669</v>
          </cell>
          <cell r="D3109" t="str">
            <v>PISO EN POLIPROPILENO DE ALTO IMPACTO PARA ESCALERA DE PUENTES PEATONALES, ANCHO 38cm e=2cm. INCLUYE TRANSPORTE.</v>
          </cell>
          <cell r="E3109" t="str">
            <v>ML</v>
          </cell>
          <cell r="F3109">
            <v>510157</v>
          </cell>
        </row>
        <row r="3110">
          <cell r="C3110">
            <v>12670</v>
          </cell>
          <cell r="D3110" t="str">
            <v xml:space="preserve">SOPORTE DE ANCLAJE EN POLIPROPILENO DE ALTO IMPACTO PARA ESCALERA DE PUENTES PEATONALES, LARGO:34CM, ANCHO:4,5CM Y e:2,5CM.INCLUYE TRANSPORTE. </v>
          </cell>
          <cell r="E3110" t="str">
            <v>ML</v>
          </cell>
          <cell r="F3110">
            <v>145436</v>
          </cell>
        </row>
        <row r="3111">
          <cell r="C3111">
            <v>12671</v>
          </cell>
          <cell r="D3111" t="str">
            <v>PATIO ZONAL EL GACO: RELLENO CON CENIZA - ESCORIA DE ALTO HORNO.</v>
          </cell>
          <cell r="E3111" t="str">
            <v>M3</v>
          </cell>
          <cell r="F3111">
            <v>12000</v>
          </cell>
        </row>
        <row r="3112">
          <cell r="C3112">
            <v>12672</v>
          </cell>
          <cell r="D3112" t="str">
            <v>PATIO ZONAL EL GACO:TRANSPORTE DE CENIZA - ESCORIA DE ALTO HORNO.</v>
          </cell>
          <cell r="E3112" t="str">
            <v>M3</v>
          </cell>
          <cell r="F3112">
            <v>15000</v>
          </cell>
        </row>
        <row r="3113">
          <cell r="C3113">
            <v>12673</v>
          </cell>
          <cell r="D3113" t="str">
            <v xml:space="preserve">PATIO ZONAL EL GACO: Tubería en acero SCH 40 1"		</v>
          </cell>
          <cell r="E3113" t="str">
            <v>ML</v>
          </cell>
          <cell r="F3113">
            <v>27568</v>
          </cell>
        </row>
        <row r="3114">
          <cell r="C3114">
            <v>12674</v>
          </cell>
          <cell r="D3114" t="str">
            <v>PATIO ZONAL EL GACO:  REDUCCCION DE COPA GALVANIZADA DE 1" A 3/4"</v>
          </cell>
          <cell r="E3114" t="str">
            <v>UN</v>
          </cell>
          <cell r="F3114">
            <v>3190</v>
          </cell>
        </row>
        <row r="3115">
          <cell r="C3115">
            <v>12675</v>
          </cell>
          <cell r="D3115" t="str">
            <v>PATIO ZONAL EL GACO:  Cheque ranurado Ø 1 1/2"</v>
          </cell>
          <cell r="E3115" t="str">
            <v>UN</v>
          </cell>
          <cell r="F3115">
            <v>254541</v>
          </cell>
        </row>
        <row r="3116">
          <cell r="C3116">
            <v>12676</v>
          </cell>
          <cell r="D3116" t="str">
            <v>PATIO ZONAL EL GACO:  Sensor de flujo Ø1½" (Reducción ranurada 2" a 1 1/2")</v>
          </cell>
          <cell r="E3116" t="str">
            <v>UN</v>
          </cell>
          <cell r="F3116">
            <v>8900</v>
          </cell>
        </row>
        <row r="3117">
          <cell r="C3117">
            <v>12677</v>
          </cell>
          <cell r="D3117" t="str">
            <v>PATIO ZONAL EL GACO:  BANDEJA PORTACABLE TIPO MALLA DE 40 CM DE ANCHO</v>
          </cell>
          <cell r="E3117" t="str">
            <v>ML</v>
          </cell>
          <cell r="F3117">
            <v>31066</v>
          </cell>
        </row>
        <row r="3118">
          <cell r="C3118">
            <v>12678</v>
          </cell>
          <cell r="D3118" t="str">
            <v>PATIO ZONAL EL GACO:  Cable aislado cobre 3x12 Trenzado Fase Azul</v>
          </cell>
          <cell r="E3118" t="str">
            <v>ML</v>
          </cell>
          <cell r="F3118">
            <v>6600</v>
          </cell>
        </row>
        <row r="3119">
          <cell r="C3119">
            <v>12679</v>
          </cell>
          <cell r="D3119" t="str">
            <v>PATIO ZONAL EL GACO:  Adaptador cambio de sección para canal de drenaje a sumidero fabricado en polietileno, de sección oval. Longitud total 800 mm, altura exterior 895 mm y ancho exterior 765 mm. Peso: 15,8 kg.</v>
          </cell>
          <cell r="E3119" t="str">
            <v>UN</v>
          </cell>
          <cell r="F3119">
            <v>3276296</v>
          </cell>
        </row>
        <row r="3120">
          <cell r="C3120">
            <v>12680</v>
          </cell>
          <cell r="D3120" t="str">
            <v>PATIO ZONAL EL GACO:  Cable aislado cobre 3x12 Trenzado Fase Roja</v>
          </cell>
          <cell r="E3120" t="str">
            <v>ML</v>
          </cell>
          <cell r="F3120">
            <v>6600</v>
          </cell>
        </row>
        <row r="3121">
          <cell r="C3121">
            <v>12681</v>
          </cell>
          <cell r="D3121" t="str">
            <v>PATIO ZONAL EL GACO: Cuerpo Base (Polipropileno) para Tanque para regulación de flujos pluviales (150 m3) 19,20x4,80</v>
          </cell>
          <cell r="E3121" t="str">
            <v>UN</v>
          </cell>
          <cell r="F3121">
            <v>483712</v>
          </cell>
        </row>
        <row r="3122">
          <cell r="C3122">
            <v>12682</v>
          </cell>
          <cell r="D3122" t="str">
            <v>PATIO ZONAL EL GACO:  Luminaria Led GDS 63.2W</v>
          </cell>
          <cell r="E3122" t="str">
            <v>UN</v>
          </cell>
          <cell r="F3122">
            <v>326695</v>
          </cell>
        </row>
        <row r="3123">
          <cell r="C3123">
            <v>12683</v>
          </cell>
          <cell r="D3123" t="str">
            <v>PATIO ZONAL EL GACO:  CABLE XLPE 15 KV 240 MM No.2 AL</v>
          </cell>
          <cell r="E3123" t="str">
            <v>ML</v>
          </cell>
          <cell r="F3123">
            <v>7833</v>
          </cell>
        </row>
        <row r="3124">
          <cell r="C3124">
            <v>12684</v>
          </cell>
          <cell r="D3124" t="str">
            <v>PATIO ZONAL EL GACO:  CABLE XLPE 35 KV 240 MM No.2 AL</v>
          </cell>
          <cell r="E3124" t="str">
            <v>ML</v>
          </cell>
          <cell r="F3124">
            <v>52500</v>
          </cell>
        </row>
        <row r="3125">
          <cell r="C3125">
            <v>12685</v>
          </cell>
          <cell r="D3125" t="str">
            <v>PATIO ZONAL EL GACO:  NIPLE DE 5cm EN ACERO GALVANIZADO DE 1"</v>
          </cell>
          <cell r="E3125" t="str">
            <v>UN</v>
          </cell>
          <cell r="F3125">
            <v>3500</v>
          </cell>
        </row>
        <row r="3126">
          <cell r="C3126">
            <v>12686</v>
          </cell>
          <cell r="D3126" t="str">
            <v>PATIO ZONAL EL GACO:  UNIÓN EN ACERO GALVANIZADO DE 1"</v>
          </cell>
          <cell r="E3126" t="str">
            <v>UN</v>
          </cell>
          <cell r="F3126">
            <v>2900</v>
          </cell>
        </row>
        <row r="3127">
          <cell r="C3127">
            <v>12687</v>
          </cell>
          <cell r="D3127" t="str">
            <v>PATIO ZONAL EL GACO:  UNIÓN EN COBRE DE 3/4"</v>
          </cell>
          <cell r="E3127" t="str">
            <v>UN</v>
          </cell>
          <cell r="F3127">
            <v>1601</v>
          </cell>
        </row>
        <row r="3128">
          <cell r="C3128">
            <v>12688</v>
          </cell>
          <cell r="D3128" t="str">
            <v>PATIO ZONAL EL GACO:  GEOTEXTIL TEJIDO TR6000 HF</v>
          </cell>
          <cell r="E3128" t="str">
            <v>M2</v>
          </cell>
          <cell r="F3128">
            <v>18753</v>
          </cell>
        </row>
        <row r="3129">
          <cell r="C3129">
            <v>12689</v>
          </cell>
          <cell r="D3129" t="str">
            <v>PATIO ZONAL EL GACO:  EQUIPO EYECTOR CON SWITCH FLOTADOR Y TABLERO ELÉCTRICO</v>
          </cell>
          <cell r="E3129" t="str">
            <v>GLB</v>
          </cell>
          <cell r="F3129">
            <v>2226490</v>
          </cell>
        </row>
        <row r="3130">
          <cell r="C3130">
            <v>12690</v>
          </cell>
          <cell r="D3130" t="str">
            <v>PATIO ZONAL EL GACO:  EQUIPO DE PRESIÓN CON TABLERO ELÉCTRICO, TANQUE HIDROACUMULADOR Y ACCESORIOS.</v>
          </cell>
          <cell r="E3130" t="str">
            <v>GLB</v>
          </cell>
          <cell r="F3130">
            <v>11578700</v>
          </cell>
        </row>
        <row r="3131">
          <cell r="C3131">
            <v>12691</v>
          </cell>
          <cell r="D3131" t="str">
            <v>PATIO ZONAL EL GACO:  EQUIPO DE BOMBEO PARA RCI (BOMBA DIESEL, MOTOR DIESEL, TABLERO CONTROLADOR, MOTOBOMBA JOCKEY Y ACCESORIOS)</v>
          </cell>
          <cell r="E3131" t="str">
            <v>UN</v>
          </cell>
          <cell r="F3131">
            <v>172357815</v>
          </cell>
        </row>
        <row r="3132">
          <cell r="C3132">
            <v>12692</v>
          </cell>
          <cell r="D3132" t="str">
            <v>PATIO ZONAL EL GACO:  Organizador de cables para RACK 80x80 2RU.</v>
          </cell>
          <cell r="E3132" t="str">
            <v>UN</v>
          </cell>
          <cell r="F3132">
            <v>57715</v>
          </cell>
        </row>
        <row r="3133">
          <cell r="C3133">
            <v>12693</v>
          </cell>
          <cell r="D3133" t="str">
            <v xml:space="preserve">PATIO ZONAL EL GACO: Pared pieza lateral (Polipropileno) para Tanque para regulación de flujos pluviales (150 m3) 19,20x4,80 </v>
          </cell>
          <cell r="E3133" t="str">
            <v>UN</v>
          </cell>
          <cell r="F3133">
            <v>160560</v>
          </cell>
        </row>
        <row r="3134">
          <cell r="C3134">
            <v>12694</v>
          </cell>
          <cell r="D3134" t="str">
            <v xml:space="preserve">PATIO ZONAL EL GACO: Tapas de columnas para Tanque para regulación de flujos pluviales (150 m3) 19,20x4,80 </v>
          </cell>
          <cell r="E3134" t="str">
            <v>UN</v>
          </cell>
          <cell r="F3134">
            <v>45729</v>
          </cell>
        </row>
        <row r="3135">
          <cell r="C3135">
            <v>12695</v>
          </cell>
          <cell r="D3135" t="str">
            <v xml:space="preserve">PATIO ZONAL EL GACO: Conectores para Tanque para regulación de flujos pluviales (150 m3) 19,20x4,80 </v>
          </cell>
          <cell r="E3135" t="str">
            <v>UN</v>
          </cell>
          <cell r="F3135">
            <v>7830</v>
          </cell>
        </row>
        <row r="3136">
          <cell r="C3136">
            <v>12696</v>
          </cell>
          <cell r="D3136" t="str">
            <v xml:space="preserve">PATIO ZONAL EL GACO: Placa de acceso para Tanque para regulación de flujos pluviales (150 m3) 19,20x4,80 </v>
          </cell>
          <cell r="E3136" t="str">
            <v>UN</v>
          </cell>
          <cell r="F3136">
            <v>235759</v>
          </cell>
        </row>
        <row r="3137">
          <cell r="C3137">
            <v>12697</v>
          </cell>
          <cell r="D3137" t="str">
            <v>PATIO ZONAL EL GACO: Elemento de inspección para Tanque para regulación de flujos pluviales (150 m3) 19,20x4,80</v>
          </cell>
          <cell r="E3137" t="str">
            <v>UN</v>
          </cell>
          <cell r="F3137">
            <v>404652</v>
          </cell>
        </row>
        <row r="3138">
          <cell r="C3138">
            <v>12698</v>
          </cell>
          <cell r="D3138" t="str">
            <v xml:space="preserve">PATIO ZONAL EL GACO: Tapa de fundición Ø 450mm tapa hierro dúctil para Tanque para regulación de flujos pluviales (150 m3) 19,20x4,80 </v>
          </cell>
          <cell r="E3138" t="str">
            <v>UN</v>
          </cell>
          <cell r="F3138">
            <v>1957207</v>
          </cell>
        </row>
        <row r="3139">
          <cell r="C3139">
            <v>12699</v>
          </cell>
          <cell r="D3139" t="str">
            <v>PATIO ZONAL EL GACO - JUEGO DE PRE MOLDEADOS TIPO EXTERIOR PARA CABLE XLPE 15KVA 240 MM2</v>
          </cell>
          <cell r="E3139" t="str">
            <v>JGO</v>
          </cell>
          <cell r="F3139">
            <v>134784</v>
          </cell>
        </row>
        <row r="3140">
          <cell r="C3140">
            <v>12700</v>
          </cell>
          <cell r="D3140" t="str">
            <v>PATIO ZONAL EL GACO - CABLE XLPE 15 KV 240MM2 AL</v>
          </cell>
          <cell r="E3140" t="str">
            <v>ML</v>
          </cell>
          <cell r="F3140">
            <v>7833</v>
          </cell>
        </row>
        <row r="3141">
          <cell r="C3141">
            <v>12701</v>
          </cell>
          <cell r="D3141" t="str">
            <v>PATIO ZONAL EL GACO - REDUCCCION DE COPA GALVANIZADA DE 1" A 3/4"</v>
          </cell>
          <cell r="E3141" t="str">
            <v>UN</v>
          </cell>
          <cell r="F3141">
            <v>3190</v>
          </cell>
        </row>
        <row r="3142">
          <cell r="C3142">
            <v>12702</v>
          </cell>
          <cell r="D3142" t="str">
            <v xml:space="preserve">PATIO ZONAL EL GACO - TEE EN COBRE DE 3/4" </v>
          </cell>
          <cell r="E3142" t="str">
            <v>UN</v>
          </cell>
          <cell r="F3142">
            <v>4401</v>
          </cell>
        </row>
        <row r="3143">
          <cell r="C3143">
            <v>12703</v>
          </cell>
          <cell r="D3143" t="str">
            <v>PATIO ZONAL EL GACO - ADAPTADOR MACHO EN COBRE DE 3/4"</v>
          </cell>
          <cell r="E3143" t="str">
            <v>UN</v>
          </cell>
          <cell r="F3143">
            <v>3800</v>
          </cell>
        </row>
        <row r="3144">
          <cell r="C3144">
            <v>12704</v>
          </cell>
          <cell r="D3144" t="str">
            <v>PATIO ZONAL EL GACO - PORCELANATO PARED PARA GRES NAVIA ACERO COLOR GRIS SIMILAR O EQUIVALENTE</v>
          </cell>
          <cell r="E3144" t="str">
            <v>M2</v>
          </cell>
          <cell r="F3144">
            <v>46500</v>
          </cell>
        </row>
        <row r="3145">
          <cell r="C3145">
            <v>12705</v>
          </cell>
          <cell r="D3145" t="str">
            <v>PATIO ZONAL EL GACO - PISO EN PORCELANATO ADOBERY COLOR WENGUE SIMILAR O EQUIVALENTE</v>
          </cell>
          <cell r="E3145" t="str">
            <v>M2</v>
          </cell>
          <cell r="F3145">
            <v>89900</v>
          </cell>
        </row>
        <row r="3146">
          <cell r="C3146">
            <v>12706</v>
          </cell>
          <cell r="D3146" t="str">
            <v xml:space="preserve">PATIO ZONAL EL GACO - POCETA EN ACERO INOXIDABLE </v>
          </cell>
          <cell r="E3146" t="str">
            <v>UN</v>
          </cell>
          <cell r="F3146">
            <v>66901</v>
          </cell>
        </row>
        <row r="3147">
          <cell r="C3147">
            <v>12707</v>
          </cell>
          <cell r="D3147" t="str">
            <v>PATIO ZONAL EL GACO: Canal de drenaje  RD200V 0.0 de hormigón polímero, pintura KTL y clase de carga hasta F900 . Monolítico con reja integrada de hormigón polímero. Con una sección de 315 cm² y forma transversal en V. Longitud total de 1000 mm, altura exterior 330 mm y ancho exterior 260 mm. Ancho interior nominal 200 mm. Peso: 90 kg.</v>
          </cell>
          <cell r="E3147" t="str">
            <v>ML</v>
          </cell>
          <cell r="F3147">
            <v>763618</v>
          </cell>
        </row>
        <row r="3148">
          <cell r="C3148">
            <v>12708</v>
          </cell>
          <cell r="D3148" t="str">
            <v>PATIO ZONAL EL GACO - TEJA EN METACRILATO TRANSPARENTE DE 1,5 CM DE GROSOR</v>
          </cell>
          <cell r="E3148" t="str">
            <v>M2</v>
          </cell>
          <cell r="F3148">
            <v>19933</v>
          </cell>
        </row>
        <row r="3149">
          <cell r="C3149">
            <v>12709</v>
          </cell>
          <cell r="D3149" t="str">
            <v>PATIO ZONAL EL GACO: Tapa inicio ciega de hormigón polímero, para canales RD200V 0.0. Longitud de 84 mm, altura exterior de 330 mm y ancho exterior de 260 mm. Peso: 9 kg.</v>
          </cell>
          <cell r="E3149" t="str">
            <v>UN</v>
          </cell>
          <cell r="F3149">
            <v>314051</v>
          </cell>
        </row>
        <row r="3150">
          <cell r="C3150">
            <v>12710</v>
          </cell>
          <cell r="D3150" t="str">
            <v>PATIO ZONAL EL GACO - CABALLETE PARA TEJA</v>
          </cell>
          <cell r="E3150" t="str">
            <v>UN</v>
          </cell>
          <cell r="F3150">
            <v>55900</v>
          </cell>
        </row>
        <row r="3151">
          <cell r="C3151">
            <v>12711</v>
          </cell>
          <cell r="D3151" t="str">
            <v>PATIO ZONAL EL GACO: Tapa final ciega de hormigón polímero, para canales RD200V 0.0. Longitud de 70 mm, altura exterior de 330 mm y ancho exterior de 260 mm.</v>
          </cell>
          <cell r="E3151" t="str">
            <v>UN</v>
          </cell>
          <cell r="F3151">
            <v>344127</v>
          </cell>
        </row>
        <row r="3152">
          <cell r="C3152">
            <v>12712</v>
          </cell>
          <cell r="D3152" t="str">
            <v>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v>
          </cell>
          <cell r="E3152" t="str">
            <v>ML</v>
          </cell>
          <cell r="F3152">
            <v>1418425</v>
          </cell>
        </row>
        <row r="3153">
          <cell r="C3153">
            <v>12713</v>
          </cell>
          <cell r="D3153" t="str">
            <v>PATIO ZONAL EL GACO - MANTO PERMANENTE TRM 500</v>
          </cell>
          <cell r="E3153" t="str">
            <v>M2</v>
          </cell>
          <cell r="F3153">
            <v>11863</v>
          </cell>
        </row>
        <row r="3154">
          <cell r="C3154">
            <v>12714</v>
          </cell>
          <cell r="D3154" t="str">
            <v>PATIO ZONAL EL GACO - BANDEJA PORTAEQUIPOS 370 MM</v>
          </cell>
          <cell r="E3154" t="str">
            <v>UN</v>
          </cell>
          <cell r="F3154">
            <v>37001</v>
          </cell>
        </row>
        <row r="3155">
          <cell r="C3155">
            <v>12715</v>
          </cell>
          <cell r="D3155" t="str">
            <v>PATIO ZONAL EL GACO: Reja Passarela FF F400 50 cm S300 (incluye Marco)</v>
          </cell>
          <cell r="E3155" t="str">
            <v>ML</v>
          </cell>
          <cell r="F3155">
            <v>719405</v>
          </cell>
        </row>
        <row r="3156">
          <cell r="C3156">
            <v>12716</v>
          </cell>
          <cell r="D3156" t="str">
            <v>PATIO ZONAL EL GACO - BANDEJA DE FIBRA OPTICA 24 PUERTOS</v>
          </cell>
          <cell r="E3156" t="str">
            <v>UN</v>
          </cell>
          <cell r="F3156">
            <v>379029</v>
          </cell>
        </row>
        <row r="3157">
          <cell r="C3157">
            <v>12717</v>
          </cell>
          <cell r="D3157" t="str">
            <v>PATIO ZONAL EL GACO - CONECTORES LC</v>
          </cell>
          <cell r="E3157" t="str">
            <v>UN</v>
          </cell>
          <cell r="F3157">
            <v>72508</v>
          </cell>
        </row>
        <row r="3158">
          <cell r="C3158">
            <v>12718</v>
          </cell>
          <cell r="D3158" t="str">
            <v>PATIO ZONAL EL GACO - ADAPTADOR MACHO EN BRONCE O COBRE DE 1"</v>
          </cell>
          <cell r="E3158" t="str">
            <v>UN</v>
          </cell>
          <cell r="F3158">
            <v>6300</v>
          </cell>
        </row>
        <row r="3159">
          <cell r="C3159">
            <v>12719</v>
          </cell>
          <cell r="D3159" t="str">
            <v>VENTANA TIPO V-01  PIVOTE VERTICAL,  EN ALUMINIO, VIDRIO TEMPLADO DE SEGURIDAD INCOLORO 6MM,  CON BASCULANTE Y DEMAS ELEMENTOS PARA SU NORMAL FUNCIONAMIENTO. MEDIDA 100x 220CM (Incluye suministro en instalacion)</v>
          </cell>
          <cell r="E3159" t="str">
            <v>UN</v>
          </cell>
          <cell r="F3159">
            <v>833000</v>
          </cell>
        </row>
        <row r="3160">
          <cell r="C3160">
            <v>12720</v>
          </cell>
          <cell r="D3160" t="str">
            <v>PUERTA TIPO P-03 EN ALUMINIO CON VIDRIO, DE SEGURIDAD INCOLORO DE 6MM. Y DEMAS ELEMENTOS PARA SU NORMAL FUNCIONAMIENTO. MEDIDA 80x220 CM. (Incluye suministro e Instalacion)</v>
          </cell>
          <cell r="E3160" t="str">
            <v>UN</v>
          </cell>
          <cell r="F3160">
            <v>1130500</v>
          </cell>
        </row>
        <row r="3161">
          <cell r="C3161">
            <v>12721</v>
          </cell>
          <cell r="D3161" t="str">
            <v>PATIO ZONAL EL GACO - TEE HD RANURADA UL/HM 2½"</v>
          </cell>
          <cell r="E3161" t="str">
            <v>UN</v>
          </cell>
          <cell r="F3161">
            <v>20610</v>
          </cell>
        </row>
        <row r="3162">
          <cell r="C3162">
            <v>12722</v>
          </cell>
          <cell r="D3162" t="str">
            <v>PATIO ZONAL EL GACO - CODO HD RANURADO UL/HM 3"</v>
          </cell>
          <cell r="E3162" t="str">
            <v>UN</v>
          </cell>
          <cell r="F3162">
            <v>17612</v>
          </cell>
        </row>
        <row r="3163">
          <cell r="C3163">
            <v>12723</v>
          </cell>
          <cell r="D3163" t="str">
            <v>PATIO ZONAL EL GACO - SEMICODO HD RANURADO UL/HM  4"</v>
          </cell>
          <cell r="E3163" t="str">
            <v>UN</v>
          </cell>
          <cell r="F3163">
            <v>24930</v>
          </cell>
        </row>
        <row r="3164">
          <cell r="C3164">
            <v>12724</v>
          </cell>
          <cell r="D3164" t="str">
            <v>PATIO ZONAL EL GACO - Canal de drenaje Q max Neo 300 (1 m) por componentes ,1 cuerpo parte inferior, 1 cuerpo parte superior,2 rejillas en acero galvanizado Q flow. Incluye Guia de instalacion</v>
          </cell>
          <cell r="E3164" t="str">
            <v>ML</v>
          </cell>
          <cell r="F3164">
            <v>857221</v>
          </cell>
        </row>
        <row r="3165">
          <cell r="C3165">
            <v>12725</v>
          </cell>
          <cell r="D3165" t="str">
            <v xml:space="preserve">PATIO ZONAL EL GACO - Soporte pernado para instalacion para QMAX NEO 300 </v>
          </cell>
          <cell r="E3165" t="str">
            <v>UN</v>
          </cell>
          <cell r="F3165">
            <v>40086</v>
          </cell>
        </row>
        <row r="3166">
          <cell r="C3166">
            <v>12726</v>
          </cell>
          <cell r="D3166" t="str">
            <v>PATIO ZONAL EL GACO - Unidad de inspección y registro de arqueta para canales de drenaje QMAX 150/225/350 con cuerpo fabricado en polietileno de alta densidad (HDPE) y con reja extraíble integrada tipo ranurada de fundición, de clase de carga hasta D400 según EN 143</v>
          </cell>
          <cell r="E3166" t="str">
            <v>UN</v>
          </cell>
          <cell r="F3166">
            <v>3085184</v>
          </cell>
        </row>
        <row r="3167">
          <cell r="C3167">
            <v>12727</v>
          </cell>
          <cell r="D3167" t="str">
            <v>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v>
          </cell>
          <cell r="E3167" t="str">
            <v>UN</v>
          </cell>
          <cell r="F3167">
            <v>58372262</v>
          </cell>
        </row>
        <row r="3168">
          <cell r="C3168">
            <v>12728</v>
          </cell>
          <cell r="D3168" t="str">
            <v xml:space="preserve">PATIO ZONAL EL GACO: Sep Hidro Ent. Oleopator G NST NS10 para Tanque Separador de Hidrocarburos		</v>
          </cell>
          <cell r="E3168" t="str">
            <v>UN</v>
          </cell>
          <cell r="F3168">
            <v>23849536</v>
          </cell>
        </row>
        <row r="3169">
          <cell r="C3169">
            <v>12729</v>
          </cell>
          <cell r="D3169" t="str">
            <v xml:space="preserve">PATIO ZONAL EL GACO - TOP SECTION D400 550-1130 PARA SEP DE HIDROCARBUROS </v>
          </cell>
          <cell r="E3169" t="str">
            <v>UN</v>
          </cell>
          <cell r="F3169">
            <v>9377457</v>
          </cell>
        </row>
        <row r="3170">
          <cell r="C3170">
            <v>12730</v>
          </cell>
          <cell r="D3170" t="str">
            <v>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v>
          </cell>
          <cell r="E3170" t="str">
            <v>UN</v>
          </cell>
          <cell r="F3170">
            <v>70696840</v>
          </cell>
        </row>
        <row r="3171">
          <cell r="C3171">
            <v>12731</v>
          </cell>
          <cell r="D3171" t="str">
            <v>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v>
          </cell>
          <cell r="E3171" t="str">
            <v>UN</v>
          </cell>
          <cell r="F3171">
            <v>36347945</v>
          </cell>
        </row>
        <row r="3172">
          <cell r="C3172">
            <v>12732</v>
          </cell>
          <cell r="D3172"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v>
          </cell>
          <cell r="E3172" t="str">
            <v>ML</v>
          </cell>
          <cell r="F3172">
            <v>4273578</v>
          </cell>
        </row>
        <row r="3173">
          <cell r="C3173">
            <v>12733</v>
          </cell>
          <cell r="D3173" t="str">
            <v>PATIO ZONAL EL GACO - Sumidero completo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E3173" t="str">
            <v>UN</v>
          </cell>
          <cell r="F3173">
            <v>7477321</v>
          </cell>
        </row>
        <row r="3174">
          <cell r="C3174">
            <v>12734</v>
          </cell>
          <cell r="D3174" t="str">
            <v>PATIO ZONAL EL GACO - Adaptador cambio de sección para canal de drenaje QMAX 550 a sumidero fabricado en polietileno, de sección oval. Longitud total 800 mm, altura exterior 740 mm y ancho exterior 665 mm. Peso: 11,8 kg.</v>
          </cell>
          <cell r="E3174" t="str">
            <v>UN</v>
          </cell>
          <cell r="F3174">
            <v>2938611</v>
          </cell>
        </row>
        <row r="3175">
          <cell r="C3175">
            <v>12735</v>
          </cell>
          <cell r="D3175" t="str">
            <v>PATIO ZONAL EL GACO: Top section capacidad de Carga D400 para Tanque Separador de Hidrocarburos</v>
          </cell>
          <cell r="E3175" t="str">
            <v>UN</v>
          </cell>
          <cell r="F3175">
            <v>6108402</v>
          </cell>
        </row>
        <row r="3176">
          <cell r="C3176">
            <v>12736</v>
          </cell>
          <cell r="D3176" t="str">
            <v>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v>
          </cell>
          <cell r="E3176" t="str">
            <v>ML</v>
          </cell>
          <cell r="F3176">
            <v>5341516</v>
          </cell>
        </row>
        <row r="3177">
          <cell r="C3177">
            <v>12737</v>
          </cell>
          <cell r="D3177" t="str">
            <v>PATIO ZONAL EL GACO: Tanque filtración Stormclean TF600 GRP Vertical</v>
          </cell>
          <cell r="E3177" t="str">
            <v>UN</v>
          </cell>
          <cell r="F3177">
            <v>55243314</v>
          </cell>
        </row>
        <row r="3178">
          <cell r="C3178">
            <v>12738</v>
          </cell>
          <cell r="D3178" t="str">
            <v>PATIO ZONAL EL GACO: Jack RJ-45 para incrustar categoría 6</v>
          </cell>
          <cell r="E3178" t="str">
            <v>UN</v>
          </cell>
          <cell r="F3178">
            <v>10900</v>
          </cell>
        </row>
        <row r="3179">
          <cell r="C3179">
            <v>12739</v>
          </cell>
          <cell r="D3179" t="str">
            <v xml:space="preserve">PATIO ZONAL EL GACO: KIT FAN OUT SC/LC PARA FIBRA MULTIMODO OM3	L=1m	</v>
          </cell>
          <cell r="E3179" t="str">
            <v>UN</v>
          </cell>
          <cell r="F3179">
            <v>15910</v>
          </cell>
        </row>
        <row r="3180">
          <cell r="C3180">
            <v>12740</v>
          </cell>
          <cell r="D3180" t="str">
            <v>PATIO ZONAL EL GACO: PDU VERTICAL PARA RACK</v>
          </cell>
          <cell r="E3180" t="str">
            <v>UN</v>
          </cell>
          <cell r="F3180">
            <v>295748</v>
          </cell>
        </row>
        <row r="3181">
          <cell r="C3181">
            <v>12741</v>
          </cell>
          <cell r="D3181" t="str">
            <v xml:space="preserve">PATIO ZONAL EL GACO: PATCH CORD DE FIBRA ÓPTICA SC/LC L=2m	</v>
          </cell>
          <cell r="E3181" t="str">
            <v>UN</v>
          </cell>
          <cell r="F3181">
            <v>29000</v>
          </cell>
        </row>
        <row r="3182">
          <cell r="C3182">
            <v>12742</v>
          </cell>
          <cell r="D3182" t="str">
            <v xml:space="preserve"> PATIO ZONAL EL GACO: Terminal Premoldeada Tipo Interior para 15 KV 2-250 KCM</v>
          </cell>
          <cell r="E3182" t="str">
            <v>ML</v>
          </cell>
          <cell r="F3182">
            <v>97899</v>
          </cell>
        </row>
        <row r="3183">
          <cell r="C3183">
            <v>12744</v>
          </cell>
          <cell r="D3183"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E3183" t="str">
            <v>ML</v>
          </cell>
          <cell r="F3183">
            <v>743387</v>
          </cell>
        </row>
        <row r="3184">
          <cell r="C3184">
            <v>12745</v>
          </cell>
          <cell r="D3184"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v>
          </cell>
          <cell r="E3184" t="str">
            <v>ML</v>
          </cell>
          <cell r="F3184">
            <v>743387</v>
          </cell>
        </row>
        <row r="3185">
          <cell r="C3185">
            <v>12746</v>
          </cell>
          <cell r="D3185"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v>
          </cell>
          <cell r="E3185" t="str">
            <v>ML</v>
          </cell>
          <cell r="F3185">
            <v>810188</v>
          </cell>
        </row>
        <row r="3186">
          <cell r="C3186">
            <v>12747</v>
          </cell>
          <cell r="D3186"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v>
          </cell>
          <cell r="E3186" t="str">
            <v>ML</v>
          </cell>
          <cell r="F3186">
            <v>1373519</v>
          </cell>
        </row>
        <row r="3187">
          <cell r="C3187">
            <v>12748</v>
          </cell>
          <cell r="D3187"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v>
          </cell>
          <cell r="E3187" t="str">
            <v>ML</v>
          </cell>
          <cell r="F3187">
            <v>2165567</v>
          </cell>
        </row>
        <row r="3188">
          <cell r="C3188">
            <v>12749</v>
          </cell>
          <cell r="D3188" t="str">
            <v>PATIO ZONAL EL GACO: DRENES VERTICALES TIPO MECHA CON PERFORACION</v>
          </cell>
          <cell r="E3188" t="str">
            <v>ML</v>
          </cell>
          <cell r="F3188">
            <v>7448</v>
          </cell>
        </row>
        <row r="3189">
          <cell r="C3189">
            <v>12750</v>
          </cell>
          <cell r="D3189" t="str">
            <v>PATIO ZONAL EL GACO: Niples pasa-muros acero inoxidable ranurados 6" de 60cm de longitud-</v>
          </cell>
          <cell r="E3189" t="str">
            <v>UN</v>
          </cell>
          <cell r="F3189">
            <v>553000</v>
          </cell>
        </row>
        <row r="3190">
          <cell r="C3190">
            <v>12751</v>
          </cell>
          <cell r="D3190" t="str">
            <v>PATIO ZONAL EL GACO:  MOVILIZACIÓN Y LA DESMOVILIZACIÓN DE EQUIPOS PARA PERFORACION DE DRENES TIPO MECHA</v>
          </cell>
          <cell r="E3190" t="str">
            <v>UN</v>
          </cell>
          <cell r="F3190">
            <v>20687</v>
          </cell>
        </row>
        <row r="3191">
          <cell r="C3191">
            <v>12752</v>
          </cell>
          <cell r="D3191" t="str">
            <v>PATIO ZONAL EL GACO:  Niples pasa-muros acero inoxidable ranurados 1" de 60cm de longitud</v>
          </cell>
          <cell r="E3191" t="str">
            <v>UN</v>
          </cell>
          <cell r="F3191">
            <v>79001</v>
          </cell>
        </row>
        <row r="3192">
          <cell r="C3192">
            <v>12753</v>
          </cell>
          <cell r="D3192" t="str">
            <v>PATIO ZONAL EL GACO:  Niples pasa-muros acero inoxidable ranurados 1 1/4" de 60cm de longitud</v>
          </cell>
          <cell r="E3192" t="str">
            <v>UN</v>
          </cell>
          <cell r="F3192">
            <v>101000</v>
          </cell>
        </row>
        <row r="3193">
          <cell r="C3193">
            <v>12754</v>
          </cell>
          <cell r="D3193" t="str">
            <v>PATIO ZONAL EL GACO:  Válvula mariposa Ø2½"</v>
          </cell>
          <cell r="E3193" t="str">
            <v>UN</v>
          </cell>
          <cell r="F3193">
            <v>505036</v>
          </cell>
        </row>
        <row r="3194">
          <cell r="C3194">
            <v>12755</v>
          </cell>
          <cell r="D3194" t="str">
            <v>PATIO ZONAL EL GACO:  Válvula mariposa Ø3"</v>
          </cell>
          <cell r="E3194" t="str">
            <v>UN</v>
          </cell>
          <cell r="F3194">
            <v>526337</v>
          </cell>
        </row>
        <row r="3195">
          <cell r="C3195">
            <v>12756</v>
          </cell>
          <cell r="D3195" t="str">
            <v>PATIO ZONAL EL GACO:  Válvula mariposa Ø4"</v>
          </cell>
          <cell r="E3195" t="str">
            <v>UN</v>
          </cell>
          <cell r="F3195">
            <v>587027</v>
          </cell>
        </row>
        <row r="3196">
          <cell r="C3196">
            <v>12757</v>
          </cell>
          <cell r="D3196" t="str">
            <v>PATIO ZONAL EL GACO:  Sensor de flujo Ø2"</v>
          </cell>
          <cell r="E3196" t="str">
            <v>UN</v>
          </cell>
          <cell r="F3196">
            <v>433755</v>
          </cell>
        </row>
        <row r="3197">
          <cell r="C3197">
            <v>12758</v>
          </cell>
          <cell r="D3197" t="str">
            <v>PATIO ZONAL EL GACO:  Sensor de flujo Ø2½"</v>
          </cell>
          <cell r="E3197" t="str">
            <v>UN</v>
          </cell>
          <cell r="F3197">
            <v>405266</v>
          </cell>
        </row>
        <row r="3198">
          <cell r="C3198">
            <v>12759</v>
          </cell>
          <cell r="D3198" t="str">
            <v>PATIO ZONAL EL GACO:  Sensor de flujo Ø3"</v>
          </cell>
          <cell r="E3198" t="str">
            <v>UN</v>
          </cell>
          <cell r="F3198">
            <v>474572</v>
          </cell>
        </row>
        <row r="3199">
          <cell r="C3199">
            <v>12760</v>
          </cell>
          <cell r="D3199" t="str">
            <v>PATIO ZONAL EL GACO:  Sensor de flujo Ø4"</v>
          </cell>
          <cell r="E3199" t="str">
            <v>UN</v>
          </cell>
          <cell r="F3199">
            <v>433755</v>
          </cell>
        </row>
        <row r="3200">
          <cell r="C3200">
            <v>12761</v>
          </cell>
          <cell r="D3200" t="str">
            <v>PATIO ZONAL EL GACO:  Válvula desaireadora Ø ¾"</v>
          </cell>
          <cell r="E3200" t="str">
            <v>UN</v>
          </cell>
          <cell r="F3200">
            <v>375647</v>
          </cell>
        </row>
        <row r="3201">
          <cell r="C3201">
            <v>12762</v>
          </cell>
          <cell r="D3201" t="str">
            <v>PATIO ZONAL EL GACO:  Válvula desaireadora Ø 1"</v>
          </cell>
          <cell r="E3201" t="str">
            <v>UN</v>
          </cell>
          <cell r="F3201">
            <v>452200</v>
          </cell>
        </row>
        <row r="3202">
          <cell r="C3202">
            <v>12763</v>
          </cell>
          <cell r="D3202" t="str">
            <v>PATIO ZONAL EL GACO:  Válvula OS&amp;Y Flanchada 4" Supervisada</v>
          </cell>
          <cell r="E3202" t="str">
            <v>UN</v>
          </cell>
          <cell r="F3202">
            <v>1024352</v>
          </cell>
        </row>
        <row r="3203">
          <cell r="C3203">
            <v>12764</v>
          </cell>
          <cell r="D3203" t="str">
            <v>PATIO ZONAL EL GACO:  Válvula OS&amp;Y Flanchada 6" Supervisada</v>
          </cell>
          <cell r="E3203" t="str">
            <v>UN</v>
          </cell>
          <cell r="F3203">
            <v>2236009</v>
          </cell>
        </row>
        <row r="3204">
          <cell r="C3204">
            <v>12765</v>
          </cell>
          <cell r="D3204" t="str">
            <v>PATIO ZONAL EL GACO:  GABINETE RACK AÉREO DE 13 UR GABINETE RACK AÉREO TIPO 1 UR de alto 16 x ancho 40 x fondo 40cm</v>
          </cell>
          <cell r="E3204" t="str">
            <v>UN</v>
          </cell>
          <cell r="F3204">
            <v>67594</v>
          </cell>
        </row>
        <row r="3205">
          <cell r="C3205">
            <v>12766</v>
          </cell>
          <cell r="D3205" t="str">
            <v>PATIO ZONAL EL GACO:  Niples pasa-muros acero inoxidable ranurados 1 1/2" de 60cm de longitud</v>
          </cell>
          <cell r="E3205" t="str">
            <v>UN</v>
          </cell>
          <cell r="F3205">
            <v>116000</v>
          </cell>
        </row>
        <row r="3206">
          <cell r="C3206">
            <v>12767</v>
          </cell>
          <cell r="D3206" t="str">
            <v>PATIO ZONAL EL GACO:  Niples pasa-muros acero inoxidable ranurados 2" de 60cm de longitud</v>
          </cell>
          <cell r="E3206" t="str">
            <v>UN</v>
          </cell>
          <cell r="F3206">
            <v>138000</v>
          </cell>
        </row>
        <row r="3207">
          <cell r="C3207">
            <v>12768</v>
          </cell>
          <cell r="D3207" t="str">
            <v>PATIO ZONAL EL GACO:  Ajardinamiento tipo cerca viva con plantas trepadoras</v>
          </cell>
          <cell r="E3207" t="str">
            <v>M2</v>
          </cell>
          <cell r="F3207">
            <v>11603</v>
          </cell>
        </row>
        <row r="3208">
          <cell r="C3208">
            <v>12769</v>
          </cell>
          <cell r="D3208" t="str">
            <v>PATIO ZONAL EL GACO:  ASCENSOR HIDRÁULICO (SIN CUARTO DE MAQUINAS) CON PUERTAS AUTOMÁTICAS. Incluye Suministro, transporte e Instalación</v>
          </cell>
          <cell r="E3208" t="str">
            <v>GLB</v>
          </cell>
          <cell r="F3208">
            <v>77350000</v>
          </cell>
        </row>
        <row r="3209">
          <cell r="C3209">
            <v>12770</v>
          </cell>
          <cell r="D3209" t="str">
            <v>PATIO ZONAL EL GACO:  Ventana tipo V-04. Medidas 0,44 m2. (la unidad se cuenta de columna a columna). Ventana proyectante fabricada en aluminio acabado blanco mate con vidrio de seguridad incoloro de 5mm con basculante y brazos proyectantes en acero inoxidable y todos los elementos para su normal funcionamiento.</v>
          </cell>
          <cell r="E3209" t="str">
            <v>UN</v>
          </cell>
          <cell r="F3209">
            <v>206661</v>
          </cell>
        </row>
        <row r="3210">
          <cell r="C3210">
            <v>12771</v>
          </cell>
          <cell r="D3210" t="str">
            <v>PATIO ZONAL EL GACO:  SILICONA ANTIHONGOS TRANSPARENTE</v>
          </cell>
          <cell r="E3210" t="str">
            <v>UN</v>
          </cell>
          <cell r="F3210">
            <v>12900</v>
          </cell>
        </row>
        <row r="3211">
          <cell r="C3211">
            <v>12772</v>
          </cell>
          <cell r="D3211" t="str">
            <v>PATIO ZONAL EL GACO:  TORNILLO CHAZO PUNTILLA 1/4"</v>
          </cell>
          <cell r="E3211" t="str">
            <v>UN</v>
          </cell>
          <cell r="F3211">
            <v>118</v>
          </cell>
        </row>
        <row r="3212">
          <cell r="C3212">
            <v>12773</v>
          </cell>
          <cell r="D3212" t="str">
            <v>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v>
          </cell>
          <cell r="E3212" t="str">
            <v>M2</v>
          </cell>
          <cell r="F3212">
            <v>658391</v>
          </cell>
        </row>
        <row r="3213">
          <cell r="C3213">
            <v>12774</v>
          </cell>
          <cell r="D3213" t="str">
            <v>PATIO ZONAL EL GACO:  Niples pasa-muros acero inoxidable ranurados 2 1/2" de 60cm de longitud</v>
          </cell>
          <cell r="E3213" t="str">
            <v>UN</v>
          </cell>
          <cell r="F3213">
            <v>207500</v>
          </cell>
        </row>
        <row r="3214">
          <cell r="C3214">
            <v>12775</v>
          </cell>
          <cell r="D3214" t="str">
            <v>PATIO ZONAL EL GACO:  Niples pasa-muros acero inoxidable ranurados 3" de 60cm de longitud</v>
          </cell>
          <cell r="E3214" t="str">
            <v>UN</v>
          </cell>
          <cell r="F3214">
            <v>255000</v>
          </cell>
        </row>
        <row r="3215">
          <cell r="C3215">
            <v>12776</v>
          </cell>
          <cell r="D3215" t="str">
            <v>PATIO ZONAL EL GACO:  Niples pasa-muros acero inoxidable ranurados 4" de 60cm de longitud</v>
          </cell>
          <cell r="E3215" t="str">
            <v>UN</v>
          </cell>
          <cell r="F3215">
            <v>341000</v>
          </cell>
        </row>
        <row r="3216">
          <cell r="C3216">
            <v>12778</v>
          </cell>
          <cell r="D3216" t="str">
            <v>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E3216" t="str">
            <v>ML</v>
          </cell>
          <cell r="F3216">
            <v>2048267</v>
          </cell>
        </row>
        <row r="3217">
          <cell r="C3217">
            <v>12781</v>
          </cell>
          <cell r="D3217" t="str">
            <v>ALQUILER DE VEHICULO: CAMPERO, PICK-UP, CAMIONETA, CAMION O SIMILAR DE 1300cc A 2000cc DE CILINDRADA, MODELO 2018 A 2015. 80% DE LA TARIFA ESTABLECIDA. INCLUYE TODOS LOS COSTOS DE OPERACIÓN Y MANTENIMIENTO EXCEPTO EL SALARIO DEL CONDUCTOR.</v>
          </cell>
          <cell r="E3217" t="str">
            <v>DIA</v>
          </cell>
          <cell r="F3217">
            <v>190000</v>
          </cell>
        </row>
        <row r="3218">
          <cell r="C3218">
            <v>12782</v>
          </cell>
          <cell r="D3218" t="str">
            <v>ALQUILER DE VEHICULO MES: CAMPERO, PICK-UP, CAMIONETA, CAMION O SIMILAR DE 1300cc A 2000cc DE CILINDRADA, MODELO 2018 A 2015. 80% DE LA TARIFA ESTABLECIDA. INCLUYE TODOS LOS COSTOS DE OPERACIÓN Y MANTENIMIENTO EXCEPTO EL SALARIO DEL CONDUCTOR.</v>
          </cell>
          <cell r="E3218" t="str">
            <v>MES</v>
          </cell>
          <cell r="F3218">
            <v>5791000</v>
          </cell>
        </row>
        <row r="3219">
          <cell r="C3219">
            <v>12783</v>
          </cell>
          <cell r="D3219" t="str">
            <v>ALQUILER DE VEHICULO: CAMPERO, PICK-UP, CAMIONETA, CAMION O SIMILAR MAYOR A 2000cc DE CILINDRADA, MODELO 2018 A 2015. 80% DE LA TARIFA ESTABLECIDA. INCLUYE TODOS LOS COSTOS DE OPERACIÓN Y MANTENIMIENTO EXCEPTO EL SALARIO DEL CONDUCTOR.</v>
          </cell>
          <cell r="E3219" t="str">
            <v>DIA</v>
          </cell>
          <cell r="F3219">
            <v>274000</v>
          </cell>
        </row>
        <row r="3220">
          <cell r="C3220">
            <v>12784</v>
          </cell>
          <cell r="D3220" t="str">
            <v>ALQUILER DE VEHICULO MES: CAMPERO, PICK-UP, CAMIONETA, CAMION O SIMILAR MAYOR A 2000cc DE CILINDRADA, MODELO 2018 A 2015. 80% DE LA TARIFA ESTABLECIDA. INCLUYE TODOS LOS COSTOS DE OPERACIÓN Y MANTENIMIENTO EXCEPTO EL SALARIO DEL CONDUCTOR.</v>
          </cell>
          <cell r="E3220" t="str">
            <v>MES</v>
          </cell>
          <cell r="F3220">
            <v>8306000</v>
          </cell>
        </row>
        <row r="3221">
          <cell r="C3221">
            <v>12785</v>
          </cell>
          <cell r="D3221" t="str">
            <v>ALQUILER DE VEHICULO: CAMPERO, PICK-UP, CAMIONETA, CAMION O SIMILAR MAYOR A 2000cc DE CILINDRADA, MODELO 2014 A 2011. 75% DE LA TARIFA ESTABLECIDA. INCLUYE TODOS LOS COSTOS DE OPERACIÓN Y MANTENIMIENTO EXCEPTO EL SALARIO DEL CONDUCTOR.</v>
          </cell>
          <cell r="E3221" t="str">
            <v>DIA</v>
          </cell>
          <cell r="F3221">
            <v>261000</v>
          </cell>
        </row>
        <row r="3222">
          <cell r="C3222">
            <v>12786</v>
          </cell>
          <cell r="D3222" t="str">
            <v>ALQUILER DE VEHICULO MES: CAMPERO, PICK-UP, CAMIONETA, CAMION O SIMILAR MAYOR A 2000cc DE CILINDRADA, MODELO 2014 A 2011. 75% DE LA TARIFA ESTABLECIDA. INCLUYE TODOS LOS COSTOS DE OPERACIÓN Y MANTENIMIENTO EXCEPTO EL SALARIO DEL CONDUCTOR.</v>
          </cell>
          <cell r="E3222" t="str">
            <v>MES</v>
          </cell>
          <cell r="F3222">
            <v>7785000</v>
          </cell>
        </row>
        <row r="3223">
          <cell r="C3223">
            <v>12787</v>
          </cell>
          <cell r="D3223" t="str">
            <v>ALQUILER DE VEHICULO: CAMPERO, PICK-UP, CAMIONETA, CAMION O SIMILAR CON CAPACIDAD DE CARGA DE 3 TON O MAS, MODELO 2018 A 2015. 80% DE LA TARIFA ESTABLECIDA. INCLUYE TODOS LOS COSTOS DE OPERACIÓN Y MANTENIMIENTO EXCEPTO EL SALARIO DEL CONDUCTOR.</v>
          </cell>
          <cell r="E3223" t="str">
            <v>DIA</v>
          </cell>
          <cell r="F3223">
            <v>377000</v>
          </cell>
        </row>
        <row r="3224">
          <cell r="C3224">
            <v>12788</v>
          </cell>
          <cell r="D3224" t="str">
            <v>ALQUILER DE VEHICULO MES: CAMPERO, PICK-UP, CAMIONETA, CAMION O SIMILAR CON CAPACIDAD DE CARGA DE 3 TON O MAS, MODELO 2018 A 2015. 80% DE LA TARIFA ESTABLECIDA. INCLUYE TODOS LOS COSTOS DE OPERACIÓN Y MANTENIMIENTO EXCEPTO EL SALARIO DEL CONDUCTOR.</v>
          </cell>
          <cell r="E3224" t="str">
            <v>MES</v>
          </cell>
          <cell r="F3224">
            <v>11297000</v>
          </cell>
        </row>
        <row r="3225">
          <cell r="C3225">
            <v>12789</v>
          </cell>
          <cell r="D3225" t="str">
            <v>RECUPERACIÓN DEL ESPACIO PÚBLICO SOBRE LOS PREDIOS REMANENTES DEL IDU. GRUPOS 1 Y 2. VIGENCIA 2022 - M-13-A / BANCA RECTANGULAR / LARGA CON M-11-A ADOSADO.</v>
          </cell>
          <cell r="E3225" t="str">
            <v>UN</v>
          </cell>
          <cell r="F3225">
            <v>3260065</v>
          </cell>
        </row>
        <row r="3226">
          <cell r="C3226">
            <v>12790</v>
          </cell>
          <cell r="D3226" t="str">
            <v>RECUPERACIÓN DEL ESPACIO PÚBLICO SOBRE LOS PREDIOS REMANENTES DEL IDU. GRUPOS 1 Y 2. VIGENCIA 2022 - M-13-A / BANCA RECTANGULAR / MEDIANA CON M-11-A ADOSADO.</v>
          </cell>
          <cell r="E3226" t="str">
            <v>UN</v>
          </cell>
          <cell r="F3226">
            <v>1584961</v>
          </cell>
        </row>
        <row r="3227">
          <cell r="C3227">
            <v>12791</v>
          </cell>
          <cell r="D3227" t="str">
            <v>RECUPERACIÓN DEL ESPACIO PÚBLICO SOBRE LOS PREDIOS REMANENTES DEL IDU. GRUPOS 1 Y 2. VIGENCIA 2022 - M-30-A / ALCORQUE CUADRADO / EN U.</v>
          </cell>
          <cell r="E3227" t="str">
            <v>UN</v>
          </cell>
          <cell r="F3227">
            <v>1019711</v>
          </cell>
        </row>
        <row r="3228">
          <cell r="C3228">
            <v>12792</v>
          </cell>
          <cell r="D3228" t="str">
            <v>RECUPERACIÓN DEL ESPACIO PÚBLICO SOBRE LOS PREDIOS REMANENTES DEL IDU. GRUPOS 1 Y 2. VIGENCIA 2022 - M-16-A / BOLARDO ESFERA / 40 CM.</v>
          </cell>
          <cell r="E3228" t="str">
            <v>UN</v>
          </cell>
          <cell r="F3228">
            <v>492041</v>
          </cell>
        </row>
        <row r="3229">
          <cell r="C3229">
            <v>12793</v>
          </cell>
          <cell r="D3229" t="str">
            <v>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v>
          </cell>
          <cell r="E3229" t="str">
            <v>UN</v>
          </cell>
          <cell r="F3229">
            <v>20632458</v>
          </cell>
        </row>
        <row r="3230">
          <cell r="C3230">
            <v>12794</v>
          </cell>
          <cell r="D3230" t="str">
            <v>RECUPERACIÓN DEL ESPACIO PÚBLICO SOBRE LOS PREDIOS REMANENTES DEL IDU. GRUPOS 1 Y 2. VIGENCIA 2022 - Transporte e instalación de mobiliario importado (juego infantil).</v>
          </cell>
          <cell r="E3230" t="str">
            <v>UN</v>
          </cell>
          <cell r="F3230">
            <v>3500000</v>
          </cell>
        </row>
        <row r="3231">
          <cell r="C3231">
            <v>12795</v>
          </cell>
          <cell r="D3231" t="str">
            <v>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v>
          </cell>
          <cell r="E3231" t="str">
            <v>UN</v>
          </cell>
          <cell r="F3231">
            <v>56373904</v>
          </cell>
        </row>
        <row r="3232">
          <cell r="C3232">
            <v>12796</v>
          </cell>
          <cell r="D3232" t="str">
            <v>RECUPERACIÓN DEL ESPACIO PÚBLICO SOBRE LOS PREDIOS REMANENTES DEL IDU. GRUPOS 1 Y 2. VIGENCIA 2022 - Gimnasio al aire libre tipo BIOSALUDABLE "Caminador - Patinador aéreo"  (Garantía de 1 año).</v>
          </cell>
          <cell r="E3232" t="str">
            <v>UN</v>
          </cell>
          <cell r="F3232">
            <v>1754511</v>
          </cell>
        </row>
        <row r="3233">
          <cell r="C3233">
            <v>12797</v>
          </cell>
          <cell r="D3233" t="str">
            <v>RECUPERACIÓN DEL ESPACIO PÚBLICO SOBRE LOS PREDIOS REMANENTES DEL IDU. GRUPOS 1 Y 2. VIGENCIA 2022 - Transporte Gimnasio al aire libre.</v>
          </cell>
          <cell r="E3233" t="str">
            <v>UN</v>
          </cell>
          <cell r="F3233">
            <v>47506</v>
          </cell>
        </row>
        <row r="3234">
          <cell r="C3234">
            <v>12798</v>
          </cell>
          <cell r="D3234" t="str">
            <v>RECUPERACIÓN DEL ESPACIO PÚBLICO SOBRE LOS PREDIOS REMANENTES DEL IDU. GRUPOS 1 Y 2. VIGENCIA 2022 -  Armado y anclaje de equipo al aire libre (no incluye fundición del dado en concreto).</v>
          </cell>
          <cell r="E3234" t="str">
            <v>UN</v>
          </cell>
          <cell r="F3234">
            <v>151425</v>
          </cell>
        </row>
        <row r="3235">
          <cell r="C3235">
            <v>12799</v>
          </cell>
          <cell r="D3235" t="str">
            <v>RECUPERACIÓN DEL ESPACIO PÚBLICO SOBRE LOS PREDIOS REMANENTES DEL IDU. GRUPOS 1 Y 2. VIGENCIA 2022 - Gimnasio al aire libre tipo BIOSALUDABLE "Doble swinger -Surf" (Garantía de 1 año).</v>
          </cell>
          <cell r="E3235" t="str">
            <v>UN</v>
          </cell>
          <cell r="F3235">
            <v>1621257</v>
          </cell>
        </row>
        <row r="3236">
          <cell r="C3236">
            <v>12800</v>
          </cell>
          <cell r="D3236" t="str">
            <v>RECUPERACIÓN DEL ESPACIO PÚBLICO SOBRE LOS PREDIOS REMANENTES DEL IDU. GRUPOS 1 Y 2. VIGENCIA 2022 - Gimnasio al aire libre tipo BIOSALUDABLE "Elíptica - Esquí Sky" (Garantía de 1 año).</v>
          </cell>
          <cell r="E3236" t="str">
            <v>UN</v>
          </cell>
          <cell r="F3236">
            <v>1832243</v>
          </cell>
        </row>
        <row r="3237">
          <cell r="C3237">
            <v>12801</v>
          </cell>
          <cell r="D3237" t="str">
            <v>RECUPERACIÓN DEL ESPACIO PÚBLICO SOBRE LOS PREDIOS REMANENTES DEL IDU. GRUPOS 1 Y 2. VIGENCIA 2022 - Gimnasio al aire libre tipo PLUS "Bicicleta Recumbent". (Garantía de 1 año).</v>
          </cell>
          <cell r="E3237" t="str">
            <v>UN</v>
          </cell>
          <cell r="F3237">
            <v>4744650</v>
          </cell>
        </row>
        <row r="3238">
          <cell r="C3238">
            <v>12802</v>
          </cell>
          <cell r="D3238" t="str">
            <v>RECUPERACIÓN DEL ESPACIO PÚBLICO SOBRE LOS PREDIOS REMANENTES DEL IDU. GRUPOS 1 Y 2. VIGENCIA 2022 - Armado y anclaje de equipo al aire libre (no incluye fundición del dado en concreto).</v>
          </cell>
          <cell r="E3238" t="str">
            <v>UN</v>
          </cell>
          <cell r="F3238">
            <v>161520</v>
          </cell>
        </row>
        <row r="3239">
          <cell r="C3239">
            <v>12803</v>
          </cell>
          <cell r="D3239" t="str">
            <v>RECUPERACIÓN DEL ESPACIO PÚBLICO SOBRE LOS PREDIOS REMANENTES DEL IDU. GRUPOS 1 Y 2. VIGENCIA 2022 - Gimnasio al aire libre tipo BIOSALUDABLE "Pectoral Sentado Doble" (Garantía de 1 año).</v>
          </cell>
          <cell r="E3239" t="str">
            <v>UN</v>
          </cell>
          <cell r="F3239">
            <v>2927550</v>
          </cell>
        </row>
        <row r="3240">
          <cell r="C3240">
            <v>12804</v>
          </cell>
          <cell r="D3240" t="str">
            <v>RECUPERACIÓN DEL ESPACIO PÚBLICO SOBRE LOS PREDIOS REMANENTES DEL IDU. GRUPOS 1 Y 2. VIGENCIA 2022 - Gimnasio al aire libre tipo PLUS "Banco abdominal inclinada". (Garantía de 1 año).</v>
          </cell>
          <cell r="E3240" t="str">
            <v>UN</v>
          </cell>
          <cell r="F3240">
            <v>1922694</v>
          </cell>
        </row>
        <row r="3241">
          <cell r="C3241">
            <v>12805</v>
          </cell>
          <cell r="D3241" t="str">
            <v>RECUPERACIÓN DEL ESPACIO PÚBLICO SOBRE LOS PREDIOS REMANENTES DEL IDU. GRUPOS 1 Y 2. VIGENCIA 2022 - Gimnasio al aire libre tipo PLUS "Banco abdominal plana". (Garantía de 1 año).</v>
          </cell>
          <cell r="E3241" t="str">
            <v>UN</v>
          </cell>
          <cell r="F3241">
            <v>1922694</v>
          </cell>
        </row>
        <row r="3242">
          <cell r="C3242">
            <v>12806</v>
          </cell>
          <cell r="D3242" t="str">
            <v>RECUPERACIÓN DEL ESPACIO PÚBLICO SOBRE LOS PREDIOS REMANENTES DEL IDU. GRUPOS 1 Y 2. VIGENCIA 2022 - Gimnasio al aire libre tipo BIOSALUDABLE "Ascensor doble - dorsal ancho". (Garantía de 1 año).</v>
          </cell>
          <cell r="E3242" t="str">
            <v>UN</v>
          </cell>
          <cell r="F3242">
            <v>2523750</v>
          </cell>
        </row>
        <row r="3243">
          <cell r="C3243">
            <v>12807</v>
          </cell>
          <cell r="D3243" t="str">
            <v>RECUPERACIÓN DEL ESPACIO PÚBLICO SOBRE LOS PREDIOS REMANENTES DEL IDU. GRUPOS 1 Y 2. VIGENCIA 2022 - Gimnasio al aire libre tipo PLUS "Triple pecho espalda pierna". (Garantía de 1 año).</v>
          </cell>
          <cell r="E3243" t="str">
            <v>UN</v>
          </cell>
          <cell r="F3243">
            <v>9499395</v>
          </cell>
        </row>
        <row r="3244">
          <cell r="C3244">
            <v>12808</v>
          </cell>
          <cell r="D3244" t="str">
            <v>RECUPERACIÓN DEL ESPACIO PÚBLICO SOBRE LOS PREDIOS REMANENTES DEL IDU. GRUPOS 1 Y 2. VIGENCIA 2022 - Gimnasio al aire libre tipo PLUS "Multifuncional A4". (Garantía de 1 año).</v>
          </cell>
          <cell r="E3244" t="str">
            <v>UN</v>
          </cell>
          <cell r="F3244">
            <v>15122310</v>
          </cell>
        </row>
        <row r="3245">
          <cell r="C3245">
            <v>12809</v>
          </cell>
          <cell r="D3245" t="str">
            <v>RECUPERACIÓN DEL ESPACIO PÚBLICO SOBRE LOS PREDIOS REMANENTES DEL IDU. GRUPOS 1 Y 2. VIGENCIA 2022 - Gimnasio al aire libre tipo PLUS "Modulo Jinete". (Garantía de 1 año).</v>
          </cell>
          <cell r="E3245" t="str">
            <v>UN</v>
          </cell>
          <cell r="F3245">
            <v>3456653</v>
          </cell>
        </row>
        <row r="3246">
          <cell r="C3246">
            <v>12810</v>
          </cell>
          <cell r="D3246" t="str">
            <v>RECUPERACIÓN DEL ESPACIO PÚBLICO SOBRE LOS PREDIOS REMANENTES DEL IDU. GRUPOS 1 Y 2. VIGENCIA 2022 - Suministro, puesto en obra e instalación de gimnasio al aire libre tipo PLUS "Modulo GRX". (Garantía de 1 año).</v>
          </cell>
          <cell r="E3246" t="str">
            <v>UN</v>
          </cell>
          <cell r="F3246">
            <v>5508842</v>
          </cell>
        </row>
        <row r="3247">
          <cell r="C3247">
            <v>12811</v>
          </cell>
          <cell r="D3247" t="str">
            <v>RECUPERACIÓN DEL ESPACIO PÚBLICO SOBRE LOS PREDIOS REMANENTES DEL IDU. GRUPOS 1 Y 2. VIGENCIA 2022 - Piso en caucho granulado, con base elástica SBR color negro de 7cm y capa superior en EPDM pigmentada (color de acuerdo a diseño establecido) de 1 cm, espesor total de 8cm.</v>
          </cell>
          <cell r="E3247" t="str">
            <v>M2</v>
          </cell>
          <cell r="F3247">
            <v>408848</v>
          </cell>
        </row>
        <row r="3248">
          <cell r="C3248">
            <v>12812</v>
          </cell>
          <cell r="D3248" t="str">
            <v>PROYECTO CONSTRUCCION PUENTES SAN AGUSTIN Y LOS ANDES - PRUEBA DE CARGA ESTATICA PARA PUENTE VEHICULAR - CON SUPERESTRUCTURA EN CONCRETO.</v>
          </cell>
          <cell r="E3248" t="str">
            <v>UN</v>
          </cell>
          <cell r="F3248">
            <v>10710000</v>
          </cell>
        </row>
        <row r="3249">
          <cell r="C3249">
            <v>12813</v>
          </cell>
          <cell r="D3249" t="str">
            <v>PATIO ZONAL EL GACO: SUMINISTRO DE CERTIFICACION DE CONECTORIZACION DE FIBRA OPTICA (POR PAR)</v>
          </cell>
          <cell r="E3249" t="str">
            <v>UN</v>
          </cell>
          <cell r="F3249">
            <v>17850</v>
          </cell>
        </row>
        <row r="3250">
          <cell r="C3250">
            <v>12814</v>
          </cell>
          <cell r="D3250" t="str">
            <v>PATIO ZONAL EL GACO: SUMINISTRO E INSTALACION DE UPS 1 KVA MONOFASICA VIN 120V, VOUT120V</v>
          </cell>
          <cell r="E3250" t="str">
            <v>UN</v>
          </cell>
          <cell r="F3250">
            <v>1005000</v>
          </cell>
        </row>
        <row r="3251">
          <cell r="C3251">
            <v>12815</v>
          </cell>
          <cell r="D3251" t="str">
            <v>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E3251" t="str">
            <v>UN</v>
          </cell>
          <cell r="F3251">
            <v>7553621</v>
          </cell>
        </row>
        <row r="3252">
          <cell r="C3252">
            <v>12816</v>
          </cell>
          <cell r="D3252" t="str">
            <v>PATIO ZONAL EL GACO: SUMINISTRO E INSTALACION DE FIBRA MULTIMODO 12 HILOS</v>
          </cell>
          <cell r="E3252" t="str">
            <v>ML</v>
          </cell>
          <cell r="F3252">
            <v>16966</v>
          </cell>
        </row>
        <row r="3253">
          <cell r="C3253">
            <v>12817</v>
          </cell>
          <cell r="D3253" t="str">
            <v>PATIO ZONAL EL GACO - TOPELLANTA T-60 EN CONCRETO.</v>
          </cell>
          <cell r="E3253" t="str">
            <v>UN</v>
          </cell>
          <cell r="F3253">
            <v>16065</v>
          </cell>
        </row>
        <row r="3254">
          <cell r="C3254">
            <v>12818</v>
          </cell>
          <cell r="D3254" t="str">
            <v>PATIO ZONAL EL GACO - PISO GRES PORCELANATO COLOR MARFIL MATE 60X60 CM O SIMILAR.</v>
          </cell>
          <cell r="E3254" t="str">
            <v>M2</v>
          </cell>
          <cell r="F3254">
            <v>45900</v>
          </cell>
        </row>
        <row r="3255">
          <cell r="C3255">
            <v>12819</v>
          </cell>
          <cell r="D3255" t="str">
            <v xml:space="preserve">PATIO ZONAL EL GACO: TAPA CIEGA PARA RACK </v>
          </cell>
          <cell r="E3255" t="str">
            <v>UN</v>
          </cell>
          <cell r="F3255">
            <v>19728</v>
          </cell>
        </row>
        <row r="3256">
          <cell r="C3256">
            <v>12820</v>
          </cell>
          <cell r="D3256" t="str">
            <v>PATIO ZONAL EL GACO - PEGACOR MAX BLANCO.</v>
          </cell>
          <cell r="E3256" t="str">
            <v>KG</v>
          </cell>
          <cell r="F3256">
            <v>2892</v>
          </cell>
        </row>
        <row r="3257">
          <cell r="C3257">
            <v>12821</v>
          </cell>
          <cell r="D3257" t="str">
            <v>PATIO ZONAL EL GACO - LÁMINA DE DRYWALL SUPÉRBORARD 6 MM X 2440 MM X 1220 MM.</v>
          </cell>
          <cell r="E3257" t="str">
            <v>M2</v>
          </cell>
          <cell r="F3257">
            <v>15544</v>
          </cell>
        </row>
        <row r="3258">
          <cell r="C3258">
            <v>12822</v>
          </cell>
          <cell r="D3258" t="str">
            <v>PATIO ZONAL EL GACO - TORNILLO PLACA DRYWALL 6X1".</v>
          </cell>
          <cell r="E3258" t="str">
            <v>UN</v>
          </cell>
          <cell r="F3258">
            <v>29</v>
          </cell>
        </row>
        <row r="3259">
          <cell r="C3259">
            <v>12823</v>
          </cell>
          <cell r="D3259" t="str">
            <v>PATIO ZONAL EL GACO - TORNILLO CHAZO PUNTILLA 1/4".</v>
          </cell>
          <cell r="E3259" t="str">
            <v>UN</v>
          </cell>
          <cell r="F3259">
            <v>118</v>
          </cell>
        </row>
        <row r="3260">
          <cell r="C3260">
            <v>12824</v>
          </cell>
          <cell r="D3260" t="str">
            <v>PATIO ZONAL EL GACO - OMEGA PARA DRYWALL 2,44 M.</v>
          </cell>
          <cell r="E3260" t="str">
            <v>UN</v>
          </cell>
          <cell r="F3260">
            <v>4000</v>
          </cell>
        </row>
        <row r="3261">
          <cell r="C3261">
            <v>12825</v>
          </cell>
          <cell r="D3261" t="str">
            <v>PATIO ZONAL EL GACO - VIGUETA PARA DRYWALL 2.44 M.</v>
          </cell>
          <cell r="E3261" t="str">
            <v>UN</v>
          </cell>
          <cell r="F3261">
            <v>4179</v>
          </cell>
        </row>
        <row r="3262">
          <cell r="C3262">
            <v>12826</v>
          </cell>
          <cell r="D3262" t="str">
            <v>PATIO ZONAL EL GACO - ANGULO PARA DRYWALL 2.44 M.</v>
          </cell>
          <cell r="E3262" t="str">
            <v>UN</v>
          </cell>
          <cell r="F3262">
            <v>2300</v>
          </cell>
        </row>
        <row r="3263">
          <cell r="C3263">
            <v>12827</v>
          </cell>
          <cell r="D3263" t="str">
            <v>VIGA PERFIL HEA 450 (L=12 METROS)</v>
          </cell>
          <cell r="E3263" t="str">
            <v>UN</v>
          </cell>
          <cell r="F3263">
            <v>9796080</v>
          </cell>
        </row>
        <row r="3264">
          <cell r="C3264">
            <v>12828</v>
          </cell>
          <cell r="D3264" t="str">
            <v>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v>
          </cell>
          <cell r="E3264" t="str">
            <v>UN</v>
          </cell>
          <cell r="F3264">
            <v>5593000</v>
          </cell>
        </row>
        <row r="3265">
          <cell r="C3265">
            <v>12829</v>
          </cell>
          <cell r="D3265" t="str">
            <v>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v>
          </cell>
          <cell r="E3265" t="str">
            <v>TON-M</v>
          </cell>
          <cell r="F3265">
            <v>2482</v>
          </cell>
        </row>
        <row r="3266">
          <cell r="C3266">
            <v>12830</v>
          </cell>
          <cell r="D3266" t="str">
            <v>TAPABOCAS DESECHABLE._(Según Apéndice Bioseguridad Covid 19_V4)</v>
          </cell>
          <cell r="E3266" t="str">
            <v>UN</v>
          </cell>
          <cell r="F3266">
            <v>300</v>
          </cell>
        </row>
        <row r="3267">
          <cell r="C3267">
            <v>12831</v>
          </cell>
          <cell r="D3267" t="str">
            <v>MASCARILLA DESECHABLE._(Según Apéndice Bioseguridad Covid 19_V4)</v>
          </cell>
          <cell r="E3267" t="str">
            <v>UN</v>
          </cell>
          <cell r="F3267">
            <v>620</v>
          </cell>
        </row>
        <row r="3268">
          <cell r="C3268">
            <v>12832</v>
          </cell>
          <cell r="D3268" t="str">
            <v>JABÓN LIQUIDO PARA MANOS._(Según Apéndice Bioseguridad Covid 19_V4)</v>
          </cell>
          <cell r="E3268" t="str">
            <v>GLN</v>
          </cell>
          <cell r="F3268">
            <v>20500</v>
          </cell>
        </row>
        <row r="3269">
          <cell r="C3269">
            <v>12833</v>
          </cell>
          <cell r="D3269" t="str">
            <v>CARROTANQUE IRRIGADOR DE AGUA-VIAJE._(Según Apéndice Bioseguridad Covid 19_V4)</v>
          </cell>
          <cell r="E3269" t="str">
            <v>VIAJE</v>
          </cell>
          <cell r="F3269">
            <v>210000</v>
          </cell>
        </row>
        <row r="3270">
          <cell r="C3270">
            <v>12834</v>
          </cell>
          <cell r="D3270" t="str">
            <v>TOALLAS DE PAPEL PARA MANOS. TIPO Z. DOBLE HOJA. (PAQUETE 150 HOJAS._(Según Apéndice Bioseguridad Covid 19_V4)</v>
          </cell>
          <cell r="E3270" t="str">
            <v>UN</v>
          </cell>
          <cell r="F3270">
            <v>4454</v>
          </cell>
        </row>
        <row r="3271">
          <cell r="C3271">
            <v>12835</v>
          </cell>
          <cell r="D3271" t="str">
            <v>DISPENSADOR DE JABÓN LÍQUIDO O ALCOHOL GLICERINADO, CON PEDAL METÁLICO._(Según Apéndice Bioseguridad Covid 19_V4)</v>
          </cell>
          <cell r="E3271" t="str">
            <v>UN</v>
          </cell>
          <cell r="F3271">
            <v>70000</v>
          </cell>
        </row>
        <row r="3272">
          <cell r="C3272">
            <v>12836</v>
          </cell>
          <cell r="D3272" t="str">
            <v>RECOLECCION, TRANSPORTE Y DISPOSICION DE RESIDUOS LÍQUIDOS PROVENIENTES DE LAVAMANOS PORTATILES. (INCLUYE EQUIPO DE SUCCIÓN)_(Según Apéndice Bioseguridad Covid 19_V4)</v>
          </cell>
          <cell r="E3272" t="str">
            <v>M3</v>
          </cell>
          <cell r="F3272">
            <v>250000</v>
          </cell>
        </row>
        <row r="3273">
          <cell r="C3273">
            <v>12837</v>
          </cell>
          <cell r="D3273" t="str">
            <v>LAVAMANOS PORTATIL DE PEDAL TIPO MANOS LIBRES._(Según Apéndice Bioseguridad Covid 19_V4)</v>
          </cell>
          <cell r="E3273" t="str">
            <v>UN</v>
          </cell>
          <cell r="F3273">
            <v>882353</v>
          </cell>
        </row>
        <row r="3274">
          <cell r="C3274">
            <v>12838</v>
          </cell>
          <cell r="D3274" t="str">
            <v>ALCOHOL GLICERINADO 70%._(Según Apéndice Bioseguridad Covid 19_V4)</v>
          </cell>
          <cell r="E3274" t="str">
            <v>UN</v>
          </cell>
          <cell r="F3274">
            <v>8218</v>
          </cell>
        </row>
        <row r="3275">
          <cell r="C3275">
            <v>12839</v>
          </cell>
          <cell r="D3275" t="str">
            <v>DISPENSADOR PLÁSTICO DE TOALLAS TIPO Z._(Según Apéndice Bioseguridad Covid 19_V4)</v>
          </cell>
          <cell r="E3275" t="str">
            <v>UN</v>
          </cell>
          <cell r="F3275">
            <v>36681</v>
          </cell>
        </row>
        <row r="3276">
          <cell r="C3276">
            <v>12840</v>
          </cell>
          <cell r="D3276" t="str">
            <v>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v>
          </cell>
          <cell r="E3276" t="str">
            <v>UN</v>
          </cell>
          <cell r="F3276">
            <v>8406636</v>
          </cell>
        </row>
        <row r="3277">
          <cell r="C3277">
            <v>12841</v>
          </cell>
          <cell r="D3277" t="str">
            <v>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v>
          </cell>
          <cell r="E3277" t="str">
            <v>UN</v>
          </cell>
          <cell r="F3277">
            <v>7397840</v>
          </cell>
        </row>
        <row r="3278">
          <cell r="C3278">
            <v>12842</v>
          </cell>
          <cell r="D3278" t="str">
            <v>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v>
          </cell>
          <cell r="E3278" t="str">
            <v>UN</v>
          </cell>
          <cell r="F3278">
            <v>7070612</v>
          </cell>
        </row>
        <row r="3279">
          <cell r="C3279">
            <v>12843</v>
          </cell>
          <cell r="D3279" t="str">
            <v>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v>
          </cell>
          <cell r="E3279" t="str">
            <v>UN</v>
          </cell>
          <cell r="F3279">
            <v>10194292</v>
          </cell>
        </row>
        <row r="3280">
          <cell r="C3280">
            <v>12844</v>
          </cell>
          <cell r="D3280" t="str">
            <v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v>
          </cell>
          <cell r="E3280" t="str">
            <v>UN</v>
          </cell>
          <cell r="F3280">
            <v>9399483</v>
          </cell>
        </row>
        <row r="3281">
          <cell r="C3281">
            <v>12845</v>
          </cell>
          <cell r="D3281" t="str">
            <v>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v>
          </cell>
          <cell r="E3281" t="str">
            <v>UN</v>
          </cell>
          <cell r="F3281">
            <v>4250501</v>
          </cell>
        </row>
        <row r="3282">
          <cell r="C3282">
            <v>12846</v>
          </cell>
          <cell r="D3282" t="str">
            <v>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v>
          </cell>
          <cell r="E3282" t="str">
            <v>UN</v>
          </cell>
          <cell r="F3282">
            <v>4008603</v>
          </cell>
        </row>
        <row r="3283">
          <cell r="C3283">
            <v>12847</v>
          </cell>
          <cell r="D3283" t="str">
            <v>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v>
          </cell>
          <cell r="E3283" t="str">
            <v>UN</v>
          </cell>
          <cell r="F3283">
            <v>9503154</v>
          </cell>
        </row>
        <row r="3284">
          <cell r="C3284">
            <v>12848</v>
          </cell>
          <cell r="D3284" t="str">
            <v>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v>
          </cell>
          <cell r="E3284" t="str">
            <v>UN</v>
          </cell>
          <cell r="F3284">
            <v>9589546</v>
          </cell>
        </row>
        <row r="3285">
          <cell r="C3285">
            <v>12849</v>
          </cell>
          <cell r="D3285" t="str">
            <v>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v>
          </cell>
          <cell r="E3285" t="str">
            <v>UN</v>
          </cell>
          <cell r="F3285">
            <v>5252652</v>
          </cell>
        </row>
        <row r="3286">
          <cell r="C3286">
            <v>12850</v>
          </cell>
          <cell r="D3286" t="str">
            <v>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v>
          </cell>
          <cell r="E3286" t="str">
            <v>UN</v>
          </cell>
          <cell r="F3286">
            <v>5736449</v>
          </cell>
        </row>
        <row r="3287">
          <cell r="C3287">
            <v>12851</v>
          </cell>
          <cell r="D3287" t="str">
            <v>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v>
          </cell>
          <cell r="E3287" t="str">
            <v>UN</v>
          </cell>
          <cell r="F3287">
            <v>7239675</v>
          </cell>
        </row>
        <row r="3288">
          <cell r="C3288">
            <v>12852</v>
          </cell>
          <cell r="D3288" t="str">
            <v>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v>
          </cell>
          <cell r="E3288" t="str">
            <v>UN</v>
          </cell>
          <cell r="F3288">
            <v>5598221</v>
          </cell>
        </row>
        <row r="3289">
          <cell r="C3289">
            <v>12853</v>
          </cell>
          <cell r="D3289" t="str">
            <v>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v>
          </cell>
          <cell r="E3289" t="str">
            <v>UN</v>
          </cell>
          <cell r="F3289">
            <v>3369300</v>
          </cell>
        </row>
        <row r="3290">
          <cell r="C3290">
            <v>12854</v>
          </cell>
          <cell r="D3290" t="str">
            <v>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v>
          </cell>
          <cell r="E3290" t="str">
            <v>UN</v>
          </cell>
          <cell r="F3290">
            <v>13822769</v>
          </cell>
        </row>
        <row r="3291">
          <cell r="C3291">
            <v>12855</v>
          </cell>
          <cell r="D3291" t="str">
            <v xml:space="preserve"> PROYECTO ESPECÍFICO PATIO ZONAL ALAMEDA EL JARDIN: MORTERO SECO 40 KG (PARA AFINADO SIMPLE)</v>
          </cell>
          <cell r="E3291" t="str">
            <v>KG</v>
          </cell>
          <cell r="F3291">
            <v>388</v>
          </cell>
        </row>
        <row r="3292">
          <cell r="C3292">
            <v>12856</v>
          </cell>
          <cell r="D3292" t="str">
            <v>PROYECTO ESPECIFICO PATIO ZONAL ALAMEDA EL JARDIN - PEGACOR MAX BLANCO.</v>
          </cell>
          <cell r="E3292" t="str">
            <v>KG</v>
          </cell>
          <cell r="F3292">
            <v>2892</v>
          </cell>
        </row>
        <row r="3293">
          <cell r="C3293">
            <v>12857</v>
          </cell>
          <cell r="D3293" t="str">
            <v>PROYECTO ESPECIFICO PATIO ZONAL ALAMEDA EL JARDIN - BALDOSA HEXAGONAL PREPULIDA LISTONES GRIS. COLOR VERDE, PARA EXTERIORES 30 X 30 CM. ESPESOR 25 MM.</v>
          </cell>
          <cell r="E3293" t="str">
            <v>M2</v>
          </cell>
          <cell r="F3293">
            <v>38550</v>
          </cell>
        </row>
        <row r="3294">
          <cell r="C3294">
            <v>12858</v>
          </cell>
          <cell r="D3294" t="str">
            <v>PROYECTO ESPECIFICO PATIO ZONAL ALAMEDA EL JARDIN - PISO LAMINADO SPC (STONE PLASTIC COMPOSITE), TRAFICO COMERCIAL, ACABADO TEXTURA MATE, TONO CASTAÑO, CON DILATACION EN ALUMINIO.</v>
          </cell>
          <cell r="E3294" t="str">
            <v>M2</v>
          </cell>
          <cell r="F3294">
            <v>59600</v>
          </cell>
        </row>
        <row r="3295">
          <cell r="C3295">
            <v>12859</v>
          </cell>
          <cell r="D3295" t="str">
            <v>PROYECTO ESPECIFICO PATIO ZONAL ALAMEDA EL JARDIN - PISO EN PORCELANATO GRIS FORMATO 30 X 60</v>
          </cell>
          <cell r="E3295" t="str">
            <v>M2</v>
          </cell>
          <cell r="F3295">
            <v>46900</v>
          </cell>
        </row>
        <row r="3296">
          <cell r="C3296">
            <v>12860</v>
          </cell>
          <cell r="D3296" t="str">
            <v>PROYECTO ESPECIFICO PATIO ZONAL ALAMEDA EL JARDIN - BALDOSA EN MICROGRANO COLOR NEGRO AZABACHE FORMATO 30X30</v>
          </cell>
          <cell r="E3296" t="str">
            <v>M2</v>
          </cell>
          <cell r="F3296">
            <v>48000</v>
          </cell>
        </row>
        <row r="3297">
          <cell r="C3297">
            <v>12861</v>
          </cell>
          <cell r="D3297" t="str">
            <v>PROYECTO ESPECIFICO PATIO ZONAL ALAMEDA EL JARDIN - PORCELANATO PARA PARED COLOR BLANCO FORMATO 20.5 X 20.5</v>
          </cell>
          <cell r="E3297" t="str">
            <v>M2</v>
          </cell>
          <cell r="F3297">
            <v>17400</v>
          </cell>
        </row>
        <row r="3298">
          <cell r="C3298">
            <v>12862</v>
          </cell>
          <cell r="D3298" t="str">
            <v>PROYECTO ESPECIFICO PATIO ZONAL ALAMEDA EL JARDIN - PISO EN BALDOSAS DE VINILO CON REDUCCIÓN ACÚSTICA E.=3,5MM FORMATO 50X50CM</v>
          </cell>
          <cell r="E3298" t="str">
            <v>M2</v>
          </cell>
          <cell r="F3298">
            <v>60000</v>
          </cell>
        </row>
        <row r="3299">
          <cell r="C3299">
            <v>12863</v>
          </cell>
          <cell r="D3299" t="str">
            <v xml:space="preserve">PROYECTO ESPECIFICO PATIO ZONAL ALAMEDA EL JARDIN - ESPEJO EN CRISTAL FLOTADO DE 4MM SIN BISELAR, CON BORDE PULIDO ADHERIDO A MURO </v>
          </cell>
          <cell r="E3299" t="str">
            <v>M2</v>
          </cell>
          <cell r="F3299">
            <v>95920</v>
          </cell>
        </row>
        <row r="3300">
          <cell r="C3300">
            <v>12864</v>
          </cell>
          <cell r="D3300" t="str">
            <v>PROYECTO ESPECIFICO PATIO ZONAL ALAMEDA EL JARDIN - SILICONA ANTIHONGOS TRANSPARENTE</v>
          </cell>
          <cell r="E3300" t="str">
            <v>UN</v>
          </cell>
          <cell r="F3300">
            <v>12900</v>
          </cell>
        </row>
        <row r="3301">
          <cell r="C3301">
            <v>12865</v>
          </cell>
          <cell r="D3301" t="str">
            <v>PROYECTO ESPECIFICO PATIO ZONAL ALAMEDA EL JARDIN - PANEL SEPARADOR DE ORINALES DE 1,00 M X 0,50 M O APROXIMADO, ANCLADO A MURO EN LAMINA DE ACERO INOXIDABLE</v>
          </cell>
          <cell r="E3301" t="str">
            <v>UN</v>
          </cell>
          <cell r="F3301">
            <v>261800</v>
          </cell>
        </row>
        <row r="3302">
          <cell r="C3302">
            <v>12866</v>
          </cell>
          <cell r="D3302" t="str">
            <v xml:space="preserve">PROYECTO ESPECIFICO PATIO ZONAL ALAMEDA EL JARDIN - TAPA PARA REGISTRO 20 X 20 CM </v>
          </cell>
          <cell r="E3302" t="str">
            <v>UN</v>
          </cell>
          <cell r="F3302">
            <v>7069</v>
          </cell>
        </row>
        <row r="3303">
          <cell r="C3303">
            <v>12867</v>
          </cell>
          <cell r="D3303" t="str">
            <v xml:space="preserve">PROYECTO ESPECIFICO PATIO ZONAL ALAMEDA EL JARDIN - TUBERIA PVC - S8, D=10" NORMA NTC 3722-3 </v>
          </cell>
          <cell r="E3303" t="str">
            <v>ML</v>
          </cell>
          <cell r="F3303">
            <v>68680</v>
          </cell>
        </row>
        <row r="3304">
          <cell r="C3304">
            <v>12868</v>
          </cell>
          <cell r="D3304" t="str">
            <v>PROYECTO ESPECIFICO PATIO ZONAL ALAMEDA EL JARDIN - TUBERIA DE PRESION EN PVC 3/4" RDE 11</v>
          </cell>
          <cell r="E3304" t="str">
            <v>ML</v>
          </cell>
          <cell r="F3304">
            <v>3650</v>
          </cell>
        </row>
        <row r="3305">
          <cell r="C3305">
            <v>12869</v>
          </cell>
          <cell r="D3305" t="str">
            <v>PROYECTO ESPECIFICO PATIO ZONAL ALAMEDA EL JARDIN - REGISTRO EN BRONCE DE PASO DIRECTO ROSCADO DE 3/4"</v>
          </cell>
          <cell r="E3305" t="str">
            <v>UN</v>
          </cell>
          <cell r="F3305">
            <v>20230</v>
          </cell>
        </row>
        <row r="3306">
          <cell r="C3306">
            <v>12870</v>
          </cell>
          <cell r="D3306" t="str">
            <v>PROYECTO ESPECIFICO PATIO ZONAL ALAMEDA EL JARDIN - REGISTRO EN BRONCE DE PASO DIRECTO ROSCADO DE 1"</v>
          </cell>
          <cell r="E3306" t="str">
            <v>UN</v>
          </cell>
          <cell r="F3306">
            <v>31654</v>
          </cell>
        </row>
        <row r="3307">
          <cell r="C3307">
            <v>12871</v>
          </cell>
          <cell r="D3307" t="str">
            <v>PROYECTO ESPECIFICO PATIO ZONAL ALAMEDA EL JARDIN - REGISTRO EN BRONCE DE PASO DIRECTO ROSCADO DE 1 1/4"</v>
          </cell>
          <cell r="E3307" t="str">
            <v>UN</v>
          </cell>
          <cell r="F3307">
            <v>51765</v>
          </cell>
        </row>
        <row r="3308">
          <cell r="C3308">
            <v>12872</v>
          </cell>
          <cell r="D3308" t="str">
            <v>PROYECTO ESPECIFICO PATIO ZONAL ALAMEDA EL JARDIN - REGISTRO EN BRONCE DE PASO DIRECTO ROSCADO DE 1 1/2"</v>
          </cell>
          <cell r="E3308" t="str">
            <v>UN</v>
          </cell>
          <cell r="F3308">
            <v>58262</v>
          </cell>
        </row>
        <row r="3309">
          <cell r="C3309">
            <v>12873</v>
          </cell>
          <cell r="D3309" t="str">
            <v>PROYECTO ESPECIFICO PATIO ZONAL ALAMEDA EL JARDIN - REGISTRO EN BRONCE DE PASO DIRECTO ROSCADO DE 2"</v>
          </cell>
          <cell r="E3309" t="str">
            <v>UN</v>
          </cell>
          <cell r="F3309">
            <v>92772</v>
          </cell>
        </row>
        <row r="3310">
          <cell r="C3310">
            <v>12874</v>
          </cell>
          <cell r="D3310" t="str">
            <v>PROYECTO ESPECIFICO PATIO ZONAL ALAMEDA EL JARDIN - TUBERÍA DE ACERO AL CARBON SCH10 D=4"</v>
          </cell>
          <cell r="E3310" t="str">
            <v>ML</v>
          </cell>
          <cell r="F3310">
            <v>85283</v>
          </cell>
        </row>
        <row r="3311">
          <cell r="C3311">
            <v>12875</v>
          </cell>
          <cell r="D3311" t="str">
            <v>PROYECTO ESPECIFICO PATIO ZONAL ALAMEDA EL JARDIN - TUBERÍA DE ACERO AL CARBON SCH10 D=6"</v>
          </cell>
          <cell r="E3311" t="str">
            <v>ML</v>
          </cell>
          <cell r="F3311">
            <v>147724</v>
          </cell>
        </row>
        <row r="3312">
          <cell r="C3312">
            <v>12876</v>
          </cell>
          <cell r="D3312" t="str">
            <v>PROYECTO ESPECIFICO PATIO ZONAL ALAMEDA EL JARDIN - TUBERÍA DE ACERO AL CARBON SCH10 D=3"</v>
          </cell>
          <cell r="E3312" t="str">
            <v>ML</v>
          </cell>
          <cell r="F3312">
            <v>66441</v>
          </cell>
        </row>
        <row r="3313">
          <cell r="C3313">
            <v>12877</v>
          </cell>
          <cell r="D3313" t="str">
            <v>PROYECTO ESPECIFICO PATIO ZONAL ALAMEDA EL JARDIN - TUBERÍA DE ACERO AL CARBON SCH10 D=2"</v>
          </cell>
          <cell r="E3313" t="str">
            <v>ML</v>
          </cell>
          <cell r="F3313">
            <v>51000</v>
          </cell>
        </row>
        <row r="3314">
          <cell r="C3314">
            <v>12878</v>
          </cell>
          <cell r="D3314" t="str">
            <v>PROYECTO ESPECIFICO PATIO ZONAL ALAMEDA EL JARDIN - TUBERÍA DE ACERO AL CARBON SCH40 D=1"</v>
          </cell>
          <cell r="E3314" t="str">
            <v>ML</v>
          </cell>
          <cell r="F3314">
            <v>27568</v>
          </cell>
        </row>
        <row r="3315">
          <cell r="C3315">
            <v>12879</v>
          </cell>
          <cell r="D3315" t="str">
            <v>PROYECTO ESPECIFICO PATIO ZONAL ALAMEDA EL JARDIN: TRAMPA DE GRASAS DE 95 LT</v>
          </cell>
          <cell r="E3315" t="str">
            <v>UN</v>
          </cell>
          <cell r="F3315">
            <v>238900</v>
          </cell>
        </row>
        <row r="3316">
          <cell r="C3316">
            <v>12880</v>
          </cell>
          <cell r="D3316" t="str">
            <v>PROYECTO ESPECIFICO PATIO ZONAL ALAMEDA EL JARDIN - PRENSAESTOPA PVC DE 1/2"</v>
          </cell>
          <cell r="E3316" t="str">
            <v>UN</v>
          </cell>
          <cell r="F3316">
            <v>823</v>
          </cell>
        </row>
        <row r="3317">
          <cell r="C3317">
            <v>12881</v>
          </cell>
          <cell r="D3317" t="str">
            <v>PROYECTO ESPECIFICO PATIO ZONAL ALAMEDA EL JARDIN - CABLE DE CU THHN No 10AWG</v>
          </cell>
          <cell r="E3317" t="str">
            <v>ML</v>
          </cell>
          <cell r="F3317">
            <v>2900</v>
          </cell>
        </row>
        <row r="3318">
          <cell r="C3318">
            <v>12882</v>
          </cell>
          <cell r="D3318" t="str">
            <v>PROYECTO ESPECIFICO PATIO ZONAL ALAMEDA EL JARDIN - TN6-1 MODULO MANTENIMIENTO. TABLERO IP54 USO EXTERIOR, INCLUYE BREAKER TOTALIZADOR, INTERRUPTORES SEGÚN PLANO UNIFILAR, CABLEADO DE POTENCIA, CERTIFICADO RETIE.</v>
          </cell>
          <cell r="E3318" t="str">
            <v>UN</v>
          </cell>
          <cell r="F3318">
            <v>5533500</v>
          </cell>
        </row>
        <row r="3319">
          <cell r="C3319">
            <v>12883</v>
          </cell>
          <cell r="D3319" t="str">
            <v>PROYECTO ESPECIFICO PATIO ZONAL ALAMEDA EL JARDIN - TN3-1 MODULO PINTURA. TABLERO IP54 USO EXTERIOR, INCLUYE BREAKER TOTALIZADOR, INTERRUPTORES SEGÚN PLANO UNIFILAR, CABLEADO DE POTENCIA, CERTIFICADO RETIE.</v>
          </cell>
          <cell r="E3319" t="str">
            <v>UN</v>
          </cell>
          <cell r="F3319">
            <v>4641000</v>
          </cell>
        </row>
        <row r="3320">
          <cell r="C3320">
            <v>12884</v>
          </cell>
          <cell r="D3320" t="str">
            <v>PROYECTO ESPECIFICO PATIO ZONAL ALAMEDA EL JARDIN - TN3-1 MODULO LAVADO. TABLERO IP54 USO EXTERIOR, INCLUYE BREAKER TOTALIZADOR, INTERRUPTORES SEGÚN PLANO UNIFILAR, CABLEADO DE POTENCIA, CERTIFICADO RETIE.</v>
          </cell>
          <cell r="E3320" t="str">
            <v>UN</v>
          </cell>
          <cell r="F3320">
            <v>4414900</v>
          </cell>
        </row>
        <row r="3321">
          <cell r="C3321">
            <v>12885</v>
          </cell>
          <cell r="D3321" t="str">
            <v xml:space="preserve">PROYECTO ESPECIFICO PATIO ZONAL ALAMEDA EL JARDIN - ADAPTADOR MACHO PVC PRESION 1 1/4" </v>
          </cell>
          <cell r="E3321" t="str">
            <v>UN</v>
          </cell>
          <cell r="F3321">
            <v>2900</v>
          </cell>
        </row>
        <row r="3322">
          <cell r="C3322">
            <v>12886</v>
          </cell>
          <cell r="D3322" t="str">
            <v>PROYECTO ESPECIFICO PATIO ZONAL ALAMEDA EL JARDIN - ADAPTADOR MACHO PVC PRESION 1 1/2"</v>
          </cell>
          <cell r="E3322" t="str">
            <v>UN</v>
          </cell>
          <cell r="F3322">
            <v>3706</v>
          </cell>
        </row>
        <row r="3323">
          <cell r="C3323">
            <v>12887</v>
          </cell>
          <cell r="D3323" t="str">
            <v>PROYECTO ESPECIFICO PATIO ZONAL ALAMEDA EL JARDIN: MACROMEDIDOR PARA AGUA POTABLE DE 2". TIPO HELICE WOLTMANN, DIÁMETRO DE 2".</v>
          </cell>
          <cell r="E3323" t="str">
            <v>UN</v>
          </cell>
          <cell r="F3323">
            <v>1826055</v>
          </cell>
        </row>
        <row r="3324">
          <cell r="C3324">
            <v>12888</v>
          </cell>
          <cell r="D3324" t="str">
            <v xml:space="preserve">PROYECTO ESPECIFICO PATIO ZONAL ALAMEDA EL JARDIN: TANQUE 1000 HI-PRESS 1000 LITROS VERTICAL </v>
          </cell>
          <cell r="E3324" t="str">
            <v>UN</v>
          </cell>
          <cell r="F3324">
            <v>4619580</v>
          </cell>
        </row>
        <row r="3325">
          <cell r="C3325">
            <v>12889</v>
          </cell>
          <cell r="D3325" t="str">
            <v>PROYECTO ESPECIFICO PATIO ZONAL ALAMEDA EL JARDIN: JUEGO DE PRE MOLDEADOS TIPO EXTERIOR PARA CABLE XLPE 15KVA PARA CALIBRES ENTRE 2-4-0</v>
          </cell>
          <cell r="E3325" t="str">
            <v>JGO</v>
          </cell>
          <cell r="F3325">
            <v>254138</v>
          </cell>
        </row>
        <row r="3326">
          <cell r="C3326">
            <v>12890</v>
          </cell>
          <cell r="D3326" t="str">
            <v>PROYECTO ESPECIFICO PATIO ZONAL ALAMEDA EL JARDIN: PLANTA ELÉCTRICA DE 300 KVA. VOLTAJE 220V</v>
          </cell>
          <cell r="E3326" t="str">
            <v>UN</v>
          </cell>
          <cell r="F3326">
            <v>132801546</v>
          </cell>
        </row>
        <row r="3327">
          <cell r="C3327">
            <v>12891</v>
          </cell>
          <cell r="D3327" t="str">
            <v>PROYECTO ESPECIFICO PATIO ZONAL ALAMEDA EL JARDIN: BORDILLO ANTEPECHO POLIMERO TIPO B PARA VENTANAS, EN CONCRETO 0.40 x 0.25 MTS. (ALIGERADO)</v>
          </cell>
          <cell r="E3327" t="str">
            <v>ML</v>
          </cell>
          <cell r="F3327">
            <v>22000</v>
          </cell>
        </row>
        <row r="3328">
          <cell r="C3328">
            <v>12892</v>
          </cell>
          <cell r="D3328" t="str">
            <v>PROYECTO ESPECIFICO PATIO ZONAL ALAMEDA EL JARDIN: LAMPARA FLUORESCENTE COMPACTO - EXTERIORES</v>
          </cell>
          <cell r="E3328" t="str">
            <v>UN</v>
          </cell>
          <cell r="F3328">
            <v>23562</v>
          </cell>
        </row>
        <row r="3329">
          <cell r="C3329">
            <v>12893</v>
          </cell>
          <cell r="D3329" t="str">
            <v>PROYECTO ESPECIFICO PATIO ZONAL ALAMEDA EL JARDIN: LAMPARA HALOGENA DE INCRUSTAR EN PISO. Incluye Suministro e Instalación</v>
          </cell>
          <cell r="E3329" t="str">
            <v>UN</v>
          </cell>
          <cell r="F3329">
            <v>116375</v>
          </cell>
        </row>
        <row r="3330">
          <cell r="C3330">
            <v>12895</v>
          </cell>
          <cell r="D3330" t="str">
            <v xml:space="preserve">TUBO CONDUIT GALVANIZADO RMC 6'' </v>
          </cell>
          <cell r="E3330" t="str">
            <v>ML</v>
          </cell>
          <cell r="F3330">
            <v>416500</v>
          </cell>
        </row>
        <row r="3331">
          <cell r="C3331">
            <v>12896</v>
          </cell>
          <cell r="D3331" t="str">
            <v xml:space="preserve">TUBERÍA ALCANTARILLADO 1500 MM 60" HDPE </v>
          </cell>
          <cell r="E3331" t="str">
            <v>ML</v>
          </cell>
          <cell r="F3331">
            <v>4391885</v>
          </cell>
        </row>
        <row r="3332">
          <cell r="C3332">
            <v>12899</v>
          </cell>
          <cell r="D3332" t="str">
            <v>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v>
          </cell>
          <cell r="E3332" t="str">
            <v>UN</v>
          </cell>
          <cell r="F3332">
            <v>21411609</v>
          </cell>
        </row>
        <row r="3333">
          <cell r="C3333">
            <v>12900</v>
          </cell>
          <cell r="D3333" t="str">
            <v>AVENIDA CONTADOR (CL. 134) - BANCA EN CONCRETO M-01-A</v>
          </cell>
          <cell r="E3333" t="str">
            <v>UN</v>
          </cell>
          <cell r="F3333">
            <v>1368500</v>
          </cell>
        </row>
        <row r="3334">
          <cell r="C3334">
            <v>12901</v>
          </cell>
          <cell r="D3334" t="str">
            <v>AVENIDA CONTADOR (CL. 134) - TUERCAS 3/4" ASTM A194</v>
          </cell>
          <cell r="E3334" t="str">
            <v>UN</v>
          </cell>
          <cell r="F3334">
            <v>2391</v>
          </cell>
        </row>
        <row r="3335">
          <cell r="C3335">
            <v>12902</v>
          </cell>
          <cell r="D3335" t="str">
            <v>AVENIDA CONTADOR (CL. 134) - TUERCA 5/8" ASTM A194</v>
          </cell>
          <cell r="E3335" t="str">
            <v>UN</v>
          </cell>
          <cell r="F3335">
            <v>1432</v>
          </cell>
        </row>
        <row r="3336">
          <cell r="C3336">
            <v>12903</v>
          </cell>
          <cell r="D3336" t="str">
            <v>AVENIDA CONTADOR (CL. 134) - TUERCA 1/2" ASTM A194</v>
          </cell>
          <cell r="E3336" t="str">
            <v>UN</v>
          </cell>
          <cell r="F3336">
            <v>703</v>
          </cell>
        </row>
        <row r="3337">
          <cell r="C3337">
            <v>12904</v>
          </cell>
          <cell r="D3337" t="str">
            <v>AVENIDA CONTADOR (CL. 134) - BOLARDO METALICO M-15-A</v>
          </cell>
          <cell r="E3337" t="str">
            <v>UN</v>
          </cell>
          <cell r="F3337">
            <v>226100</v>
          </cell>
        </row>
        <row r="3338">
          <cell r="C3338">
            <v>12905</v>
          </cell>
          <cell r="D3338" t="str">
            <v>AVENIDA CONTADOR (CL. 134) - PAPELERA DOBLE EN ACERO M-121</v>
          </cell>
          <cell r="E3338" t="str">
            <v>UN</v>
          </cell>
          <cell r="F3338">
            <v>1414910</v>
          </cell>
        </row>
        <row r="3339">
          <cell r="C3339">
            <v>12906</v>
          </cell>
          <cell r="D3339" t="str">
            <v>AVENIDA CONTADOR (CL. 134) - GEOMEMBRANA LISA HDPE 40 MILS</v>
          </cell>
          <cell r="E3339" t="str">
            <v>M2</v>
          </cell>
          <cell r="F3339">
            <v>13983</v>
          </cell>
        </row>
        <row r="3340">
          <cell r="C3340">
            <v>12907</v>
          </cell>
          <cell r="D3340" t="str">
            <v>AVENIDA CONTADOR (CL. 134) - ADHESIVO EPÓXICO DE DOS COMPONENTES, LIBRE DE SOLVENTES</v>
          </cell>
          <cell r="E3340" t="str">
            <v>KG</v>
          </cell>
          <cell r="F3340">
            <v>159200</v>
          </cell>
        </row>
        <row r="3341">
          <cell r="C3341">
            <v>12908</v>
          </cell>
          <cell r="D3341" t="str">
            <v>ESTUDIOS Y DISEÑOS PARA SITIOS INESTABLES EN BOGOTÁ D.C - INMUNIZANTE Y PRESERVANTE DE MADERA</v>
          </cell>
          <cell r="E3341" t="str">
            <v>LT</v>
          </cell>
          <cell r="F3341">
            <v>32861</v>
          </cell>
        </row>
        <row r="3342">
          <cell r="C3342">
            <v>12909</v>
          </cell>
          <cell r="D3342" t="str">
            <v xml:space="preserve">ESTUDIOS Y DISEÑOS PARA SITIOS INESTABLES EN BOGOTÁ D.C - COSEDORA Y SELLADORA ELECTRICA DE SACOS </v>
          </cell>
          <cell r="E3342" t="str">
            <v>HR</v>
          </cell>
          <cell r="F3342">
            <v>220</v>
          </cell>
        </row>
        <row r="3343">
          <cell r="C3343">
            <v>12910</v>
          </cell>
          <cell r="D3343" t="str">
            <v>ESTUDIOS Y DISEÑOS PARA SITIOS INESTABLES EN BOGOTÁ D.C - MANTO PERMANENTE PARA CONTROL DE EROSIÓN - TERRATRAC TRM15 O SIMILAR</v>
          </cell>
          <cell r="E3343" t="str">
            <v>M2</v>
          </cell>
          <cell r="F3343">
            <v>8800</v>
          </cell>
        </row>
        <row r="3344">
          <cell r="C3344">
            <v>12911</v>
          </cell>
          <cell r="D3344" t="str">
            <v>ESTUDIOS Y DISEÑOS PARA SITIOS INESTABLES EN BOGOTÁ D.C - GEODREN PLANAR PERMADRAIN 70 DE 0,50M O SIMILAR</v>
          </cell>
          <cell r="E3344" t="str">
            <v>ML</v>
          </cell>
          <cell r="F3344">
            <v>10305</v>
          </cell>
        </row>
        <row r="3345">
          <cell r="C3345">
            <v>12912</v>
          </cell>
          <cell r="D3345" t="str">
            <v>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v>
          </cell>
          <cell r="E3345" t="str">
            <v>UN</v>
          </cell>
          <cell r="F3345">
            <v>71400000</v>
          </cell>
        </row>
        <row r="3346">
          <cell r="C3346">
            <v>12913</v>
          </cell>
          <cell r="D3346" t="str">
            <v>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v>
          </cell>
          <cell r="E3346" t="str">
            <v>UN</v>
          </cell>
          <cell r="F3346">
            <v>844601</v>
          </cell>
        </row>
        <row r="3347">
          <cell r="C3347">
            <v>12914</v>
          </cell>
          <cell r="D3347" t="str">
            <v>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v>
          </cell>
          <cell r="E3347" t="str">
            <v>UN</v>
          </cell>
          <cell r="F3347">
            <v>403800000</v>
          </cell>
        </row>
        <row r="3348">
          <cell r="C3348">
            <v>12915</v>
          </cell>
          <cell r="D3348" t="str">
            <v>PROYECTO ESPECIFICO PUENTE PEATONAL ATIRANTADO CALLE 174 - SUMINISTRO E INSTALACIÓN DEL SISTEMA DE TIRANTES CON HORQUILLAS FIJAS, PARA EL PROCESO DE SUSTITUCIÓN DE LOS TIRANTES DE LA PASARELA PEATONAL DE ACCESO AL PORTAL NORTE CALLE 174 EN LA CIUDAD DE BOGOTÁ D.C.</v>
          </cell>
          <cell r="E3348" t="str">
            <v>GLB</v>
          </cell>
          <cell r="F3348">
            <v>3555691184</v>
          </cell>
        </row>
        <row r="3349">
          <cell r="C3349">
            <v>12916</v>
          </cell>
          <cell r="D3349" t="str">
            <v>AUTOHORMIGONERA - VOLUMEN DE HORMIGÓN POR AMASADO DE 1 A 5.5 m3</v>
          </cell>
          <cell r="E3349" t="str">
            <v>HR</v>
          </cell>
          <cell r="F3349">
            <v>178689</v>
          </cell>
        </row>
        <row r="3350">
          <cell r="C3350">
            <v>12917</v>
          </cell>
          <cell r="D3350" t="str">
            <v xml:space="preserve">GRÚA HIDRÁULICA DE BRAZO ARTICULADO MONTADA SOBRE CAMIÓN - CARGA MÁXIMA DE 1 A 17 TONELADAS - INCLUYE OPERARIO </v>
          </cell>
          <cell r="E3350" t="str">
            <v>HR</v>
          </cell>
          <cell r="F3350">
            <v>163268</v>
          </cell>
        </row>
        <row r="3351">
          <cell r="C3351">
            <v>12918</v>
          </cell>
          <cell r="D3351" t="str">
            <v>PLANTA ELÉCTRICA - POTENCIA ELÉCTRICA GENERADA 11-13 kW INCLUYE COMBUSTIBLE</v>
          </cell>
          <cell r="E3351" t="str">
            <v>HR</v>
          </cell>
          <cell r="F3351">
            <v>15697</v>
          </cell>
        </row>
        <row r="3352">
          <cell r="C3352">
            <v>12919</v>
          </cell>
          <cell r="D3352" t="str">
            <v>PARAL METÁLICO CORTO DE 1.50 m A 2.7 m</v>
          </cell>
          <cell r="E3352" t="str">
            <v>MES</v>
          </cell>
          <cell r="F3352">
            <v>3213</v>
          </cell>
        </row>
        <row r="3353">
          <cell r="C3353">
            <v>12920</v>
          </cell>
          <cell r="D3353" t="str">
            <v>ANDAMIO MULTIDIRECCIONAL - ALTURA 9 m - ÁREA 4 m2</v>
          </cell>
          <cell r="E3353" t="str">
            <v>DIA</v>
          </cell>
          <cell r="F3353">
            <v>31654</v>
          </cell>
        </row>
        <row r="3354">
          <cell r="C3354">
            <v>12921</v>
          </cell>
          <cell r="D3354" t="str">
            <v>DIAGNOSTICO DE PUENTES VEHICULARES SOBRE CUERPO DE AGUA BOGOTA D.C. - INSPECCIÓN BÁSICA DE PUENTES SOBRE CUERPOS DE AGUA; INCLUYE EQUIPOS PARA CAPTURA, VISUALIZACIÓN, MEDICIÓN Y/O TOMA DE DATOS EN CAMPO. NO INCLUYE PERSONAL, TRANSPORTE Y OTROS COSTOS NO ESPECIFICADOS.</v>
          </cell>
          <cell r="E3354" t="str">
            <v>M2</v>
          </cell>
          <cell r="F3354">
            <v>637</v>
          </cell>
        </row>
        <row r="3355">
          <cell r="C3355">
            <v>12922</v>
          </cell>
          <cell r="D3355" t="str">
            <v>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v>
          </cell>
          <cell r="E3355" t="str">
            <v>M2</v>
          </cell>
          <cell r="F3355">
            <v>1027</v>
          </cell>
        </row>
        <row r="3356">
          <cell r="C3356">
            <v>12923</v>
          </cell>
          <cell r="D3356" t="str">
            <v>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v>
          </cell>
          <cell r="E3356" t="str">
            <v>UN</v>
          </cell>
          <cell r="F3356">
            <v>65320061</v>
          </cell>
        </row>
        <row r="3357">
          <cell r="C3357">
            <v>12924</v>
          </cell>
          <cell r="D3357" t="str">
            <v>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v>
          </cell>
          <cell r="E3357" t="str">
            <v>UN</v>
          </cell>
          <cell r="F3357">
            <v>8562202</v>
          </cell>
        </row>
        <row r="3358">
          <cell r="C3358">
            <v>12925</v>
          </cell>
          <cell r="D3358" t="str">
            <v>MEDIDA DE LA IRREGULARIDAD SUPERFICIAL DE UN PAVIMENTO MEDIANTE LA REGLA DE TRES METROS, ESTÁTICA O RODANTE (Por unidad) - No Incluye Transporte</v>
          </cell>
          <cell r="E3358" t="str">
            <v>UN</v>
          </cell>
          <cell r="F3358">
            <v>85680</v>
          </cell>
        </row>
        <row r="3359">
          <cell r="C3359">
            <v>12926</v>
          </cell>
          <cell r="D3359" t="str">
            <v>MEDIDA DE SEGREGACIÓN TÉRMICA DE MEZCLAS ASFÁLTICAS MEDIANTE CÁMARA TERMOGRÁFICA (Por unidad) - No Incluye Transporte</v>
          </cell>
          <cell r="E3359" t="str">
            <v>UN</v>
          </cell>
          <cell r="F3359">
            <v>128520</v>
          </cell>
        </row>
        <row r="3360">
          <cell r="C3360">
            <v>12927</v>
          </cell>
          <cell r="D3360" t="str">
            <v>MEDIDA DE SEGREGACIÓN TÉRMICA DE MEZCLAS ASFÁLTICAS MEDIANTE CÁMARA TERMOGRÁFICA (Por jornada) - No Incluye Transporte</v>
          </cell>
          <cell r="E3360" t="str">
            <v>DIA</v>
          </cell>
          <cell r="F3360">
            <v>535500</v>
          </cell>
        </row>
        <row r="3361">
          <cell r="C3361">
            <v>12928</v>
          </cell>
          <cell r="D3361" t="str">
            <v>CONSTRUCCIÓN DE LA INTERSECCIÓN A DESNIVEL DE PUENTE ARANDA - TEE HD EXTREMO JUNTA HIDRÁULICA 12"x8" (300x200mm)</v>
          </cell>
          <cell r="E3361" t="str">
            <v>UN</v>
          </cell>
          <cell r="F3361">
            <v>3092810</v>
          </cell>
        </row>
        <row r="3362">
          <cell r="C3362">
            <v>12929</v>
          </cell>
          <cell r="D3362" t="str">
            <v>CONSTRUCCIÓN DE LA INTERSECCIÓN A DESNIVEL DE PUENTE ARANDA - TEE HD EXTREMO JUNTA HIDRÁULICA 12"x 6" (300 x 150 mm)</v>
          </cell>
          <cell r="E3362" t="str">
            <v>UN</v>
          </cell>
          <cell r="F3362">
            <v>2827440</v>
          </cell>
        </row>
        <row r="3363">
          <cell r="C3363">
            <v>12930</v>
          </cell>
          <cell r="D3363" t="str">
            <v>CONSTRUCCIÓN DE LA INTERSECCIÓN A DESNIVEL DE PUENTE ARANDA - TEE HD JUNTA HIDRÁULICA 6"x6" (150x150mm)</v>
          </cell>
          <cell r="E3363" t="str">
            <v>UN</v>
          </cell>
          <cell r="F3363">
            <v>708050</v>
          </cell>
        </row>
        <row r="3364">
          <cell r="C3364">
            <v>12931</v>
          </cell>
          <cell r="D3364" t="str">
            <v>CONSTRUCCIÓN DE LA INTERSECCIÓN A DESNIVEL DE PUENTE ARANDA - VÁLVULA TIPO MARIPOSA DISCO INOX. DE Ø 8" CLASE 300. EXTREMOS BRIDADOS</v>
          </cell>
          <cell r="E3364" t="str">
            <v>UN</v>
          </cell>
          <cell r="F3364">
            <v>9137739</v>
          </cell>
        </row>
        <row r="3365">
          <cell r="C3365">
            <v>12932</v>
          </cell>
          <cell r="D3365" t="str">
            <v>CONSTRUCCIÓN DE LA INTERSECCIÓN A DESNIVEL DE PUENTE ARANDA - TEE HD EXTREMO JUNTA HIDRÁULICA 8"x 8" (200x200mm)</v>
          </cell>
          <cell r="E3365" t="str">
            <v>UN</v>
          </cell>
          <cell r="F3365">
            <v>1237600</v>
          </cell>
        </row>
        <row r="3366">
          <cell r="C3366">
            <v>12933</v>
          </cell>
          <cell r="D3366" t="str">
            <v>CONSTRUCCIÓN DE LA INTERSECCIÓN A DESNIVEL DE PUENTE ARANDA - TUBO EN ACERO Ø 45" CON UNIONES ESPIGO/CAMPANA CON EMPAQUE DE CAUCHO,CON REVESTIMIENTO INTERIOR Y RECUBRIMIENTO EXTERIOR EN MORTERO CEMENTO. NORMA C200 PARTIR DE LÁMINA ASTM A36 L=6.00m PRESIÓN 150PSI</v>
          </cell>
          <cell r="E3366" t="str">
            <v>ML</v>
          </cell>
          <cell r="F3366">
            <v>4764021</v>
          </cell>
        </row>
        <row r="3367">
          <cell r="C3367">
            <v>12934</v>
          </cell>
          <cell r="D3367" t="str">
            <v>CONSTRUCCIÓN DE LA INTERSECCIÓN A DESNIVEL DE PUENTE ARANDA - VÁLVULA TIPO MARIPOSA DISCO INOX. DE Ø 4" CLASE 150. EXTREMOS BRIDADOS</v>
          </cell>
          <cell r="E3367" t="str">
            <v>UN</v>
          </cell>
          <cell r="F3367">
            <v>279650</v>
          </cell>
        </row>
        <row r="3368">
          <cell r="C3368">
            <v>12935</v>
          </cell>
          <cell r="D3368" t="str">
            <v>CONSTRUCCIÓN DE LA INTERSECCIÓN A DESNIVEL DE PUENTE ARANDA - VÁLVULA TIPO MARIPOSA DISCO INOX. DE Ø 6" CLASE 150. EXTREMOS BRIDADOS</v>
          </cell>
          <cell r="E3368" t="str">
            <v>UN</v>
          </cell>
          <cell r="F3368">
            <v>470050</v>
          </cell>
        </row>
        <row r="3369">
          <cell r="C3369">
            <v>12936</v>
          </cell>
          <cell r="D3369" t="str">
            <v>CONSTRUCCIÓN DE LA INTERSECCIÓN A DESNIVEL DE PUENTE ARANDA - CODO EN ACERO Ø 45" ENTRE 22 1/2° Y 45° CON JUNTA ESPIGO / CAMPANA CON EMPAQUE DE CAUCHO, CON REVESTIMIENTO INTERIOR Y RECUBRIMIENTO EXTERIOR EN MORTERO CEMENTO. L=0.95m x 0.95m PRESIÓN DE TRABAJO=150</v>
          </cell>
          <cell r="E3369" t="str">
            <v>UN</v>
          </cell>
          <cell r="F3369">
            <v>8108660</v>
          </cell>
        </row>
        <row r="3370">
          <cell r="C3370">
            <v>12937</v>
          </cell>
          <cell r="D3370" t="str">
            <v>CONSTRUCCIÓN DE LA INTERSECCIÓN A DESNIVEL DE PUENTE ARANDA - CODO EN ACERO Ø 27" ENTRE 22 1/2° Y 45° CON JUNTA ESPIGO / CAMPANA CON EMPAQUE DE CAUCHO, CON REVESTIMIENTO INTERIOR Y RECUBRIMIENTO EXTERIOR EN MORTERO CEMENTO. L=0.85m x 0.85m PRESIÓN TRABAJO 150PSI</v>
          </cell>
          <cell r="E3370" t="str">
            <v>UN</v>
          </cell>
          <cell r="F3370">
            <v>5346313</v>
          </cell>
        </row>
        <row r="3371">
          <cell r="C3371">
            <v>12938</v>
          </cell>
          <cell r="D3371" t="str">
            <v>CONSTRUCCIÓN DE LA INTERSECCIÓN A DESNIVEL DE PUENTE ARANDA - CODO HD JUNTA HIDRÁULICA PARA PVC 22.5°X6"</v>
          </cell>
          <cell r="E3371" t="str">
            <v>UN</v>
          </cell>
          <cell r="F3371">
            <v>461720</v>
          </cell>
        </row>
        <row r="3372">
          <cell r="C3372">
            <v>12939</v>
          </cell>
          <cell r="D3372" t="str">
            <v>CONSTRUCCIÓN DE LA INTERSECCIÓN A DESNIVEL DE PUENTE ARANDA - TEE HD EXTREMO JUNTA HIDRÁULICA 6"x 4" (160 x 100 mm)</v>
          </cell>
          <cell r="E3372" t="str">
            <v>UN</v>
          </cell>
          <cell r="F3372">
            <v>566440</v>
          </cell>
        </row>
        <row r="3373">
          <cell r="C3373">
            <v>12940</v>
          </cell>
          <cell r="D3373" t="str">
            <v>CONSTRUCCIÓN DE LA INTERSECCIÓN A DESNIVEL DE PUENTE ARANDA - TEE HD EXTREMO JUNTA HIDRÁULICA 12"x 4" (300 x 100 mm)</v>
          </cell>
          <cell r="E3373" t="str">
            <v>UN</v>
          </cell>
          <cell r="F3373">
            <v>2740570</v>
          </cell>
        </row>
        <row r="3374">
          <cell r="C3374">
            <v>12941</v>
          </cell>
          <cell r="D3374" t="str">
            <v>CONSTRUCCIÓN DE LA INTERSECCIÓN A DESNIVEL DE PUENTE ARANDA - REDUCCIÓN  EN ACERO 45° x 42° CON ESPIGO Ø=45" Y CAMPANA Ø=42", revestida interior y exteriormente con mortero de cemento. L=0.35m. Presión de trabajo=150 psi)</v>
          </cell>
          <cell r="E3374" t="str">
            <v>UN</v>
          </cell>
          <cell r="F3374">
            <v>6914019</v>
          </cell>
        </row>
        <row r="3375">
          <cell r="C3375">
            <v>12942</v>
          </cell>
          <cell r="D3375" t="str">
            <v>CONSTRUCCIÓN DE LA INTERSECCIÓN A DESNIVEL DE PUENTE ARANDA - REDUCCIÓN  EN ACERO Ø27° x Ø24° CON ESPIGO Ø=27" Y CAMPANA Ø=24", revestida interior y exteriormente con mortero de cemento. L=0.35m. Presión de trabajo=150 psi)</v>
          </cell>
          <cell r="E3375" t="str">
            <v>UN</v>
          </cell>
          <cell r="F3375">
            <v>3740170</v>
          </cell>
        </row>
        <row r="3376">
          <cell r="C3376">
            <v>12943</v>
          </cell>
          <cell r="D3376" t="str">
            <v>CONSTRUCCIÓN DE LA INTERSECCIÓN A DESNIVEL DE PUENTE ARANDA - TAPON HD EXTREMO JUNTA HIDRÁULICA D=4"</v>
          </cell>
          <cell r="E3376" t="str">
            <v>UN</v>
          </cell>
          <cell r="F3376">
            <v>130900</v>
          </cell>
        </row>
        <row r="3377">
          <cell r="C3377">
            <v>12944</v>
          </cell>
          <cell r="D3377" t="str">
            <v>CONSTRUCCIÓN DE LA INTERSECCIÓN A DESNIVEL DE PUENTE ARANDA - CODO HD JUNTA HIDRAULICA PARA PVC 22.5ºX8"</v>
          </cell>
          <cell r="E3377" t="str">
            <v>UN</v>
          </cell>
          <cell r="F3377">
            <v>717570</v>
          </cell>
        </row>
        <row r="3378">
          <cell r="C3378">
            <v>12945</v>
          </cell>
          <cell r="D3378" t="str">
            <v>CONSTRUCCIÓN DE LA INTERSECCIÓN A DESNIVEL DE PUENTE ARANDA - TUBO EN ACERO Ø 20" CON UNIONES ESPIGO/CAMPANA CON EMPAQUE DE CAUCHO. REVEST.INTERIOR Y RECUBR EXT. EN MORTERO CEMENTO. L= 6.00m PRESIÓN TRABAJO 150 PSI</v>
          </cell>
          <cell r="E3378" t="str">
            <v>ML</v>
          </cell>
          <cell r="F3378">
            <v>961401</v>
          </cell>
        </row>
        <row r="3379">
          <cell r="C3379">
            <v>12946</v>
          </cell>
          <cell r="D3379" t="str">
            <v>CONSTRUCCIÓN DE LA INTERSECCIÓN A DESNIVEL DE PUENTE ARANDA - CODO HD JUNTA HIDRAULICA PARA PVC 45ºX8"</v>
          </cell>
          <cell r="E3379" t="str">
            <v>UN</v>
          </cell>
          <cell r="F3379">
            <v>921060</v>
          </cell>
        </row>
        <row r="3380">
          <cell r="C3380">
            <v>12947</v>
          </cell>
          <cell r="D3380" t="str">
            <v>CONSTRUCCIÓN DE LA INTERSECCIÓN A DESNIVEL DE PUENTE ARANDA - TAPON HD EXTREMO JUNTA HIDRÁULICA D=6"</v>
          </cell>
          <cell r="E3380" t="str">
            <v>UN</v>
          </cell>
          <cell r="F3380">
            <v>360570</v>
          </cell>
        </row>
        <row r="3381">
          <cell r="C3381">
            <v>12948</v>
          </cell>
          <cell r="D3381" t="str">
            <v>CONSTRUCCIÓN DE LA INTERSECCIÓN A DESNIVEL DE PUENTE ARANDA - VÁLVULA TIPO MARIPOSA DISCO INOX. DE Ø 24" CLASE 150. EXTREMOS BRIDADOS</v>
          </cell>
          <cell r="E3381" t="str">
            <v>UN</v>
          </cell>
          <cell r="F3381">
            <v>25347000</v>
          </cell>
        </row>
        <row r="3382">
          <cell r="C3382">
            <v>12949</v>
          </cell>
          <cell r="D3382" t="str">
            <v>CONSTRUCCIÓN DE LA INTERSECCIÓN A DESNIVEL DE PUENTE ARANDA - TUBO EN ACERO Ø 27" CON UNIONES ESPIGO/CAMPANA CON EMPAQUE DE CAUCHO. REVEST.INTERIOR Y RECUBR EXT. EN MORTERO CEMENTO. L= 6.00m PRESIÓN TRABAJO 150 PSI</v>
          </cell>
          <cell r="E3382" t="str">
            <v>ML</v>
          </cell>
          <cell r="F3382">
            <v>1475719</v>
          </cell>
        </row>
        <row r="3383">
          <cell r="C3383">
            <v>12950</v>
          </cell>
          <cell r="D3383" t="str">
            <v>CONSTRUCCIÓN DE LA INTERSECCIÓN A DESNIVEL DE PUENTE ARANDA - VÁLVULA COMPUERTA ELÁSTICA VÁSTAGO NO ASCENDENTE JUNTA HIDRÁULICA D=6"</v>
          </cell>
          <cell r="E3383" t="str">
            <v>UN</v>
          </cell>
          <cell r="F3383">
            <v>1812370</v>
          </cell>
        </row>
        <row r="3384">
          <cell r="C3384">
            <v>12951</v>
          </cell>
          <cell r="D3384" t="str">
            <v>CONSTRUCCIÓN DE LA INTERSECCIÓN A DESNIVEL DE PUENTE ARANDA - CÁMARA PREFABRICADA TIPO I - CÁMARA RECTA. DIAMETRO 1800MM Y PROFUNDIDAD DE 6 A 9M</v>
          </cell>
          <cell r="E3384" t="str">
            <v>UN</v>
          </cell>
          <cell r="F3384">
            <v>39143382</v>
          </cell>
        </row>
        <row r="3385">
          <cell r="C3385">
            <v>12952</v>
          </cell>
          <cell r="D3385" t="str">
            <v>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v>
          </cell>
          <cell r="E3385" t="str">
            <v>UN</v>
          </cell>
          <cell r="F3385">
            <v>7343490</v>
          </cell>
        </row>
        <row r="3386">
          <cell r="C3386">
            <v>12953</v>
          </cell>
          <cell r="D3386" t="str">
            <v>CONSTRUCCIÓN DE LA INTERSECCIÓN A DESNIVEL DE PUENTE ARANDA - VÁLVULA COMPUERTA ELÁSTICA VNA (VÁSTAGO NO ASCENDENTE) D=4" EXTREMOS JUNTA HIDRÁULICA</v>
          </cell>
          <cell r="E3386" t="str">
            <v>UN</v>
          </cell>
          <cell r="F3386">
            <v>938910</v>
          </cell>
        </row>
        <row r="3387">
          <cell r="C3387">
            <v>12954</v>
          </cell>
          <cell r="D3387" t="str">
            <v>CONSTRUCCIÓN DE LA INTERSECCIÓN A DESNIVEL DE PUENTE ARANDA - CODO 45° PVC ALCANTARILLADO D=6"</v>
          </cell>
          <cell r="E3387" t="str">
            <v>UN</v>
          </cell>
          <cell r="F3387">
            <v>67290</v>
          </cell>
        </row>
        <row r="3388">
          <cell r="C3388">
            <v>12955</v>
          </cell>
          <cell r="D3388" t="str">
            <v>CONSTRUCCIÓN DE LA INTERSECCIÓN A DESNIVEL DE PUENTE ARANDA - SALIDA NORMAL EN ACERO Ø6" CON EXTREMO BRIDADO. REVESTIMIENTO INTERIOR Y EXTERIOR EN PINTURA EPÓXICA. L= 0.15m. INSTALADA EN FABRICA SOBRE TUBO O ACCESORIO HASTA Ø45". NO INCLUYE VALOR DEL TUBO.</v>
          </cell>
          <cell r="E3388" t="str">
            <v>UN</v>
          </cell>
          <cell r="F3388">
            <v>723996</v>
          </cell>
        </row>
        <row r="3389">
          <cell r="C3389">
            <v>12956</v>
          </cell>
          <cell r="D3389" t="str">
            <v>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v>
          </cell>
          <cell r="E3389" t="str">
            <v>ML</v>
          </cell>
          <cell r="F3389">
            <v>2254812</v>
          </cell>
        </row>
        <row r="3390">
          <cell r="C3390">
            <v>12957</v>
          </cell>
          <cell r="D3390" t="str">
            <v>CONSTRUCCIÓN DE LA INTERSECCIÓN A DESNIVEL DE PUENTE ARANDA -NIPLE EN ACERO Ø=18" EXTREMOS BRIDA/CAMPANA, REVESTIMIENTO INTERIOR Y RECUBRIMIENTO EXTERIOR EN MORTERO DE CEMENTO, CON SALIDA TANGENCIAL PARA PURGA 4" L= 2500mm. SUMINISTRO E INSTALACIÓN. PRESIÓN DE TRABAJO 150 PSI.</v>
          </cell>
          <cell r="E3390" t="str">
            <v>UN</v>
          </cell>
          <cell r="F3390">
            <v>5903828</v>
          </cell>
        </row>
        <row r="3391">
          <cell r="C3391">
            <v>12958</v>
          </cell>
          <cell r="D3391" t="str">
            <v>CONSTRUCCIÓN DE LA INTERSECCIÓN A DESNIVEL DE PUENTE ARANDA - REDUCCIÓN EN ACERO D=18" A D=8" CON ESPIGO EN D=18" Y CAMPANA EN D=8", CON REVESTIMIENTO INTERIOR Y RECUBIRMIENTO EXTERIOR EN MORTERO DE CEMENTO. L=0,20M. PRESIÓN DE TRABAJO 150 PSI.</v>
          </cell>
          <cell r="E3391" t="str">
            <v>UN</v>
          </cell>
          <cell r="F3391">
            <v>2634541</v>
          </cell>
        </row>
        <row r="3392">
          <cell r="C3392">
            <v>12959</v>
          </cell>
          <cell r="D3392" t="str">
            <v>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v>
          </cell>
          <cell r="E3392" t="str">
            <v>UN</v>
          </cell>
          <cell r="F3392">
            <v>2610265</v>
          </cell>
        </row>
        <row r="3393">
          <cell r="C3393">
            <v>12960</v>
          </cell>
          <cell r="D3393" t="str">
            <v xml:space="preserve">CONSTRUCCIÓN DE LA INTERSECCIÓN A DESNIVEL DE PUENTE ARANDA -Codo en Acero φ 18" entre 671⁄2° y 90° con Unión Espigo / Campana con Empaque de Caucho, con revestimiento interior y recubrimiento exterior en mortero de cemento. L=0,60 x 0,60m. Presión de Trabajo = 350 psi. </v>
          </cell>
          <cell r="E3393" t="str">
            <v>UN</v>
          </cell>
          <cell r="F3393">
            <v>4455122</v>
          </cell>
        </row>
        <row r="3394">
          <cell r="C3394">
            <v>12961</v>
          </cell>
          <cell r="D3394" t="str">
            <v>CONSTRUCCIÓN DE LA INTERSECCIÓN A DESNIVEL DE PUENTE ARANDA - REDUCCIÓN EN ACERO D=18" A D=12" CON ESPIGO EN D=18" Y CAMPANA EN D=12", CON REVESTIMIENTO INTERIOR Y RECUBIRMIENTO EXTERIOR EN MORTERO DE CEMENTO. L=0,20M. PRESIÓN DE TRABAJO 150 PSI.</v>
          </cell>
          <cell r="E3394" t="str">
            <v>UN</v>
          </cell>
          <cell r="F3394">
            <v>2823870</v>
          </cell>
        </row>
        <row r="3395">
          <cell r="C3395">
            <v>12962</v>
          </cell>
          <cell r="D3395" t="str">
            <v>CONSTRUCCIÓN DE LA INTERSECCIÓN A DESNIVEL DE PUENTE ARANDA - REDUCCIÓN EN ACERO D=20" A D=18" CON ESPIGO EN D=20" Y CAMPANA EN D=18", CON REVESTIMIENTO INTERIOR Y RECUBIRMIENTO EXTERIOR EN MORTERO DE CEMENTO. L=0,20M. PRESIÓN DE TRABAJO 150 PSI.</v>
          </cell>
          <cell r="E3395" t="str">
            <v>UN</v>
          </cell>
          <cell r="F3395">
            <v>2806258</v>
          </cell>
        </row>
        <row r="3396">
          <cell r="C3396">
            <v>12963</v>
          </cell>
          <cell r="D3396" t="str">
            <v>CONSTRUCCIÓN DE LA INTERSECCIÓN A DESNIVEL DE PUENTE ARANDA - REDUCCIÓN EN ACERO D=24" A D=18" CON ESPIGO EN D=24" Y CAMPANA EN D=18", CON REVESTIMIENTO INTERIOR Y RECUBIRMIENTO EXTERIOR EN MORTERO DE CEMENTO. L=0,20M. PRESIÓN DE TRABAJO 150 PSI.</v>
          </cell>
          <cell r="E3396" t="str">
            <v>UN</v>
          </cell>
          <cell r="F3396">
            <v>3568929</v>
          </cell>
        </row>
        <row r="3397">
          <cell r="C3397">
            <v>12964</v>
          </cell>
          <cell r="D3397" t="str">
            <v>CONSTRUCCIÓN DE LA INTERSECCIÓN A DESNIVEL DE PUENTE ARANDA - NIPLE EN ACERO Ø=27" EXTREMOS BRIDA/CAMPANA, REVESTIMIENTO INTERIOR Y RECUBRIMIENTO EXTERIOR EN MORTERO DE CEMENTO, CON SALIDA TANGENCIAL PARA PURGA 6" L= 2500mm. SUMINISTRO E INSTALACIÓN. PRESIÓN DE TRABAJO 150 PSI.</v>
          </cell>
          <cell r="E3397" t="str">
            <v>UN</v>
          </cell>
          <cell r="F3397">
            <v>9819642</v>
          </cell>
        </row>
        <row r="3398">
          <cell r="C3398">
            <v>12965</v>
          </cell>
          <cell r="D3398" t="str">
            <v>CONSTRUCCIÓN DE LA INTERSECCIÓN A DESNIVEL DE PUENTE ARANDA - NIPLE EN ACERO Ø=36" EXTREMOS ESPIGO/CAMPANA, REVESTIMIENTO INTERIOR Y RECUBRIMIENTO EXTERIOR EN MORTERO DE CEMENTO, CON SALIDA PARA PITOMETRO 2" L= 3000mm. SUMINISTRO E INSTALACIÓN. PRESIÓN DE TRABAJO 150 PSI.</v>
          </cell>
          <cell r="E3398" t="str">
            <v>UN</v>
          </cell>
          <cell r="F3398">
            <v>10568628</v>
          </cell>
        </row>
        <row r="3399">
          <cell r="C3399">
            <v>12966</v>
          </cell>
          <cell r="D3399" t="str">
            <v>CONSTRUCCIÓN DE LA INTERSECCIÓN A DESNIVEL DE PUENTE ARANDA - REDUCCIÓN EN ACERO D=36" A D=30" CON ESPIGO EN D=36" Y CAMPANA EN D=30", CON REVESTIMIENTO INTERIOR Y RECUBIRMIENTO EXTERIOR EN MORTERO DE CEMENTO. L=0,20M. PRESIÓN DE TRABAJO 150 PSI.</v>
          </cell>
          <cell r="E3399" t="str">
            <v>UN</v>
          </cell>
          <cell r="F3399">
            <v>5584670</v>
          </cell>
        </row>
        <row r="3400">
          <cell r="C3400">
            <v>12967</v>
          </cell>
          <cell r="D3400" t="str">
            <v>CONSTRUCCIÓN DE LA INTERSECCIÓN A DESNIVEL DE PUENTE ARANDA - CODO 42" WSP ENTRE 5° Y 22.5° WSP ACERO CARBON NORMA AWWA C200 150 PSI, CON RECUBRIMIENTO SEGÚN NORMA AWWA C205, EXTREMO ESPIGO, CAMPANA. (Incluye suministro e instalación)</v>
          </cell>
          <cell r="E3400" t="str">
            <v>UN</v>
          </cell>
          <cell r="F3400">
            <v>7153090</v>
          </cell>
        </row>
        <row r="3401">
          <cell r="C3401">
            <v>12968</v>
          </cell>
          <cell r="D3401" t="str">
            <v>CONSTRUCCIÓN DE LA INTERSECCIÓN A DESNIVEL DE PUENTE ARANDA - CODO HD JUNTA HIDRÁULICA PARA PVC 45ºX6"</v>
          </cell>
          <cell r="E3401" t="str">
            <v>UN</v>
          </cell>
          <cell r="F3401">
            <v>504560</v>
          </cell>
        </row>
        <row r="3402">
          <cell r="C3402">
            <v>12969</v>
          </cell>
          <cell r="D3402" t="str">
            <v>CONSTRUCCIÓN DE LA INTERSECCIÓN A DESNIVEL DE PUENTE ARANDA - UNIÓN DE DESMONTAJE RÍGIDA D=36" CLASE 150</v>
          </cell>
          <cell r="E3402" t="str">
            <v>UN</v>
          </cell>
          <cell r="F3402">
            <v>12129849</v>
          </cell>
        </row>
        <row r="3403">
          <cell r="C3403">
            <v>12970</v>
          </cell>
          <cell r="D3403" t="str">
            <v>CONSTRUCCIÓN DE LA INTERSECCIÓN A DESNIVEL DE PUENTE ARANDA - VÁLVULA TIPO MARIPOSA DE Ø 36", ASTM A536, CL 150 #, CON EXTREMOS BRIDADOS ANSI/ASME B16.47</v>
          </cell>
          <cell r="E3403" t="str">
            <v>UN</v>
          </cell>
          <cell r="F3403">
            <v>53506349</v>
          </cell>
        </row>
        <row r="3404">
          <cell r="C3404">
            <v>12971</v>
          </cell>
          <cell r="D3404" t="str">
            <v>CONSTRUCCIÓN DE LA INTERSECCIÓN A DESNIVEL DE PUENTE ARANDA - ADAPTADOR PVC MACHO ROSCADO D=3/4"</v>
          </cell>
          <cell r="E3404" t="str">
            <v>UN</v>
          </cell>
          <cell r="F3404">
            <v>1050</v>
          </cell>
        </row>
        <row r="3405">
          <cell r="C3405">
            <v>12972</v>
          </cell>
          <cell r="D3405" t="str">
            <v>CONSTRUCCIÓN DE LA INTERSECCIÓN A DESNIVEL DE PUENTE ARANDA - REGISTRO DE CORTE 1"</v>
          </cell>
          <cell r="E3405" t="str">
            <v>UN</v>
          </cell>
          <cell r="F3405">
            <v>112327</v>
          </cell>
        </row>
        <row r="3406">
          <cell r="C3406">
            <v>12973</v>
          </cell>
          <cell r="D3406" t="str">
            <v>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v>
          </cell>
          <cell r="E3406" t="str">
            <v>UN</v>
          </cell>
          <cell r="F3406">
            <v>11907735</v>
          </cell>
        </row>
        <row r="3407">
          <cell r="C3407">
            <v>12974</v>
          </cell>
          <cell r="D3407" t="str">
            <v>CONSTRUCCIÓN DE LA INTERSECCIÓN A DESNIVEL DE PUENTE ARANDA - Reducción en Acero φ 45" x φ 36" con Campana φ 45" y Espigo φ 36" con revestimientos interior y Exterior en Mortero de Cemento. L=1,05m. Presión de Trabajo = 150 PSI</v>
          </cell>
          <cell r="E3407" t="str">
            <v>UN</v>
          </cell>
          <cell r="F3407">
            <v>6885340</v>
          </cell>
        </row>
        <row r="3408">
          <cell r="C3408">
            <v>12975</v>
          </cell>
          <cell r="D3408" t="str">
            <v>CONSTRUCCIÓN DE LA INTERSECCIÓN A DESNIVEL DE PUENTE ARANDA - NIPLE EN ACERO Ø=36" EXTREMOS ESPIGO/CAMPANA, REVESTIMIENTO INTERIOR Y RECUBRIMIENTO EXTERIOR EN MORTERO DE CEMENTO, CON SALIDA BRIDADA (ANSI B16.5) PARA VENTOSA 6" PRESIÓN DE DISEÑO 150 PSI</v>
          </cell>
          <cell r="E3408" t="str">
            <v>UN</v>
          </cell>
          <cell r="F3408">
            <v>4715970</v>
          </cell>
        </row>
        <row r="3409">
          <cell r="C3409">
            <v>12976</v>
          </cell>
          <cell r="D3409" t="str">
            <v>CONSTRUCCIÓN DE LA INTERSECCIÓN A DESNIVEL DE PUENTE ARANDA - NIPLE EN ACERO Ø=18" EXTREMOS ESPIGO/CAMPANA, REVESTIMIENTO INTERIOR Y RECUBRIMIENTO EXTERIOR EN MORTERO DE CEMENTO, CON SALIDA BRIDADA SEGÚN ANSI B16.5 PARA VENTOSA 3". PRESIÓN DE DISEÑO 150 PSI</v>
          </cell>
          <cell r="E3409" t="str">
            <v>UN</v>
          </cell>
          <cell r="F3409">
            <v>2329425</v>
          </cell>
        </row>
        <row r="3410">
          <cell r="C3410">
            <v>12977</v>
          </cell>
          <cell r="D3410" t="str">
            <v>CONSTRUCCIÓN DE LA INTERSECCIÓN A DESNIVEL DE PUENTE ARANDA - Cinturón de Cierre en Acero φ 42". Presión de Trabajo 150 psi. Revestido con Pintura Anticorrosiva. Suministrado suelto para ser instalado en Obra por otros. L=0,30m. Fabricado a partir de Lámina ASTM A 36</v>
          </cell>
          <cell r="E3410" t="str">
            <v>UN</v>
          </cell>
          <cell r="F3410">
            <v>950096</v>
          </cell>
        </row>
        <row r="3411">
          <cell r="C3411">
            <v>12978</v>
          </cell>
          <cell r="D3411" t="str">
            <v>CONSTRUCCIÓN DE LA INTERSECCIÓN A DESNIVEL DE PUENTE ARANDA - Cinturón de Cierre en Acero φ 30". Presión de Trabajo 150 psi. Revestido con Pintura Anticorrosiva. Suministrado suelto para ser instalado en Obra por otros. L=0,30m. Fabricado a partir de Lámina ASTM A 36</v>
          </cell>
          <cell r="E3411" t="str">
            <v>UN</v>
          </cell>
          <cell r="F3411">
            <v>686749</v>
          </cell>
        </row>
        <row r="3412">
          <cell r="C3412">
            <v>12979</v>
          </cell>
          <cell r="D3412" t="str">
            <v>CONSTRUCCIÓN DE LA INTERSECCIÓN A DESNIVEL DE PUENTE ARANDA - Cinturón de Cierre en Acero φ 20". Presión de Trabajo 150. Revestido con Pintura Anticorrosiva. Suministrado suelto para ser instalado en Obra por otros. L=0,30m. Fabricado a partir de Lámina ASTM A 36</v>
          </cell>
          <cell r="E3412" t="str">
            <v>UN</v>
          </cell>
          <cell r="F3412">
            <v>510986</v>
          </cell>
        </row>
        <row r="3413">
          <cell r="C3413">
            <v>12980</v>
          </cell>
          <cell r="D3413" t="str">
            <v>CONSTRUCCIÓN DE LA INTERSECCIÓN A DESNIVEL DE PUENTE ARANDA - NIPLE EN ACERO Ø=30" EXTREMOS ESPIGO/CAMPANA, REVESTIMIENTO INTERIOR Y EXTERIOR EN MORTERO DE CEMENTO, CON SALIDA BRIDADA SEGÚN ANSI B16.5 PARA VENTOSA 6". PRESIÓN DE DISEÑO 350 PSI</v>
          </cell>
          <cell r="E3413" t="str">
            <v>UN</v>
          </cell>
          <cell r="F3413">
            <v>4163810</v>
          </cell>
        </row>
        <row r="3414">
          <cell r="C3414">
            <v>12981</v>
          </cell>
          <cell r="D3414" t="str">
            <v>CONSTRUCCIÓN DE LA INTERSECCIÓN A DESNIVEL DE PUENTE ARANDA - CODO HD EXTREMO JUNTA HIDRÁULICA PARA PVC 45ºX12"</v>
          </cell>
          <cell r="E3414" t="str">
            <v>UN</v>
          </cell>
          <cell r="F3414">
            <v>2033710</v>
          </cell>
        </row>
        <row r="3415">
          <cell r="C3415">
            <v>12982</v>
          </cell>
          <cell r="D3415" t="str">
            <v>CONSTRUCCIÓN DE LA INTERSECCIÓN A DESNIVEL DE PUENTE ARANDA - CODO HD EXTREMO JUNTA HIDRÁULICA PARA PVC 22.5ºX12"</v>
          </cell>
          <cell r="E3415" t="str">
            <v>UN</v>
          </cell>
          <cell r="F3415">
            <v>1980160</v>
          </cell>
        </row>
        <row r="3416">
          <cell r="C3416">
            <v>12983</v>
          </cell>
          <cell r="D3416" t="str">
            <v>CONSTRUCCIÓN DE LA INTERSECCIÓN A DESNIVEL DE PUENTE ARANDA - CODO HD EXTREMO JUNTA HIDRÁULICA PARA PVC 90ºX4"</v>
          </cell>
          <cell r="E3416" t="str">
            <v>UN</v>
          </cell>
          <cell r="F3416">
            <v>320110</v>
          </cell>
        </row>
        <row r="3417">
          <cell r="C3417">
            <v>12984</v>
          </cell>
          <cell r="D3417" t="str">
            <v>CONSTRUCCIÓN DE LA INTERSECCIÓN A DESNIVEL DE PUENTE ARANDA - CODO HD EXTREMO JUNTA HIDRÁULICA PARA PVC 90ºX12"</v>
          </cell>
          <cell r="E3417" t="str">
            <v>UN</v>
          </cell>
          <cell r="F3417">
            <v>2193170</v>
          </cell>
        </row>
        <row r="3418">
          <cell r="C3418">
            <v>12985</v>
          </cell>
          <cell r="D3418" t="str">
            <v>CONSTRUCCIÓN DE LA INTERSECCIÓN A DESNIVEL DE PUENTE ARANDA - CODO HD EXTREMO JUNTA HIDRÁULICA PARA PVC 45ºX4"</v>
          </cell>
          <cell r="E3418" t="str">
            <v>UN</v>
          </cell>
          <cell r="F3418">
            <v>232050</v>
          </cell>
        </row>
        <row r="3419">
          <cell r="C3419">
            <v>12986</v>
          </cell>
          <cell r="D3419" t="str">
            <v>CONSTRUCCIÓN DE LA INTERSECCIÓN A DESNIVEL DE PUENTE ARANDA - CODO HD EXTREMO JUNTA HIDRÁULICA PARA PVC 90ºX6"</v>
          </cell>
          <cell r="E3419" t="str">
            <v>UN</v>
          </cell>
          <cell r="F3419">
            <v>584290</v>
          </cell>
        </row>
        <row r="3420">
          <cell r="C3420">
            <v>12987</v>
          </cell>
          <cell r="D3420" t="str">
            <v>CONSTRUCCIÓN DE LA INTERSECCIÓN A DESNIVEL DE PUENTE ARANDA - CODO HD JUNTA HIDRAULICA PARA PVC 11.25º X 12"</v>
          </cell>
          <cell r="E3420" t="str">
            <v>UN</v>
          </cell>
          <cell r="F3420">
            <v>1750490</v>
          </cell>
        </row>
        <row r="3421">
          <cell r="C3421">
            <v>12988</v>
          </cell>
          <cell r="D3421" t="str">
            <v>CONSTRUCCIÓN DE LA INTERSECCIÓN A DESNIVEL DE PUENTE ARANDA - VÁLVULA COMPUERTA ELÁSTICA VÁSTAGO NO ASCENDENTE EXTREMO JUNTA HIDRÁULICA D=8"</v>
          </cell>
          <cell r="E3421" t="str">
            <v>UN</v>
          </cell>
          <cell r="F3421">
            <v>2651320</v>
          </cell>
        </row>
        <row r="3422">
          <cell r="C3422">
            <v>12989</v>
          </cell>
          <cell r="D3422" t="str">
            <v>CONSTRUCCIÓN DE LA INTERSECCIÓN A DESNIVEL DE PUENTE ARANDA - VÁLVULA COMPUERTA ELÁSTICA VÁSTAGO NO ASCENDENTE EXTREMO JUNTA HIDRÁULICA D=12"</v>
          </cell>
          <cell r="E3422" t="str">
            <v>UN</v>
          </cell>
          <cell r="F3422">
            <v>6185620</v>
          </cell>
        </row>
        <row r="3423">
          <cell r="C3423">
            <v>12990</v>
          </cell>
          <cell r="D3423" t="str">
            <v>CONSTRUCCIÓN DE LA INTERSECCIÓN A DESNIVEL DE PUENTE ARANDA - TEE EN ACERO Ø 16" x 12" CON EXTREMOS ESPIGO/CAMPANA Y BRIDA EN LA DERIVACIÓN (A)</v>
          </cell>
          <cell r="E3423" t="str">
            <v>UN</v>
          </cell>
          <cell r="F3423">
            <v>3079720</v>
          </cell>
        </row>
        <row r="3424">
          <cell r="C3424">
            <v>12991</v>
          </cell>
          <cell r="D3424" t="str">
            <v>CONSTRUCCIÓN DE LA INTERSECCIÓN A DESNIVEL DE PUENTE ARANDA - VÁLVULA CHEQUE DE 4" (A) (150 PSI)</v>
          </cell>
          <cell r="E3424" t="str">
            <v>UN</v>
          </cell>
          <cell r="F3424">
            <v>861882</v>
          </cell>
        </row>
        <row r="3425">
          <cell r="C3425">
            <v>12992</v>
          </cell>
          <cell r="D3425" t="str">
            <v>CONSTRUCCIÓN DE LA INTERSECCIÓN A DESNIVEL DE PUENTE ARANDA - CODO EN ACERO D=24" CON REVEST. INTER. Y EXT. EN MORTERO DE CEMENTO. ENTRE 22 1/2° Y 45° L=0.80M X 0.80M. INCLUYE JUNTA ESPIGO-CAMPANA CON EMPAQUES DE CAUCHO</v>
          </cell>
          <cell r="E3425" t="str">
            <v>UN</v>
          </cell>
          <cell r="F3425">
            <v>4759286</v>
          </cell>
        </row>
        <row r="3426">
          <cell r="C3426">
            <v>12993</v>
          </cell>
          <cell r="D3426" t="str">
            <v>CONSTRUCCIÓN DE LA INTERSECCIÓN A DESNIVEL DE PUENTE ARANDA - CODO EN ACERO Ø=24" ENTRE 67 1/2° Y 90° JUNTA ESPIGO Y CAMPANA, CON EMPAQUE DE CAUCHO, CON REVEST.INT. Y RECUBR. EXT. EN MORTERO DE CEMENTO. L= 1.75m x 1.75m PRESIÓN DE TRABAJO 150PSI.</v>
          </cell>
          <cell r="E3426" t="str">
            <v>UN</v>
          </cell>
          <cell r="F3426">
            <v>8257172</v>
          </cell>
        </row>
        <row r="3427">
          <cell r="C3427">
            <v>12994</v>
          </cell>
          <cell r="D3427" t="str">
            <v>CONSTRUCCIÓN DE LA INTERSECCIÓN A DESNIVEL DE PUENTE ARANDA - BRIDA FLANGLES SLIP-ON ACERO CARBÓN 150 D= 24"</v>
          </cell>
          <cell r="E3427" t="str">
            <v>UN</v>
          </cell>
          <cell r="F3427">
            <v>1730260</v>
          </cell>
        </row>
        <row r="3428">
          <cell r="C3428">
            <v>12995</v>
          </cell>
          <cell r="D3428" t="str">
            <v>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v>
          </cell>
          <cell r="E3428" t="str">
            <v>ML</v>
          </cell>
          <cell r="F3428">
            <v>1300789</v>
          </cell>
        </row>
        <row r="3429">
          <cell r="C3429">
            <v>12996</v>
          </cell>
          <cell r="D3429" t="str">
            <v>CONSTRUCCIÓN DE LA INTERSECCIÓN A DESNIVEL DE PUENTE ARANDA - TUBO EN ACERO F 18" CON UNIONES ESPIGO / CAMPANA CON EMPAQUE DE CAUCHO, CON REVESTIMIENTO INTERIOR Y RECUBRIMIENTO EXTERIOR EN MORTERO DE CEMENTO. FABRICADO DE CONFORMIDAD CON LA NORMA AWWA C 200 A PA</v>
          </cell>
          <cell r="E3429" t="str">
            <v>ML</v>
          </cell>
          <cell r="F3429">
            <v>871199</v>
          </cell>
        </row>
        <row r="3430">
          <cell r="C3430">
            <v>12997</v>
          </cell>
          <cell r="D3430" t="str">
            <v>CONSTRUCCIÓN DE LA INTERSECCIÓN A DESNIVEL DE PUENTE ARANDA - TEE PEAD U. M . 4" X 2"</v>
          </cell>
          <cell r="E3430" t="str">
            <v>UN</v>
          </cell>
          <cell r="F3430">
            <v>98436</v>
          </cell>
        </row>
        <row r="3431">
          <cell r="C3431">
            <v>12998</v>
          </cell>
          <cell r="D3431" t="str">
            <v>CONSTRUCCIÓN DE LA INTERSECCIÓN A DESNIVEL DE PUENTE ARANDA - NIPLE EN ACERO Ø=36" EXTREMOS ESPIGO/BRIDA, CON REVESTIMIENTO INTERIOR Y RECUBRIMIENTO EXTERIOR EN MORTERO CEMENTO, L=2000mm CON SALIDA PARA VENTOSA Ø4" Y BY-PASS Ø4" SUMINISTRO Y TRANSPORTE</v>
          </cell>
          <cell r="E3431" t="str">
            <v>UN</v>
          </cell>
          <cell r="F3431">
            <v>8935710</v>
          </cell>
        </row>
        <row r="3432">
          <cell r="C3432">
            <v>12999</v>
          </cell>
          <cell r="D3432" t="str">
            <v>CONSTRUCCIÓN DE LA INTERSECCIÓN A DESNIVEL DE PUENTE ARANDA - CODO EN ACERO D=30"  ENTRE 5° Y 22 1/2°, JUNTA ESPIGO CAMPANA CON EMPAQUE DE CAUHO, CON REVESTIMIENTO INTERIOR Y EXTERIOR EN MORTERO DE CEMENTO. L=0.45M X 0.45M. PRESIÓN DE TRABAJO 150 PSI. SUMINISTRO</v>
          </cell>
          <cell r="E3432" t="str">
            <v>UN</v>
          </cell>
          <cell r="F3432">
            <v>4564602</v>
          </cell>
        </row>
        <row r="3433">
          <cell r="C3433">
            <v>13000</v>
          </cell>
          <cell r="D3433" t="str">
            <v xml:space="preserve">CONSTRUCCIÓN DE LA INTERSECCIÓN A DESNIVEL DE PUENTE ARANDA - CEMENTO ASFÁLTICO 60-70 </v>
          </cell>
          <cell r="E3433" t="str">
            <v>KG</v>
          </cell>
          <cell r="F3433">
            <v>1753</v>
          </cell>
        </row>
        <row r="3434">
          <cell r="C3434">
            <v>13001</v>
          </cell>
          <cell r="D3434" t="str">
            <v>CONSTRUCCIÓN DE LA INTERSECCIÓN A DESNIVEL DE PUENTE ARANDA - APOYO ELASTOMÉRICO SLIDE-FLON 60x70x7,5 DESLIZANTE.</v>
          </cell>
          <cell r="E3434" t="str">
            <v>UN</v>
          </cell>
          <cell r="F3434">
            <v>7979250</v>
          </cell>
        </row>
        <row r="3435">
          <cell r="C3435">
            <v>13002</v>
          </cell>
          <cell r="D3435" t="str">
            <v>CONSTRUCCIÓN DE LA INTERSECCIÓN A DESNIVEL DE PUENTE ARANDA - JUNTA DE DILATACIÓN 330 MOVIMIENTO 330mm+/-165mm MODULOS 1.22 m</v>
          </cell>
          <cell r="E3435" t="str">
            <v>ML</v>
          </cell>
          <cell r="F3435">
            <v>7140000</v>
          </cell>
        </row>
        <row r="3436">
          <cell r="C3436">
            <v>13003</v>
          </cell>
          <cell r="D3436" t="str">
            <v>CONSTRUCCIÓN DE LA INTERSECCIÓN A DESNIVEL DE PUENTE ARANDA - TRANSPORTE DE EQUIPOS PARA PRUEBA DE CARGA ESTÁTICA POR VIAJE DIURNO SIN ESCOLTA (En la Avenida La Sirena (AC 153 desde Kr 9 a Kr 19)</v>
          </cell>
          <cell r="E3436" t="str">
            <v>VIAJE</v>
          </cell>
          <cell r="F3436">
            <v>2161459</v>
          </cell>
        </row>
        <row r="3437">
          <cell r="C3437">
            <v>13004</v>
          </cell>
          <cell r="D3437" t="str">
            <v>CONSTRUCCIÓN DE LA INTERSECCIÓN A DESNIVEL DE PUENTE ARANDA - PRUEBA DE CARGA ESTÁTICA PARA PUENTE VEHICULAR - Con superestructura en concreto. UBICADO EN LA AVENIDA LA SIRENA</v>
          </cell>
          <cell r="E3437" t="str">
            <v>UN</v>
          </cell>
          <cell r="F3437">
            <v>22765246</v>
          </cell>
        </row>
        <row r="3438">
          <cell r="C3438">
            <v>13005</v>
          </cell>
          <cell r="D3438" t="str">
            <v>ESTUDIOS Y DISEÑOS PARA SITIOS INESTABLES EN BOGOTÁ D.C - BIOROLL TIPO FILTER DRENCH ØPROM= 20CM. INCLUYE GEOCABLE PARA SUJECIÓN</v>
          </cell>
          <cell r="E3438" t="str">
            <v>ML</v>
          </cell>
          <cell r="F3438">
            <v>19040</v>
          </cell>
        </row>
        <row r="3439">
          <cell r="C3439">
            <v>13006</v>
          </cell>
          <cell r="D3439" t="str">
            <v>ESTUDIOS Y DISEÑOS PARA SITIOS INESTABLES EN BOGOTÁ D.C - GUADUA NATURAL SELECCIONADA LONGITUD DE 6.00 m DIÁMETRO ENTRE 8 A 15 cm, CONICIDAD - CURVATURA INTERIOR A 6 cm. Incluye suministro)</v>
          </cell>
          <cell r="E3439" t="str">
            <v>UN</v>
          </cell>
          <cell r="F3439">
            <v>17444</v>
          </cell>
        </row>
        <row r="3440">
          <cell r="C3440">
            <v>13007</v>
          </cell>
          <cell r="D3440" t="str">
            <v>ESTUDIOS Y DISEÑOS PARA SITIOS INESTABLES EN BOGOTÁ D.C - GEOCABLE</v>
          </cell>
          <cell r="E3440" t="str">
            <v>ML</v>
          </cell>
          <cell r="F3440">
            <v>286</v>
          </cell>
        </row>
        <row r="3441">
          <cell r="C3441">
            <v>13008</v>
          </cell>
          <cell r="D3441" t="str">
            <v>ESTUDIOS Y DISEÑOS PARA SITIOS INESTABLES EN BOGOTÁ D.C - GEOBIOMALLA SJ-HB-150 PARA CONTROL DE EROSIÓN EN TALUDES</v>
          </cell>
          <cell r="E3441" t="str">
            <v>M2</v>
          </cell>
          <cell r="F3441">
            <v>77350</v>
          </cell>
        </row>
        <row r="3442">
          <cell r="C3442">
            <v>13009</v>
          </cell>
          <cell r="D3442" t="str">
            <v>ESTUDIOS Y DISEÑOS PARA SITIOS INESTABLES EN BOGOTÁ D.C - BROCA SDS 1 1/4" X 36"</v>
          </cell>
          <cell r="E3442" t="str">
            <v>UN</v>
          </cell>
          <cell r="F3442">
            <v>493000</v>
          </cell>
        </row>
        <row r="3443">
          <cell r="C3443">
            <v>13010</v>
          </cell>
          <cell r="D3443" t="str">
            <v>ESTUDIOS Y DISEÑOS PARA SITIOS INESTABLES EN BOGOTÁ D.C - MALLA ROMBOIDAL SISTEMA TECCO® G45/2, TECCO® SPIKE PLATE P33/40, CLIP DE UNIÓN, SUJETACABLES, ANCLAJES DE CABEZA FLEXIBLE Y CABLE PERIMETRAL O SISTEMA EQUIVALENTE</v>
          </cell>
          <cell r="E3443" t="str">
            <v>M2</v>
          </cell>
          <cell r="F3443">
            <v>242175</v>
          </cell>
        </row>
        <row r="3444">
          <cell r="C3444">
            <v>13011</v>
          </cell>
          <cell r="D3444" t="str">
            <v>ESTUDIOS Y DISEÑOS PARA SITIOS INESTABLES EN BOGOTÁ D.C - MALLA ROMBOIDAL SISTEMA TECCO® G65/3, TECCO® SPIKE PLATE P33/40, CLIP DE UNIÓN, SUJETACABLES, ANCLAJES DE CABEZA FLEXIBLE Y CABLE PERIMETRAL O SISTEMA EQUIVALENTE</v>
          </cell>
          <cell r="E3444" t="str">
            <v>M2</v>
          </cell>
          <cell r="F3444">
            <v>276971</v>
          </cell>
        </row>
        <row r="3445">
          <cell r="C3445">
            <v>13012</v>
          </cell>
          <cell r="D3445" t="str">
            <v>ESTUDIOS Y DISEÑOS PARA SITIOS INESTABLES EN BOGOTÁ D.C - BARRA ROSCADA Ø=28MM, FY= 500N/MM2 (GEWI® PLUS 670/800 28MM  O EQUIVALENTE). INCLUYE ACOPLE GEWI® PLUS 28 MM, TUERCA CALOTA GEWI® PLUS 28 55°MM Y ESPACIADOR PARA BARRA DE 28 MM</v>
          </cell>
          <cell r="E3445" t="str">
            <v>ML</v>
          </cell>
          <cell r="F3445">
            <v>82308</v>
          </cell>
        </row>
        <row r="3446">
          <cell r="C3446">
            <v>13013</v>
          </cell>
          <cell r="D3446" t="str">
            <v>ESTUDIOS Y DISEÑOS PARA SITIOS INESTABLES EN BOGOTÁ D.C - BARRA ROSCADA Ø=18MM, FY= 500N/MM2 (BARRA DYWIDAG 18MM 950/1050). INCLUYE TUERCA HEXAGONAL DYWIDAG 18MM Y ACOPLE DYWIDAG 18MM 950/1050</v>
          </cell>
          <cell r="E3446" t="str">
            <v>ML</v>
          </cell>
          <cell r="F3446">
            <v>50566</v>
          </cell>
        </row>
        <row r="3447">
          <cell r="C3447">
            <v>13014</v>
          </cell>
          <cell r="D3447" t="str">
            <v>ESTUDIOS Y DISEÑOS PARA SITIOS INESTABLES EN BOGOTÁ D.C - TRITURADO 2"</v>
          </cell>
          <cell r="E3447" t="str">
            <v>M3</v>
          </cell>
          <cell r="F3447">
            <v>63000</v>
          </cell>
        </row>
        <row r="3448">
          <cell r="C3448">
            <v>13015</v>
          </cell>
          <cell r="D3448" t="str">
            <v>REFORZAMIENTO ESTRUCTURAL DEL PUENTE VEHICULAR AV. MEDELLÍN (CALLE 80) POR AV. NQS (Cra. 30) EN BOGOTÁ D.C - POLIESTIRENO LÁMINA DE 1,00X1,00X0,05 m, DENSIDAD 35 KG/M3</v>
          </cell>
          <cell r="E3448" t="str">
            <v>M2</v>
          </cell>
          <cell r="F3448">
            <v>55930</v>
          </cell>
        </row>
        <row r="3449">
          <cell r="C3449">
            <v>13016</v>
          </cell>
          <cell r="D3449" t="str">
            <v>REFORZAMIENTO ESTRUCTURAL DEL PUENTE VEHICULAR AV. MEDELLÍN (CALLE 80) POR AV. NQS (Cra. 30) EN BOGOTÁ D.C - NEOPRENO 35x25x5CM, D60 REFORZADO CON TRES PLATINAS 5 MM</v>
          </cell>
          <cell r="E3449" t="str">
            <v>UN</v>
          </cell>
          <cell r="F3449">
            <v>322371</v>
          </cell>
        </row>
        <row r="3450">
          <cell r="C3450">
            <v>13017</v>
          </cell>
          <cell r="D3450" t="str">
            <v>ESTUDIOS Y DISEÑOS PARA SITIOS INESTABLES EN BOGOTÁ D.C -TABLESTACADO METALICO EN ACERO ESTRUCTURAL HR A36</v>
          </cell>
          <cell r="E3450" t="str">
            <v>KG</v>
          </cell>
          <cell r="F3450">
            <v>6127</v>
          </cell>
        </row>
        <row r="3451">
          <cell r="C3451">
            <v>13018</v>
          </cell>
          <cell r="D3451" t="str">
            <v>ESTUDIOS Y DISEÑOS PARA SITIOS INESTABLES EN BOGOTÁ D.C -COSEDORA Y SELLADORA ELECTRICA DE SACOS</v>
          </cell>
          <cell r="E3451" t="str">
            <v>HR</v>
          </cell>
          <cell r="F3451">
            <v>220</v>
          </cell>
        </row>
        <row r="3452">
          <cell r="C3452">
            <v>13019</v>
          </cell>
          <cell r="D3452" t="str">
            <v>ESTUDIOS Y DISEÑOS PARA SITIOS INESTABLES EN BOGOTÁ D.C - SISTEMA DE ANCLAJE REFORZADO (INCLUYE PATA DE ANCLA, CABLE DE 1/8" Y PRENSA METÁLICA, CARGA MAXIMA 500KG)</v>
          </cell>
          <cell r="E3452" t="str">
            <v>M2</v>
          </cell>
          <cell r="F3452">
            <v>46053</v>
          </cell>
        </row>
        <row r="3453">
          <cell r="C3453">
            <v>13020</v>
          </cell>
          <cell r="D3453" t="str">
            <v>ESTUDIOS Y DISEÑOS PARA SITIOS INESTABLES EN BOGOTÁ D.C -GEOCABLE</v>
          </cell>
          <cell r="E3453" t="str">
            <v>ML</v>
          </cell>
          <cell r="F3453">
            <v>286</v>
          </cell>
        </row>
        <row r="3454">
          <cell r="C3454">
            <v>13021</v>
          </cell>
          <cell r="D3454" t="str">
            <v>ESTUDIOS Y DISEÑOS PARA SITIOS INESTABLES EN BOGOTÁ D.C -GEOBIOMALLA TIPO SJ HAND BAG O SIMILAR CON FINES DE GEOBIOPROTECCION Y REVEGETACION PARA CONTROL DE EROSIÓN Y ESTABILIZACION DE TALUDES</v>
          </cell>
          <cell r="E3454" t="str">
            <v>M2</v>
          </cell>
          <cell r="F3454">
            <v>77350</v>
          </cell>
        </row>
        <row r="3455">
          <cell r="C3455">
            <v>13022</v>
          </cell>
          <cell r="D3455" t="str">
            <v>ESTUDIOS Y DISEÑOS PARA SITIOS INESTABLES EN BOGOTÁ D.C -BROCA SDS 1 1/4" X 36"</v>
          </cell>
          <cell r="E3455" t="str">
            <v>UN</v>
          </cell>
          <cell r="F3455">
            <v>493000</v>
          </cell>
        </row>
        <row r="3456">
          <cell r="C3456">
            <v>13023</v>
          </cell>
          <cell r="D3456" t="str">
            <v>REFORZAMIENTO ESTRUCTURAL DEL PUENTE VEHICULAR AV. MEDELLÍN (CALLE 80) POR AV. NQS (Cra. 30) EN BOGOTÁ D.C - JUNTA ELASTOMÉRICA MOVIMIENTO 50 MM +/- 25 MM (INCLUYE SUMINISTRO E INSTALACIÓN Y TODOS LOS COSTOS DE SUMINISTRO E INSTALACIÓN DE MATERIAL PARA ANCLAJE)</v>
          </cell>
          <cell r="E3456" t="str">
            <v>ML</v>
          </cell>
          <cell r="F3456">
            <v>1809212</v>
          </cell>
        </row>
        <row r="3457">
          <cell r="C3457">
            <v>13024</v>
          </cell>
          <cell r="D3457" t="str">
            <v>REFORZAMIENTO ESTRUCTURAL DEL PUENTE VEHICULAR AV. MEDELLÍN (CALLE 80) POR AV. NQS (Cra. 30) EN BOGOTÁ D.C - CONSTRUCCIÓN DE MICROPILOTES, D=0,30M, L=21M, INYECCIÓN F´C=21 MPA. INCLUYE PERFORACIÓN E INYECCIÓN. CEMENTO SUMINISTRADO POR EL CLIENTE</v>
          </cell>
          <cell r="E3457" t="str">
            <v>ML</v>
          </cell>
          <cell r="F3457">
            <v>186075</v>
          </cell>
        </row>
        <row r="3458">
          <cell r="C3458">
            <v>13025</v>
          </cell>
          <cell r="D3458" t="str">
            <v>REFORZAMIENTO ESTRUCTURAL DEL PUENTE VEHICULAR AV. MEDELLÍN (CALLE 80) POR AV. NQS (Cra. 30) EN BOGOTÁ D.C - INCLINÓMETRO BIDIRECCIONAL, INCLUYE: ACONDICIONAMIENTO DE TERRENO PARA INSTALACIÓN DE TUBERÍA ABS PARA INCLINÓMETRO VERTICAL + FIJACIÓN DE DATUM INFERIOR + ACOPLE DE SECCIONES DE ABS + LECHADA DE FIJACIÓN + PRUEBA DE CONTINUIDAD DE GUIAS DE INCLINÓMETRO + PERFORACIÓN MECÁNICA + TUBERÍA ABS PARA INCLINÓMETRO + OBRA DE ARTE PROTECCIÓN DE LA BOCA DEL TUBO DEL INCLINÓMETRO</v>
          </cell>
          <cell r="E3458" t="str">
            <v>UN</v>
          </cell>
          <cell r="F3458">
            <v>8076000</v>
          </cell>
        </row>
        <row r="3459">
          <cell r="C3459">
            <v>13026</v>
          </cell>
          <cell r="D3459" t="str">
            <v>REFORZAMIENTO ESTRUCTURAL DEL PUENTE VEHICULAR AV. MEDELLÍN (CALLE 80) POR AV. NQS (Cra. 30) EN BOGOTÁ D.C - CELDA DE PRESIÓN EN CUERDA VIBRANTE, DIÁMETRO 230 MM. TRANSDUCTOR EN CUERDA VIBRANTE, 350 KPA; INCLUYE 10 METROS DE CABLE POR CADA CELDA.</v>
          </cell>
          <cell r="E3459" t="str">
            <v>UN</v>
          </cell>
          <cell r="F3459">
            <v>4970928</v>
          </cell>
        </row>
        <row r="3460">
          <cell r="C3460">
            <v>13027</v>
          </cell>
          <cell r="D3460" t="str">
            <v>REFORZAMIENTO ESTRUCTURAL DEL PUENTE VEHICULAR AV. MEDELLÍN (CALLE 80) POR AV. NQS (Cra. 30) EN BOGOTÁ D.C - OBRAS DE ARTES CAJAS DE PROTECCIÓN CELDAS DE PRESIÓN Y TUBERÍA DE PROTECCIÓN, INCLUYE CAJA DE PROTECCIÓN, CAJAS DE MEDICIÓN, TUBERÍA, ABRAZADERAS, PERNOS, ETC. INSTALACIÓN DE CELDAS DE PRESIÓN POR EQUIPO TÉCNICO COMPUESTO POR TÉCNICO SÉNIOR, TÉCNICO JUNIOR Y PROFESIONAL HSE.</v>
          </cell>
          <cell r="E3460" t="str">
            <v>UN</v>
          </cell>
          <cell r="F3460">
            <v>4543777</v>
          </cell>
        </row>
        <row r="3461">
          <cell r="C3461">
            <v>13028</v>
          </cell>
          <cell r="D3461" t="str">
            <v>REFORZAMIENTO ESTRUCTURAL DEL PUENTE VEHICULAR AV. MEDELLÍN (CALLE 80) POR AV. NQS (Cra. 30) EN BOGOTÁ D.C - TRANSPORTE DE EQUIPO Y PERSONAL PARA INSTRUMENTACIÓN REDES MATRICES DE ACUEDUCTO</v>
          </cell>
          <cell r="E3461" t="str">
            <v>GLB</v>
          </cell>
          <cell r="F3461">
            <v>833000</v>
          </cell>
        </row>
        <row r="3462">
          <cell r="C3462">
            <v>13029</v>
          </cell>
          <cell r="D3462" t="str">
            <v>REFORZAMIENTO ESTRUCTURAL DEL PUENTE VEHICULAR AV. MEDELLÍN (CALLE 80) POR AV. NQS (Cra. 30) EN BOGOTÁ D.C -LECTURA E INFORME SEMANAL SOBRE EL MONITOREO EFECTUADO A LAS REDES MATRICES EN ACUEDUCTO PARA CONTROL DE ESFUERZOS EN PROCESOS CONSTRUCTIVOS A REALIZARSE EN ZONAS CERCANAS A DICHAS TUBERÍAS</v>
          </cell>
          <cell r="E3462" t="str">
            <v>UN</v>
          </cell>
          <cell r="F3462">
            <v>604750</v>
          </cell>
        </row>
        <row r="3463">
          <cell r="C3463">
            <v>13030</v>
          </cell>
          <cell r="D3463" t="str">
            <v>REFORZAMIENTO ESTRUCTURAL DEL PUENTE VEHICULAR AV. MEDELLÍN (CALLE 80) POR AV. NQS (Cra. 30) EN BOGOTÁ D.C - IZAJE COMPUTARIZADO POR APOYO DE NEOPRENO, INCLUYE TRANSPORTES, EQUIPOS Y TÉCNICO. NO INCLUYE ESTRUCTURA DE APOYO</v>
          </cell>
          <cell r="E3463" t="str">
            <v>UN</v>
          </cell>
          <cell r="F3463">
            <v>3184542</v>
          </cell>
        </row>
        <row r="3464">
          <cell r="C3464">
            <v>13031</v>
          </cell>
          <cell r="D3464" t="str">
            <v>REFORZAMIENTO ESTRUCTURAL DEL PUENTE VEHICULAR AV. MEDELLÍN (CALLE 80) POR AV. NQS (Cra. 30) EN BOGOTÁ D.C - PERFORACIÓN E INSTALACIÓN DE TUBERÍA DE 12" EN POLIPROPILENO POR SISTEMA DE PERFORACIÓN HORIZONTAL DIFIGIDA EN TERRENO BLANDO, INCLUYE TUBERÍA, UNIONES POR ELECTRODIFUSIÓN, ACCESORIOS, MANO DE OBRA E INVESTIGACIÓN POR GEORRADAR</v>
          </cell>
          <cell r="E3464" t="str">
            <v>ML</v>
          </cell>
          <cell r="F3464">
            <v>2230763</v>
          </cell>
        </row>
        <row r="3465">
          <cell r="C3465">
            <v>13032</v>
          </cell>
          <cell r="D3465" t="str">
            <v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v>
          </cell>
          <cell r="E3465" t="str">
            <v>UN</v>
          </cell>
          <cell r="F3465">
            <v>36719794</v>
          </cell>
        </row>
        <row r="3466">
          <cell r="C3466">
            <v>13033</v>
          </cell>
          <cell r="D3466" t="str">
            <v>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v>
          </cell>
          <cell r="E3466" t="str">
            <v>UN</v>
          </cell>
          <cell r="F3466">
            <v>44710900</v>
          </cell>
        </row>
        <row r="3467">
          <cell r="C3467">
            <v>13035</v>
          </cell>
          <cell r="D3467" t="str">
            <v>CONSTRUCCIÓN INTERSECCIÓN A DESNIVEL PUENTE ARANDA Y DEMÁS OBRAS COMPLEMENTARIAS TRONCAL CALLE 13 -PUERTA METÁLICA ENTAMBORADA CAL 18 DE 4" INCLUYE PINTURA ELECTROSTÁTICA COLOR GRIS 7014 INCLUYE MARCO BISAGRAS REDONDAS Y CERRADURA. SUMINISTRO E INSTALACIÓN</v>
          </cell>
          <cell r="E3467" t="str">
            <v>UN</v>
          </cell>
          <cell r="F3467">
            <v>1413300</v>
          </cell>
        </row>
        <row r="3468">
          <cell r="C3468">
            <v>13036</v>
          </cell>
          <cell r="D3468" t="str">
            <v>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v>
          </cell>
          <cell r="E3468" t="str">
            <v>M2</v>
          </cell>
          <cell r="F3468">
            <v>800715</v>
          </cell>
        </row>
        <row r="3469">
          <cell r="C3469">
            <v>13037</v>
          </cell>
          <cell r="D3469" t="str">
            <v>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v>
          </cell>
          <cell r="E3469" t="str">
            <v>ML</v>
          </cell>
          <cell r="F3469">
            <v>130226</v>
          </cell>
        </row>
        <row r="3470">
          <cell r="C3470">
            <v>13038</v>
          </cell>
          <cell r="D3470" t="str">
            <v>CONSTRUCCIÓN INTERSECCIÓN A DESNIVEL PUENTE ARANDA Y DEMÁS OBRAS COMPLEMENTARIAS TRONCAL CALLE 13 - VÁLVULA TIPO MARIPOSA DISCO INOX. DE Ø 4" CLASE 150. EXTREMOS BRIDADOS</v>
          </cell>
          <cell r="E3470" t="str">
            <v>UN</v>
          </cell>
          <cell r="F3470">
            <v>279650</v>
          </cell>
        </row>
        <row r="3471">
          <cell r="C3471">
            <v>13039</v>
          </cell>
          <cell r="D3471" t="str">
            <v>CONSTRUCCIÓN INTERSECCIÓN A DESNIVEL PUENTE ARANDA Y DEMÁS OBRAS COMPLEMENTARIAS TRONCAL CALLE 13 - JUNTA DE DILATACIÓN ELASTOMÉRICA 230 MOVIMIENTO 230mm+/-115mm MODULOS 1.83 m</v>
          </cell>
          <cell r="E3471" t="str">
            <v>ML</v>
          </cell>
          <cell r="F3471">
            <v>4748100</v>
          </cell>
        </row>
        <row r="3472">
          <cell r="C3472">
            <v>13040</v>
          </cell>
          <cell r="D3472" t="str">
            <v>CONSTRUCCIÓN INTERSECCIÓN A DESNIVEL PUENTE ARANDA Y DEMÁS OBRAS COMPLEMENTARIAS TRONCAL CALLE 13 - VÁLVULA TIPO MARIPOSA DISCO INOX. DE Ø 6" CLASE 150. EXTREMOS BRIDADOS</v>
          </cell>
          <cell r="E3472" t="str">
            <v>UN</v>
          </cell>
          <cell r="F3472">
            <v>470050</v>
          </cell>
        </row>
        <row r="3473">
          <cell r="C3473">
            <v>13041</v>
          </cell>
          <cell r="D3473" t="str">
            <v>CONSTRUCCIÓN INTERSECCIÓN A DESNIVEL PUENTE ARANDA Y DEMÁS OBRAS COMPLEMENTARIAS TRONCAL CALLE 13 - TELERRUPTOR 1X16 AMP</v>
          </cell>
          <cell r="E3473" t="str">
            <v>UN</v>
          </cell>
          <cell r="F3473">
            <v>41055</v>
          </cell>
        </row>
        <row r="3474">
          <cell r="C3474">
            <v>13042</v>
          </cell>
          <cell r="D3474" t="str">
            <v>CONSTRUCCIÓN INTERSECCIÓN A DESNIVEL PUENTE ARANDA Y DEMÁS OBRAS COMPLEMENTARIAS TRONCAL CALLE 13 - UNIÓN JUNTA DESMONTAJE Ø 12" RÍGIDA CLASE 150 (Tipo BRIDA ANSI)</v>
          </cell>
          <cell r="E3474" t="str">
            <v>UN</v>
          </cell>
          <cell r="F3474">
            <v>3403400</v>
          </cell>
        </row>
        <row r="3475">
          <cell r="C3475">
            <v>13043</v>
          </cell>
          <cell r="D3475" t="str">
            <v>CONSTRUCCIÓN INTERSECCIÓN A DESNIVEL PUENTE ARANDA Y DEMÁS OBRAS COMPLEMENTARIAS TRONCAL CALLE 13 -JUNTA DE DILATACIÓN ELASTOMÉRICA 160 MOVIMIENTO 160mm+/-80mm MODULOS 2 m</v>
          </cell>
          <cell r="E3475" t="str">
            <v>ML</v>
          </cell>
          <cell r="F3475">
            <v>1606500</v>
          </cell>
        </row>
        <row r="3476">
          <cell r="C3476">
            <v>13044</v>
          </cell>
          <cell r="D3476" t="str">
            <v>CONSTRUCCIÓN INTERSECCIÓN A DESNIVEL PUENTE ARANDA Y DEMÁS OBRAS COMPLEMENTARIAS TRONCAL CALLE 13 - VALVULA COMPUERTA ELASTICA VNA (VÁSTAGO NO ASCENDENTE) EXTREMO BRIDADO. D=3"</v>
          </cell>
          <cell r="E3476" t="str">
            <v>UN</v>
          </cell>
          <cell r="F3476">
            <v>921060</v>
          </cell>
        </row>
        <row r="3477">
          <cell r="C3477">
            <v>13045</v>
          </cell>
          <cell r="D3477" t="str">
            <v>CONSTRUCCIÓN INTERSECCIÓN A DESNIVEL PUENTE ARANDA Y DEMÁS OBRAS COMPLEMENTARIAS TRONCAL CALLE 13- SUMIDERO PREFABRICADO PD200 REJA FUNDICIÓN PASARELA</v>
          </cell>
          <cell r="E3477" t="str">
            <v>UN</v>
          </cell>
          <cell r="F3477">
            <v>1610218</v>
          </cell>
        </row>
        <row r="3478">
          <cell r="C3478">
            <v>13046</v>
          </cell>
          <cell r="D3478" t="str">
            <v>CONSTRUCCIÓN INTERSECCIÓN A DESNIVEL PUENTE ARANDA Y DEMÁS OBRAS COMPLEMENTARIAS TRONCAL CALLE 13 - CANAL PD200 REJA FUNDICIÓN PASARELA D400</v>
          </cell>
          <cell r="E3478" t="str">
            <v>UN</v>
          </cell>
          <cell r="F3478">
            <v>797907</v>
          </cell>
        </row>
        <row r="3479">
          <cell r="C3479">
            <v>13047</v>
          </cell>
          <cell r="D3479" t="str">
            <v>CONSTRUCCIÓN INTERSECCIÓN A DESNIVEL PUENTE ARANDA Y DEMÁS OBRAS COMPLEMENTARIAS TRONCAL CALLE 13 - MACROMEDIDOR TIPO WOLTMAN DE 3"</v>
          </cell>
          <cell r="E3479" t="str">
            <v>UN</v>
          </cell>
          <cell r="F3479">
            <v>2600000</v>
          </cell>
        </row>
        <row r="3480">
          <cell r="C3480">
            <v>13048</v>
          </cell>
          <cell r="D3480" t="str">
            <v>CONSTRUCCIÓN INTERSECCIÓN A DESNIVEL PUENTE ARANDA Y DEMÁS OBRAS COMPLEMENTARIAS TRONCAL CALLE 13 - CODO EN ACERO D=16" ENTRE 22 ½° Y 45° JUNTA ESPIGO-CAMPANA CON EMPAQUE DE CAUCHO, CON  REVEST.INT. Y RECUBR. EXT. EN MORTERO DE CEMENTO. L=0.60X0.60M. PRESIÓN DE TRABAJO 150PSI</v>
          </cell>
          <cell r="E3480" t="str">
            <v>UN</v>
          </cell>
          <cell r="F3480">
            <v>2677500</v>
          </cell>
        </row>
        <row r="3481">
          <cell r="C3481">
            <v>13049</v>
          </cell>
          <cell r="D3481" t="str">
            <v>CONSTRUCCIÓN INTERSECCIÓN A DESNIVEL PUENTE ARANDA Y DEMÁS OBRAS COMPLEMENTARIAS TRONCAL CALLE 13 - VÁLVULA CONTROL DE NIVEL DE TANQUE DE BOLA DE 3"</v>
          </cell>
          <cell r="E3481" t="str">
            <v>UN</v>
          </cell>
          <cell r="F3481">
            <v>1368143</v>
          </cell>
        </row>
        <row r="3482">
          <cell r="C3482">
            <v>13050</v>
          </cell>
          <cell r="D3482" t="str">
            <v>CONSTRUCCIÓN INTERSECCIÓN A DESNIVEL PUENTE ARANDA Y DEMÁS OBRAS COMPLEMENTARIAS TRONCAL CALLE 13 - VÁLVULA VENTOSA HD CÁMARA DOBLE ACCIÓN (DOBLE EFECTO) D=6" EXTREMO EN BRIDA CLASE 150</v>
          </cell>
          <cell r="E3482" t="str">
            <v>UN</v>
          </cell>
          <cell r="F3482">
            <v>4960000</v>
          </cell>
        </row>
        <row r="3483">
          <cell r="C3483">
            <v>13051</v>
          </cell>
          <cell r="D3483" t="str">
            <v>CONSTRUCCIÓN INTERSECCIÓN A DESNIVEL PUENTE ARANDA Y DEMÁS OBRAS COMPLEMENTARIAS TRONCAL CALLE 13 - UNIÓN JUNTA DE MONTAJE D=4" RÍGIDA CLASE 150</v>
          </cell>
          <cell r="E3483" t="str">
            <v>UN</v>
          </cell>
          <cell r="F3483">
            <v>690200</v>
          </cell>
        </row>
        <row r="3484">
          <cell r="C3484">
            <v>13052</v>
          </cell>
          <cell r="D3484" t="str">
            <v>CONSTRUCCIÓN INTERSECCIÓN A DESNIVEL PUENTE ARANDA Y DEMÁS OBRAS COMPLEMENTARIAS TRONCAL CALLE 13 - CAJA VERTICAL PARA 3 MEDIDORES TRIFÁSICOS DE ENERGÍA. DIMENSIONES 1550 X 300 X 180MM</v>
          </cell>
          <cell r="E3484" t="str">
            <v>UN</v>
          </cell>
          <cell r="F3484">
            <v>447550</v>
          </cell>
        </row>
        <row r="3485">
          <cell r="C3485">
            <v>13053</v>
          </cell>
          <cell r="D3485" t="str">
            <v>CONSTRUCCIÓN INTERSECCIÓN A DESNIVEL PUENTE ARANDA Y DEMÁS OBRAS COMPLEMENTARIAS TRONCAL CALLE 13 - UNIÓN JUNTA DE MONTAJE D=8" RÍGIDA CLASE 300</v>
          </cell>
          <cell r="E3485" t="str">
            <v>UN</v>
          </cell>
          <cell r="F3485">
            <v>3781696</v>
          </cell>
        </row>
        <row r="3486">
          <cell r="C3486">
            <v>13054</v>
          </cell>
          <cell r="D3486" t="str">
            <v>CONSTRUCCIÓN INTERSECCIÓN A DESNIVEL PUENTE ARANDA Y DEMÁS OBRAS COMPLEMENTARIAS TRONCAL CALLE 13 -BREAKER INDUSTRIAL ABB 3 X 50 AMP</v>
          </cell>
          <cell r="E3486" t="str">
            <v>UN</v>
          </cell>
          <cell r="F3486">
            <v>384370</v>
          </cell>
        </row>
        <row r="3487">
          <cell r="C3487">
            <v>13055</v>
          </cell>
          <cell r="D3487" t="str">
            <v>CONSTRUCCIÓN INTERSECCIÓN A DESNIVEL PUENTE ARANDA Y DEMÁS OBRAS COMPLEMENTARIAS TRONCAL CALLE 13 - TEE PVC U.M. D=3" SCH 80</v>
          </cell>
          <cell r="E3487" t="str">
            <v>UN</v>
          </cell>
          <cell r="F3487">
            <v>140800</v>
          </cell>
        </row>
        <row r="3488">
          <cell r="C3488">
            <v>13056</v>
          </cell>
          <cell r="D3488" t="str">
            <v>CONSTRUCCIÓN INTERSECCIÓN A DESNIVEL PUENTE ARANDA Y DEMÁS OBRAS COMPLEMENTARIAS TRONCAL CALLE 13 - BREAKER INDUSTRIAL ABB 3 X 40 AMP</v>
          </cell>
          <cell r="E3488" t="str">
            <v>UN</v>
          </cell>
          <cell r="F3488">
            <v>384370</v>
          </cell>
        </row>
        <row r="3489">
          <cell r="C3489">
            <v>13057</v>
          </cell>
          <cell r="D3489" t="str">
            <v>CONSTRUCCIÓN INTERSECCIÓN A DESNIVEL PUENTE ARANDA Y DEMÁS OBRAS COMPLEMENTARIAS TRONCAL CALLE 13 -LAMINA ACERO INOXIDABLE 304 Cal. 18</v>
          </cell>
          <cell r="E3489" t="str">
            <v>M2</v>
          </cell>
          <cell r="F3489">
            <v>111865</v>
          </cell>
        </row>
        <row r="3490">
          <cell r="C3490">
            <v>13058</v>
          </cell>
          <cell r="D3490" t="str">
            <v>CONSTRUCCIÓN INTERSECCIÓN A DESNIVEL PUENTE ARANDA Y DEMÁS OBRAS COMPLEMENTARIAS TRONCAL CALLE 13 - VÁLVULA COMPUERTA ELÁSTICA VA (VÁSTAGO ASCENDENTE) D=4" CLASE 300 EXTREMOS BRIDADOS</v>
          </cell>
          <cell r="E3490" t="str">
            <v>UN</v>
          </cell>
          <cell r="F3490">
            <v>1011000</v>
          </cell>
        </row>
        <row r="3491">
          <cell r="C3491">
            <v>13059</v>
          </cell>
          <cell r="D3491" t="str">
            <v>CONSTRUCCIÓN INTERSECCIÓN A DESNIVEL PUENTE ARANDA Y DEMÁS OBRAS COMPLEMENTARIAS TRONCAL CALLE 13 - TABLERO DE 12 CIRCUITOS AUTOSOPORTADO EN LÁMINA COLD ROLLED IP44 A 120 VC.A, BARRAJE TRAIFÁSICO DE 100A, 5 HILOS, F+N+T.</v>
          </cell>
          <cell r="E3491" t="str">
            <v>UN</v>
          </cell>
          <cell r="F3491">
            <v>179450</v>
          </cell>
        </row>
        <row r="3492">
          <cell r="C3492">
            <v>13060</v>
          </cell>
          <cell r="D3492" t="str">
            <v>CONSTRUCCIÓN INTERSECCIÓN A DESNIVEL PUENTE ARANDA Y DEMÁS OBRAS COMPLEMENTARIAS TRONCAL CALLE 13 - UNION JUNTA DE MONTAJE D=4" RÍGIDA CLASE 300</v>
          </cell>
          <cell r="E3492" t="str">
            <v>UN</v>
          </cell>
          <cell r="F3492">
            <v>1584162</v>
          </cell>
        </row>
        <row r="3493">
          <cell r="C3493">
            <v>13061</v>
          </cell>
          <cell r="D3493" t="str">
            <v>CONSTRUCCIÓN INTERSECCIÓN A DESNIVEL PUENTE ARANDA Y DEMÁS OBRAS COMPLEMENTARIAS TRONCAL CALLE 13 - TABLETA TACTIL EN LAMINA METALICA, ANCHO 0.20M INSTALADA ALINEADA CON LA SUPERFICIE DEL PISO (INCLUYE SUMINISTRO E INSTALACIÓN).</v>
          </cell>
          <cell r="E3493" t="str">
            <v>ML</v>
          </cell>
          <cell r="F3493">
            <v>1201707</v>
          </cell>
        </row>
        <row r="3494">
          <cell r="C3494">
            <v>13062</v>
          </cell>
          <cell r="D3494" t="str">
            <v>CONSTRUCCIÓN INTERSECCIÓN A DESNIVEL PUENTE ARANDA Y DEMÁS OBRAS COMPLEMENTARIAS TRONCAL CALLE 13 - CABLE 10 AWG THHN-600V EN COBRE</v>
          </cell>
          <cell r="E3494" t="str">
            <v>ML</v>
          </cell>
          <cell r="F3494">
            <v>11016</v>
          </cell>
        </row>
        <row r="3495">
          <cell r="C3495">
            <v>13063</v>
          </cell>
          <cell r="D3495" t="str">
            <v>CONSTRUCCIÓN INTERSECCIÓN A DESNIVEL PUENTE ARANDA Y DEMÁS OBRAS COMPLEMENTARIAS TRONCAL CALLE 13 - VÁLVULA CHEQUE DE 4" (A) (150 PSI)</v>
          </cell>
          <cell r="E3495" t="str">
            <v>UN</v>
          </cell>
          <cell r="F3495">
            <v>861883</v>
          </cell>
        </row>
        <row r="3496">
          <cell r="C3496">
            <v>13064</v>
          </cell>
          <cell r="D3496" t="str">
            <v>CONSTRUCCIÓN INTERSECCIÓN A DESNIVEL PUENTE ARANDA Y DEMÁS OBRAS COMPLEMENTARIAS TRONCAL CALLE 13 - NIPLE EN ACERO Ø 8" CON BRIDA Y EXTREMO LISO L= 150mm, REVESTIMIENTO INTERIOR Y EXTERIOR EN PINTURA EXPOXICA. SUMINISTRO Y TRANSPORTE</v>
          </cell>
          <cell r="E3496" t="str">
            <v>UN</v>
          </cell>
          <cell r="F3496">
            <v>609280</v>
          </cell>
        </row>
        <row r="3497">
          <cell r="C3497">
            <v>13065</v>
          </cell>
          <cell r="D3497" t="str">
            <v>CONSTRUCCIÓN INTERSECCIÓN A DESNIVEL PUENTE ARANDA Y DEMÁS OBRAS COMPLEMENTARIAS TRONCAL CALLE 13- BREAKER INDUSTRIAL ABB 3 X 40 AMP</v>
          </cell>
          <cell r="E3497" t="str">
            <v>UN</v>
          </cell>
          <cell r="F3497">
            <v>384370</v>
          </cell>
        </row>
        <row r="3498">
          <cell r="C3498">
            <v>13066</v>
          </cell>
          <cell r="D3498" t="str">
            <v>CONSTRUCCIÓN INTERSECCIÓN A DESNIVEL PUENTE ARANDA Y DEMÁS OBRAS COMPLEMENTARIAS TRONCAL CALLE 13 - MEDIDOR PARA AGUA DE 3/4" NPT, 20 mm DN</v>
          </cell>
          <cell r="E3498" t="str">
            <v>UN</v>
          </cell>
          <cell r="F3498">
            <v>261317</v>
          </cell>
        </row>
        <row r="3499">
          <cell r="C3499">
            <v>13067</v>
          </cell>
          <cell r="D3499" t="str">
            <v>CONSTRUCCIÓN INTERSECCIÓN A DESNIVEL PUENTE ARANDA Y DEMÁS OBRAS COMPLEMENTARIAS TRONCAL CALLE 13 - TABLERO DE 6 CIRCUITOS THR1 AUTOSOPORTADO , EN LÁMINA COL ROLLED IP44 A 208/120 VC.A. BARRAJE TRIFÁSICO 5 HILOS, 3F+N+T.</v>
          </cell>
          <cell r="E3499" t="str">
            <v>UN</v>
          </cell>
          <cell r="F3499">
            <v>105250</v>
          </cell>
        </row>
        <row r="3500">
          <cell r="C3500">
            <v>13068</v>
          </cell>
          <cell r="D3500" t="str">
            <v>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v>
          </cell>
          <cell r="E3500" t="str">
            <v>ML</v>
          </cell>
          <cell r="F3500">
            <v>35991</v>
          </cell>
        </row>
        <row r="3501">
          <cell r="C3501">
            <v>13069</v>
          </cell>
          <cell r="D3501" t="str">
            <v>CONSTRUCCIÓN INTERSECCIÓN A DESNIVEL PUENTE ARANDA Y DEMÁS OBRAS COMPLEMENTARIAS TRONCAL CALLE 13 - REDUCCION PVC U.M. NORMA NTC 382 3"x2"</v>
          </cell>
          <cell r="E3501" t="str">
            <v>UN</v>
          </cell>
          <cell r="F3501">
            <v>6440</v>
          </cell>
        </row>
        <row r="3502">
          <cell r="C3502">
            <v>13070</v>
          </cell>
          <cell r="D3502" t="str">
            <v>CONSTRUCCIÓN INTERSECCIÓN A DESNIVEL PUENTE ARANDA Y DEMÁS OBRAS COMPLEMENTARIAS TRONCAL CALLE 13 - TUBERÍA HD, ACUEDUCTO,  3"</v>
          </cell>
          <cell r="E3502" t="str">
            <v>ML</v>
          </cell>
          <cell r="F3502">
            <v>85617</v>
          </cell>
        </row>
        <row r="3503">
          <cell r="C3503">
            <v>13071</v>
          </cell>
          <cell r="D3503" t="str">
            <v>CONSTRUCCIÓN INTERSECCIÓN A DESNIVEL PUENTE ARANDA Y DEMÁS OBRAS COMPLEMENTARIAS TRONCAL CALLE 13 - VÁLVULA CHEQUE DE 6" CLASE # 150</v>
          </cell>
          <cell r="E3503" t="str">
            <v>UN</v>
          </cell>
          <cell r="F3503">
            <v>1624071</v>
          </cell>
        </row>
        <row r="3504">
          <cell r="C3504">
            <v>13072</v>
          </cell>
          <cell r="D3504" t="str">
            <v>CONSTRUCCIÓN INTERSECCIÓN A DESNIVEL PUENTE ARANDA Y DEMÁS OBRAS COMPLEMENTARIAS TRONCAL CALLE 13 - VÁLVULA VENTOSA HD DE DOBLE EFECTO  D=4" CLASE 150 EXTREMO EN BRIDA</v>
          </cell>
          <cell r="E3504" t="str">
            <v>UN</v>
          </cell>
          <cell r="F3504">
            <v>1606500</v>
          </cell>
        </row>
        <row r="3505">
          <cell r="C3505">
            <v>13073</v>
          </cell>
          <cell r="D3505" t="str">
            <v>CONSTRUCCIÓN INTERSECCIÓN A DESNIVEL PUENTE ARANDA Y DEMÁS OBRAS COMPLEMENTARIAS TRONCAL CALLE 13 - TUBERIA CONDUIT GALVANIZADA IMC D=2 1/2"</v>
          </cell>
          <cell r="E3505" t="str">
            <v>ML</v>
          </cell>
          <cell r="F3505">
            <v>63267</v>
          </cell>
        </row>
        <row r="3506">
          <cell r="C3506">
            <v>13074</v>
          </cell>
          <cell r="D3506" t="str">
            <v>CONSTRUCCIÓN INTERSECCIÓN A DESNIVEL PUENTE ARANDA Y DEMÁS OBRAS COMPLEMENTARIAS TRONCAL CALLE 13 - REGISTRO BOLA 3/4" TIPO PESADO</v>
          </cell>
          <cell r="E3506" t="str">
            <v>UN</v>
          </cell>
          <cell r="F3506">
            <v>9800</v>
          </cell>
        </row>
        <row r="3507">
          <cell r="C3507">
            <v>13075</v>
          </cell>
          <cell r="D3507" t="str">
            <v>CONSTRUCCIÓN INTERSECCIÓN A DESNIVEL PUENTE ARANDA Y DEMÁS OBRAS COMPLEMENTARIAS TRONCAL CALLE 13 - TEE EN ACERO Ø 16" x 12" CON EXTREMOS ESPIGO/CAMPANA Y BRIDA EN LA DERIVACIÓN (A)</v>
          </cell>
          <cell r="E3507" t="str">
            <v>UN</v>
          </cell>
          <cell r="F3507">
            <v>3079720</v>
          </cell>
        </row>
        <row r="3508">
          <cell r="C3508">
            <v>13076</v>
          </cell>
          <cell r="D3508" t="str">
            <v>CONSTRUCCIÓN INTERSECCIÓN A DESNIVEL PUENTE ARANDA Y DEMÁS OBRAS COMPLEMENTARIAS TRONCAL CALLE 13 - UNIÓN JUNTA DE MONTAJE D=8" RÍGIDA CLASE 150</v>
          </cell>
          <cell r="E3508" t="str">
            <v>UN</v>
          </cell>
          <cell r="F3508">
            <v>1594600</v>
          </cell>
        </row>
        <row r="3509">
          <cell r="C3509">
            <v>13077</v>
          </cell>
          <cell r="D3509" t="str">
            <v>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v>
          </cell>
          <cell r="E3509" t="str">
            <v>UN</v>
          </cell>
          <cell r="F3509">
            <v>29870184</v>
          </cell>
        </row>
        <row r="3510">
          <cell r="C3510">
            <v>13078</v>
          </cell>
          <cell r="D3510" t="str">
            <v>CONSTRUCCIÓN INTERSECCIÓN A DESNIVEL PUENTE ARANDA Y DEMÁS OBRAS COMPLEMENTARIAS TRONCAL CALLE 13 - CODO EN ACERO D=16" ENTRE 5° Y 22 1/2°  L=0.35MX0.35M, CON REVEST. INTER. Y EXT. EN MORTERO DE CEMENTO. INCLUYE UNIONES (ESPIGO CAMPANA), EMPAQUES DE CAUCHO, NO INCLUYE MATERIALES PARA ANCLAJE</v>
          </cell>
          <cell r="E3510" t="str">
            <v>UN</v>
          </cell>
          <cell r="F3510">
            <v>1874250</v>
          </cell>
        </row>
        <row r="3511">
          <cell r="C3511">
            <v>13079</v>
          </cell>
          <cell r="D3511" t="str">
            <v>CONSTRUCCIÓN INTERSECCIÓN A DESNIVEL PUENTE ARANDA Y DEMÁS OBRAS COMPLEMENTARIAS TRONCAL CALLE 13 - PUERTA MECÁNICA PARA ESTACIÓN TIPO TRANSMILENIO (4.75X2.382) EN VIDRIO LAMINADO DE SEGURIDAD. INCLUYE PERFIL PERIMETRAL EN ALUMINIO, PINTURA ELCTROSTÁTICA (Suministro e instalación)</v>
          </cell>
          <cell r="E3511" t="str">
            <v>UN</v>
          </cell>
          <cell r="F3511">
            <v>42266807</v>
          </cell>
        </row>
        <row r="3512">
          <cell r="C3512">
            <v>13080</v>
          </cell>
          <cell r="D3512" t="str">
            <v>CONSTRUCCIÓN INTERSECCIÓN A DESNIVEL PUENTE ARANDA Y DEMÁS OBRAS COMPLEMENTARIAS TRONCAL CALLE 13 - VÁLVULA TIPO MARIPOSA DISCO INOX. DE Ø 16" CLASE 150. EXTREMOS BRIDADOS</v>
          </cell>
          <cell r="E3512" t="str">
            <v>UN</v>
          </cell>
          <cell r="F3512">
            <v>11662000</v>
          </cell>
        </row>
        <row r="3513">
          <cell r="C3513">
            <v>13081</v>
          </cell>
          <cell r="D3513" t="str">
            <v>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v>
          </cell>
          <cell r="E3513" t="str">
            <v>UN</v>
          </cell>
          <cell r="F3513">
            <v>11907140</v>
          </cell>
        </row>
        <row r="3514">
          <cell r="C3514">
            <v>13082</v>
          </cell>
          <cell r="D3514" t="str">
            <v>CONSTRUCCIÓN INTERSECCIÓN A DESNIVEL PUENTE ARANDA Y DEMÁS OBRAS COMPLEMENTARIAS TRONCAL CALLE 13 - UNIÓN JUNTA DE MONTAJE D=6" RÍGIDA CLASE 150</v>
          </cell>
          <cell r="E3514" t="str">
            <v>UN</v>
          </cell>
          <cell r="F3514">
            <v>1427762</v>
          </cell>
        </row>
        <row r="3515">
          <cell r="C3515">
            <v>13083</v>
          </cell>
          <cell r="D3515" t="str">
            <v>CONSTRUCCIÓN INTERSECCIÓN A DESNIVEL PUENTE ARANDA Y DEMÁS OBRAS COMPLEMENTARIAS TRONCAL CALLE 13 - TAPÓN HEMBRA HA ROSCA NPT Ø2"</v>
          </cell>
          <cell r="E3515" t="str">
            <v>UN</v>
          </cell>
          <cell r="F3515">
            <v>9639</v>
          </cell>
        </row>
        <row r="3516">
          <cell r="C3516">
            <v>13084</v>
          </cell>
          <cell r="D3516" t="str">
            <v>CONSTRUCCIÓN INTERSECCIÓN A DESNIVEL PUENTE ARANDA Y DEMÁS OBRAS COMPLEMENTARIAS TRONCAL CALLE 13 - UNION DE DESMONTAJE AUTOPORTANTE HD Ø18" BRIDA B16.5 (*)</v>
          </cell>
          <cell r="E3516" t="str">
            <v>UN</v>
          </cell>
          <cell r="F3516">
            <v>7080500</v>
          </cell>
        </row>
        <row r="3517">
          <cell r="C3517">
            <v>13085</v>
          </cell>
          <cell r="D3517" t="str">
            <v>CONSTRUCCIÓN INTERSECCIÓN A DESNIVEL PUENTE ARANDA Y DEMÁS OBRAS COMPLEMENTARIAS TRONCAL CALLE 13 - NIPLE EN ACERO Ø=30" EXTREMOS BRIDA/CAMPANA, REVEST.INTERIOR Y RECUBR EXT. EN MORTERO CEMENTO, L=2000mm CON SALIDA PARA VENTOSA Ø4" Y BY-PASS Ø4". SUMINISTRO Y TRANSPORTE</v>
          </cell>
          <cell r="E3517" t="str">
            <v>UN</v>
          </cell>
          <cell r="F3517">
            <v>8009890</v>
          </cell>
        </row>
        <row r="3518">
          <cell r="C3518">
            <v>13086</v>
          </cell>
          <cell r="D3518" t="str">
            <v>CONSTRUCCIÓN INTERSECCIÓN A DESNIVEL PUENTE ARANDA Y DEMÁS OBRAS COMPLEMENTARIAS TRONCAL CALLE 13 -  VALVULA DE COMPUERTA VNA HD Ø4" BRIDA B.16.5 CL300 SELLO DE BRONCE DE MANIOBRA "</v>
          </cell>
          <cell r="E3518" t="str">
            <v>UN</v>
          </cell>
          <cell r="F3518">
            <v>818125</v>
          </cell>
        </row>
        <row r="3519">
          <cell r="C3519">
            <v>13087</v>
          </cell>
          <cell r="D3519" t="str">
            <v>CONSTRUCCIÓN INTERSECCIÓN A DESNIVEL PUENTE ARANDA Y DEMÁS OBRAS COMPLEMENTARIAS TRONCAL CALLE 13 - VÁLVULA COMPUERTA VNA Ø2" HD B16.5 CL 300 CON VOLANTE MANIOBRA</v>
          </cell>
          <cell r="E3519" t="str">
            <v>UN</v>
          </cell>
          <cell r="F3519">
            <v>1025071</v>
          </cell>
        </row>
        <row r="3520">
          <cell r="C3520">
            <v>13088</v>
          </cell>
          <cell r="D3520" t="str">
            <v>CONSTRUCCIÓN INTERSECCIÓN A DESNIVEL PUENTE ARANDA Y DEMÁS OBRAS COMPLEMENTARIAS TRONCAL CALLE 13 -TUBERIA EN ACERO GALVANIZADA D= 2" (NO INCLUYE RELLENOS). SUMINISTRO E INSTALACIÓN.</v>
          </cell>
          <cell r="E3520" t="str">
            <v>ML</v>
          </cell>
          <cell r="F3520">
            <v>58599</v>
          </cell>
        </row>
        <row r="3521">
          <cell r="C3521">
            <v>13089</v>
          </cell>
          <cell r="D3521" t="str">
            <v>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v>
          </cell>
          <cell r="E3521" t="str">
            <v>ML</v>
          </cell>
          <cell r="F3521">
            <v>52371</v>
          </cell>
        </row>
        <row r="3522">
          <cell r="C3522">
            <v>13090</v>
          </cell>
          <cell r="D3522" t="str">
            <v>CONSTRUCCIÓN INTERSECCIÓN A DESNIVEL PUENTE ARANDA Y DEMÁS OBRAS COMPLEMENTARIAS TRONCAL CALLE 13 - VALVULA DE COMPUERTA VNA HD Ø8" BRIDA B.16.5 CL300 SELLO DE BORNCE DE MANIOBRA</v>
          </cell>
          <cell r="E3522" t="str">
            <v>UN</v>
          </cell>
          <cell r="F3522">
            <v>5271492</v>
          </cell>
        </row>
        <row r="3523">
          <cell r="C3523">
            <v>13091</v>
          </cell>
          <cell r="D3523" t="str">
            <v>"CONSTRUCCIÓN INTERSECCIÓN A DESNIVEL PUENTE ARANDA Y DEMÁS OBRAS COMPLEMENTARIAS TRONCAL CALLE 13 -  VALVULA DE COMPUERTA VNA HD Ø4"" BRIDA B.16.5 CL300 SELLO DE BRONCE DE MANIOBRA "</v>
          </cell>
          <cell r="E3523" t="str">
            <v>UN</v>
          </cell>
          <cell r="F3523">
            <v>818125</v>
          </cell>
        </row>
        <row r="3524">
          <cell r="C3524">
            <v>13092</v>
          </cell>
          <cell r="D3524" t="str">
            <v>CONSTRUCCIÓN INTERSECCIÓN A DESNIVEL PUENTE ARANDA Y DEMÁS OBRAS COMPLEMENTARIAS TRONCAL CALLE 13 - PANELES EN VIDRIO LAMINADO Y DE SEGURIDAD PARA PASAMANOS EXTERIOR, FIJACIÓN CON BUJES. (SUMINISTRO E INSTALACIÓN)</v>
          </cell>
          <cell r="E3524" t="str">
            <v>M2</v>
          </cell>
          <cell r="F3524">
            <v>290240</v>
          </cell>
        </row>
        <row r="3525">
          <cell r="C3525">
            <v>13093</v>
          </cell>
          <cell r="D3525" t="str">
            <v>CONSTRUCCIÓN INTERSECCIÓN A DESNIVEL PUENTE ARANDA Y DEMÁS OBRAS COMPLEMENTARIAS TRONCAL CALLE 13 - REDUCCIÓN EN ACERO D=18" D=16" CON CAMPANA D=18" Y ESPIGO 16", CON REVESTIMIENTO INTERIOR Y RECUBRIMIENTO EXTERIOR EN MORTERO DE CEMENTO. L=0.20m. PRESIÓN DE TRABAJO = 150 PSI.</v>
          </cell>
          <cell r="E3525" t="str">
            <v>UN</v>
          </cell>
          <cell r="F3525">
            <v>3059490</v>
          </cell>
        </row>
        <row r="3526">
          <cell r="C3526">
            <v>13094</v>
          </cell>
          <cell r="D3526" t="str">
            <v>CONSTRUCCIÓN INTERSECCIÓN A DESNIVEL PUENTE ARANDA Y DEMÁS OBRAS COMPLEMENTARIAS TRONCAL CALLE 13 - PASAMANOS EXTERIOR EN PLATINAS VERTICALES 2" X 5/8" + TOPE, PIE EN LONGITUDINAL, EN TUBULAR DE ACERO D=2" SOLDADO A PLATINAS (SUMINISTRO E INSTALACIÓN)</v>
          </cell>
          <cell r="E3526" t="str">
            <v>ML</v>
          </cell>
          <cell r="F3526">
            <v>406335</v>
          </cell>
        </row>
        <row r="3527">
          <cell r="C3527">
            <v>13095</v>
          </cell>
          <cell r="D3527" t="str">
            <v>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v>
          </cell>
          <cell r="E3527" t="str">
            <v>M2</v>
          </cell>
          <cell r="F3527">
            <v>345075</v>
          </cell>
        </row>
        <row r="3528">
          <cell r="C3528">
            <v>13096</v>
          </cell>
          <cell r="D3528" t="str">
            <v>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v>
          </cell>
          <cell r="E3528" t="str">
            <v>M2</v>
          </cell>
          <cell r="F3528">
            <v>302513</v>
          </cell>
        </row>
        <row r="3529">
          <cell r="C3529">
            <v>13097</v>
          </cell>
          <cell r="D3529" t="str">
            <v>CONSTRUCCIÓN INTERSECCIÓN A DESNIVEL PUENTE ARANDA Y DEMÁS OBRAS COMPLEMENTARIAS TRONCAL CALLE 13 - CABLE MONOPOLAR DE ALUMINIO, THHW PARA 600 V C.A., CALIBRE No 6 AWG. (Suministro e Instalación)</v>
          </cell>
          <cell r="E3529" t="str">
            <v>ML</v>
          </cell>
          <cell r="F3529">
            <v>3211</v>
          </cell>
        </row>
        <row r="3530">
          <cell r="C3530">
            <v>13098</v>
          </cell>
          <cell r="D3530" t="str">
            <v>CONSTRUCCIÓN INTERSECCIÓN A DESNIVEL PUENTE ARANDA Y DEMÁS OBRAS COMPLEMENTARIAS TRONCAL CALLE 13 - BARANDA EN VIDRIO TEMPLADO 6 MM, H=1.0M Y PASAMANOS CILÍNDRICO EN ACERO INOXIDABLE MATE DE D= 2" TORNIQUETES PLATAFORMAS. (SUMINISTRO E INSTALACIÓN)</v>
          </cell>
          <cell r="E3530" t="str">
            <v>ML</v>
          </cell>
          <cell r="F3530">
            <v>174620</v>
          </cell>
        </row>
        <row r="3531">
          <cell r="C3531">
            <v>13099</v>
          </cell>
          <cell r="D3531" t="str">
            <v>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v>
          </cell>
          <cell r="E3531" t="str">
            <v>M2</v>
          </cell>
          <cell r="F3531">
            <v>378132</v>
          </cell>
        </row>
        <row r="3532">
          <cell r="C3532">
            <v>13100</v>
          </cell>
          <cell r="D3532" t="str">
            <v>CONSTRUCCIÓN INTERSECCIÓN A DESNIVEL PUENTE ARANDA Y DEMÁS OBRAS COMPLEMENTARIAS TRONCAL CALLE 13 - Breaker industrial 3 X 20 AMP (Suministro e instalación)</v>
          </cell>
          <cell r="E3532" t="str">
            <v>UN</v>
          </cell>
          <cell r="F3532">
            <v>134368</v>
          </cell>
        </row>
        <row r="3533">
          <cell r="C3533">
            <v>13101</v>
          </cell>
          <cell r="D3533" t="str">
            <v>CONSTRUCCIÓN INTERSECCIÓN A DESNIVEL PUENTE ARANDA Y DEMÁS OBRAS COMPLEMENTARIAS TRONCAL CALLE 13 - Breaker industrial 3 X 30 AMP (Suministro e instalación)</v>
          </cell>
          <cell r="E3533" t="str">
            <v>UN</v>
          </cell>
          <cell r="F3533">
            <v>136252</v>
          </cell>
        </row>
        <row r="3534">
          <cell r="C3534">
            <v>13102</v>
          </cell>
          <cell r="D3534" t="str">
            <v>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v>
          </cell>
          <cell r="E3534" t="str">
            <v>ML</v>
          </cell>
          <cell r="F3534">
            <v>1728300</v>
          </cell>
        </row>
        <row r="3535">
          <cell r="C3535">
            <v>13103</v>
          </cell>
          <cell r="D3535" t="str">
            <v>CONSTRUCCIÓN INTERSECCIÓN A DESNIVEL PUENTE ARANDA Y DEMÁS OBRAS COMPLEMENTARIAS TRONCAL CALLE 13 - Breaker industrial 3 X 40 AMP (Suministro e instalación)</v>
          </cell>
          <cell r="E3535" t="str">
            <v>UN</v>
          </cell>
          <cell r="F3535">
            <v>136252</v>
          </cell>
        </row>
        <row r="3536">
          <cell r="C3536">
            <v>13104</v>
          </cell>
          <cell r="D3536" t="str">
            <v>CONSTRUCCIÓN INTERSECCIÓN A DESNIVEL PUENTE ARANDA Y DEMÁS OBRAS COMPLEMENTARIAS TRONCAL CALLE 13 - CICLOPARQUEADERO METÁLICO SENCILLO, SEGÚN DETALLE ESPECÍFICO</v>
          </cell>
          <cell r="E3536" t="str">
            <v>UN</v>
          </cell>
          <cell r="F3536">
            <v>350258</v>
          </cell>
        </row>
        <row r="3537">
          <cell r="C3537">
            <v>13105</v>
          </cell>
          <cell r="D3537" t="str">
            <v>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v>
          </cell>
          <cell r="E3537" t="str">
            <v>UN</v>
          </cell>
          <cell r="F3537">
            <v>561681</v>
          </cell>
        </row>
        <row r="3538">
          <cell r="C3538">
            <v>13106</v>
          </cell>
          <cell r="D3538" t="str">
            <v>CONSTRUCCIÓN INTERSECCIÓN A DESNIVEL PUENTE ARANDA Y DEMÁS OBRAS COMPLEMENTARIAS TRONCAL CALLE 13 - BREAKER ENCHUFABLE 1x20A (suministro e instalación)</v>
          </cell>
          <cell r="E3538" t="str">
            <v>UN</v>
          </cell>
          <cell r="F3538">
            <v>11524</v>
          </cell>
        </row>
        <row r="3539">
          <cell r="C3539">
            <v>13107</v>
          </cell>
          <cell r="D3539" t="str">
            <v>CONSTRUCCIÓN INTERSECCIÓN A DESNIVEL PUENTE ARANDA Y DEMÁS OBRAS COMPLEMENTARIAS TRONCAL CALLE 13 - Breaker industrial graduable de 40A hasta 100A (Suministro e instalación)</v>
          </cell>
          <cell r="E3539" t="str">
            <v>UN</v>
          </cell>
          <cell r="F3539">
            <v>202446</v>
          </cell>
        </row>
        <row r="3540">
          <cell r="C3540">
            <v>13108</v>
          </cell>
          <cell r="D3540" t="str">
            <v>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v>
          </cell>
          <cell r="E3540" t="str">
            <v>UN</v>
          </cell>
          <cell r="F3540">
            <v>22690766</v>
          </cell>
        </row>
        <row r="3541">
          <cell r="C3541">
            <v>13109</v>
          </cell>
          <cell r="D3541" t="str">
            <v>CONSTRUCCIÓN INTERSECCIÓN A DESNIVEL PUENTE ARANDA Y DEMÁS OBRAS COMPLEMENTARIAS TRONCAL CALLE 13 - Tablero de 42 circuitos autosoportado en lámina cold rolled IP44 A 208/120 VC.A. barraje trifásico de  225 A, 5 hilos, 3F+N+T, ( suministro e instalación)</v>
          </cell>
          <cell r="E3541" t="str">
            <v>UN</v>
          </cell>
          <cell r="F3541">
            <v>395067</v>
          </cell>
        </row>
        <row r="3542">
          <cell r="C3542">
            <v>13110</v>
          </cell>
          <cell r="D3542" t="str">
            <v>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v>
          </cell>
          <cell r="E3542" t="str">
            <v>UN</v>
          </cell>
          <cell r="F3542">
            <v>109690</v>
          </cell>
        </row>
        <row r="3543">
          <cell r="C3543">
            <v>13111</v>
          </cell>
          <cell r="D3543" t="str">
            <v>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v>
          </cell>
          <cell r="E3543" t="str">
            <v>UN</v>
          </cell>
          <cell r="F3543">
            <v>4140304</v>
          </cell>
        </row>
        <row r="3544">
          <cell r="C3544">
            <v>13112</v>
          </cell>
          <cell r="D3544" t="str">
            <v>CONSTRUCCIÓN INTERSECCIÓN A DESNIVEL PUENTE ARANDA Y DEMÁS OBRAS COMPLEMENTARIAS TRONCAL CALLE 13 - MODULO INSTITUCIONAL CAFÉ PARA TRONCAL CARRERA SÉPTIMA DE ACUERDO A PLANOS DE DISEÑO. (INCLUYE FABRICACIÓN, SUMINISTRO E INSTALACIÓN)</v>
          </cell>
          <cell r="E3544" t="str">
            <v>UN</v>
          </cell>
          <cell r="F3544">
            <v>116120592</v>
          </cell>
        </row>
        <row r="3545">
          <cell r="C3545">
            <v>13113</v>
          </cell>
          <cell r="D3545" t="str">
            <v>CONSTRUCCIÓN INTERSECCIÓN A DESNIVEL PUENTE ARANDA Y DEMÁS OBRAS COMPLEMENTARIAS TRONCAL CALLE 13 -JUNTA DE DILATACIÓN 80 MOVIMIENTO 80mm+/-40mm MODULOS 2 m</v>
          </cell>
          <cell r="E3545" t="str">
            <v>ML</v>
          </cell>
          <cell r="F3545">
            <v>674730</v>
          </cell>
        </row>
        <row r="3546">
          <cell r="C3546">
            <v>13114</v>
          </cell>
          <cell r="D3546" t="str">
            <v>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v>
          </cell>
          <cell r="E3546" t="str">
            <v>UN</v>
          </cell>
          <cell r="F3546">
            <v>5940627</v>
          </cell>
        </row>
        <row r="3547">
          <cell r="C3547">
            <v>13115</v>
          </cell>
          <cell r="D3547" t="str">
            <v>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v>
          </cell>
          <cell r="E3547" t="str">
            <v>UN</v>
          </cell>
          <cell r="F3547">
            <v>5538407</v>
          </cell>
        </row>
        <row r="3548">
          <cell r="C3548">
            <v>13116</v>
          </cell>
          <cell r="D3548" t="str">
            <v>CONSTRUCCIÓN INTERSECCIÓN A DESNIVEL PUENTE ARANDA Y DEMÁS OBRAS COMPLEMENTARIAS TRONCAL CALLE 13 - MESON INTERIOR TAQUILLAS CON ESTRUCTURA METÁLICA DE SOPORTE Y ACABADO EN ACERO INOXIDABLE MATE, CON APOYO PISO, DE A=40CM. (SUMINISTRO E INSTALACIÓN)</v>
          </cell>
          <cell r="E3548" t="str">
            <v>ML</v>
          </cell>
          <cell r="F3548">
            <v>291048</v>
          </cell>
        </row>
        <row r="3549">
          <cell r="C3549">
            <v>13117</v>
          </cell>
          <cell r="D3549" t="str">
            <v>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v>
          </cell>
          <cell r="E3549" t="str">
            <v>UN</v>
          </cell>
          <cell r="F3549">
            <v>6609407</v>
          </cell>
        </row>
        <row r="3550">
          <cell r="C3550">
            <v>13118</v>
          </cell>
          <cell r="D3550" t="str">
            <v>CONSTRUCCIÓN INTERSECCIÓN A DESNIVEL PUENTE ARANDA Y DEMÁS OBRAS COMPLEMENTARIAS TRONCAL CALLE 13 - VIDRIO TEMPLADO DE 10 MM CON PELÍCULA SAND BLASTING</v>
          </cell>
          <cell r="E3550" t="str">
            <v>M2</v>
          </cell>
          <cell r="F3550">
            <v>277102</v>
          </cell>
        </row>
        <row r="3551">
          <cell r="C3551">
            <v>13119</v>
          </cell>
          <cell r="D3551" t="str">
            <v>CONSTRUCCIÓN INTERSECCIÓN A DESNIVEL PUENTE ARANDA Y DEMÁS OBRAS COMPLEMENTARIAS TRONCAL CALLE 13 -PUERTA METALICA CON TABLEROS DE CELOSIA EN ALUMINIO CONFORMADOS POR PERFILES TUBULARES EN ALUMINIO ANODIZADO MATE NATURAL DE 12X3 CM. (INCLUYE SUMINISTRO E INSTALACIÓN).</v>
          </cell>
          <cell r="E3551" t="str">
            <v>M2</v>
          </cell>
          <cell r="F3551">
            <v>408634</v>
          </cell>
        </row>
        <row r="3552">
          <cell r="C3552">
            <v>13120</v>
          </cell>
          <cell r="D3552" t="str">
            <v>CONSTRUCCIÓN INTERSECCIÓN A DESNIVEL PUENTE ARANDA Y DEMÁS OBRAS COMPLEMENTARIAS TRONCAL CALLE 13 - JUNTA BISELADA 16" ENTRE 0° Y 5° WSP ACERO AL CARBONO NORMA AWWA C200 150 PSI, CON RECUBRIMIENTO SEGÚN NORMA AWWA C205, EXTREMOS ESPIGO/CAMPANA. (Suminisro e instalación)</v>
          </cell>
          <cell r="E3552" t="str">
            <v>UN</v>
          </cell>
          <cell r="F3552">
            <v>200158</v>
          </cell>
        </row>
        <row r="3553">
          <cell r="C3553">
            <v>13121</v>
          </cell>
          <cell r="D3553" t="str">
            <v>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v>
          </cell>
          <cell r="E3553" t="str">
            <v>UN</v>
          </cell>
          <cell r="F3553">
            <v>5676368</v>
          </cell>
        </row>
        <row r="3554">
          <cell r="C3554">
            <v>13122</v>
          </cell>
          <cell r="D3554" t="str">
            <v>CONSTRUCCIÓN INTERSECCIÓN A DESNIVEL PUENTE ARANDA Y DEMÁS OBRAS COMPLEMENTARIAS TRONCAL CALLE 13 - VÁLVULA COMPUERTA ELÁSTICA VA (VÁSTAGO ASCENDENTE) D=6" DN (DIÁMETRO NOMINAL) 150 MM CON EXTREMOS BRIDADOS (SUMINISTRO E INSTALACIÓN)</v>
          </cell>
          <cell r="E3554" t="str">
            <v>UN</v>
          </cell>
          <cell r="F3554">
            <v>1933543</v>
          </cell>
        </row>
        <row r="3555">
          <cell r="C3555">
            <v>13123</v>
          </cell>
          <cell r="D3555" t="str">
            <v>CONSTRUCCIÓN INTERSECCIÓN A DESNIVEL PUENTE ARANDA Y DEMÁS OBRAS COMPLEMENTARIAS TRONCAL CALLE 13 - QUIEBRA SOL METÁLICO</v>
          </cell>
          <cell r="E3555" t="str">
            <v>M2</v>
          </cell>
          <cell r="F3555">
            <v>354591</v>
          </cell>
        </row>
        <row r="3556">
          <cell r="C3556">
            <v>13124</v>
          </cell>
          <cell r="D3556" t="str">
            <v>CONSTRUCCIÓN INTERSECCIÓN A DESNIVEL PUENTE ARANDA Y DEMÁS OBRAS COMPLEMENTARIAS TRONCAL CALLE 13 -CABLE MONOPOLAR DE ALUMINIO, HF FR PARA 600V C.A. CALIBRE NO. 8 AWG (INCLUYE SUMINISTRO E INSTALACIÓN)</v>
          </cell>
          <cell r="E3556" t="str">
            <v>ML</v>
          </cell>
          <cell r="F3556">
            <v>28110</v>
          </cell>
        </row>
        <row r="3557">
          <cell r="C3557">
            <v>13126</v>
          </cell>
          <cell r="D3557" t="str">
            <v>CONSTRUCCIÓN INTERSECCIÓN A DESNIVEL PUENTE ARANDA Y DEMÁS OBRAS COMPLEMENTARIAS TRONCAL CALLE 13 - REDUCCIÓN EN ACERO D=18" A D=12" CON ESPIGO EN D=18" Y CAMPANA EN D=12", CON REVESTIMIENTO INTERIOR Y RECUBIRMIENTO EXTERIOR EN MORTERO DE CEMENTO. L=0,20M. PRESIÓN DE TRABAJO 350 PSI.</v>
          </cell>
          <cell r="E3557" t="str">
            <v>UN</v>
          </cell>
          <cell r="F3557">
            <v>3246388</v>
          </cell>
        </row>
        <row r="3558">
          <cell r="C3558">
            <v>13127</v>
          </cell>
          <cell r="D3558" t="str">
            <v>CONSTRUCCIÓN INTERSECCIÓN A DESNIVEL PUENTE ARANDA Y DEMÁS OBRAS COMPLEMENTARIAS TRONCAL CALLE 13 - LUMINARIA LED 15W, 120 V, 60 HZ</v>
          </cell>
          <cell r="E3558" t="str">
            <v>UN</v>
          </cell>
          <cell r="F3558">
            <v>2070600</v>
          </cell>
        </row>
        <row r="3559">
          <cell r="C3559">
            <v>13128</v>
          </cell>
          <cell r="D3559" t="str">
            <v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v>
          </cell>
          <cell r="E3559" t="str">
            <v>UN</v>
          </cell>
          <cell r="F3559">
            <v>2396896</v>
          </cell>
        </row>
        <row r="3560">
          <cell r="C3560">
            <v>13129</v>
          </cell>
          <cell r="D3560" t="str">
            <v>CONSTRUCCIÓN INTERSECCIÓN A DESNIVEL PUENTE ARANDA Y DEMÁS OBRAS COMPLEMENTARIAS TRONCAL CALLE 13 - REDUCCIÓN EN ACERO D=18" A D=8" CON ESPIGO EN D=18" Y CAMPANA EN D=8", CON REVESTIMIENTO INTERIOR Y RECUBIRMIENTO EXTERIOR EN MORTERO DE CEMENTO. L=0,20M. PRESIÓN DE TRABAJO 350 PSI.</v>
          </cell>
          <cell r="E3560" t="str">
            <v>UN</v>
          </cell>
          <cell r="F3560">
            <v>4267408</v>
          </cell>
        </row>
        <row r="3561">
          <cell r="C3561">
            <v>13130</v>
          </cell>
          <cell r="D3561" t="str">
            <v>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v>
          </cell>
          <cell r="E3561" t="str">
            <v>UN</v>
          </cell>
          <cell r="F3561">
            <v>3960388</v>
          </cell>
        </row>
        <row r="3562">
          <cell r="C3562">
            <v>13131</v>
          </cell>
          <cell r="D3562" t="str">
            <v>CONSTRUCCIÓN INTERSECCIÓN A DESNIVEL PUENTE ARANDA Y DEMÁS OBRAS COMPLEMENTARIAS TRONCAL CALLE 13 - JUNTA BISELADA 30" ENTRE 0° Y 5° WSP ACERO AL CARBONO NORMA AWWA C200 350 PSI, CON RECUBRIMIENTO SEGÚN NORMA AWWA C205, EXTREMOS ESPIGO/CAMPANA. (Suminisro e instalación)</v>
          </cell>
          <cell r="E3562" t="str">
            <v>UN</v>
          </cell>
          <cell r="F3562">
            <v>346231</v>
          </cell>
        </row>
        <row r="3563">
          <cell r="C3563">
            <v>13132</v>
          </cell>
          <cell r="D3563" t="str">
            <v>CONSTRUCCIÓN INTERSECCIÓN A DESNIVEL PUENTE ARANDA Y DEMÁS OBRAS COMPLEMENTARIAS TRONCAL CALLE 13 - PUERTA EN ALUMINIO Y VIDRIO DE 4 MM DE ESPESOR DE 1.00 M X 3.00 M. (INCLUYE SUMINISTRO E INSTALACIÓN)</v>
          </cell>
          <cell r="E3563" t="str">
            <v>UN/DIA</v>
          </cell>
          <cell r="F3563">
            <v>1863118</v>
          </cell>
        </row>
        <row r="3564">
          <cell r="C3564">
            <v>13133</v>
          </cell>
          <cell r="D3564" t="str">
            <v xml:space="preserve"> CONSTRUCCIÓN INTERSECCIÓN A DESNIVEL PUENTE ARANDA Y DEMÁS OBRAS COMPLEMENTARIAS TRONCAL CALLE 13 -TABLERO DE CONTROL ILUMINACIÓN. INCLUYE INTERRUPTOR HORARIO PROGRAMABLE, REGLETAS, RIELES Y DEMÁS ACCESORIOS DE MONTAJE.</v>
          </cell>
          <cell r="E3564" t="str">
            <v>ML</v>
          </cell>
          <cell r="F3564">
            <v>18041087</v>
          </cell>
        </row>
        <row r="3565">
          <cell r="C3565">
            <v>13134</v>
          </cell>
          <cell r="D3565" t="str">
            <v>CONSTRUCCIÓN INTERSECCIÓN A DESNIVEL PUENTE ARANDA Y DEMÁS OBRAS COMPLEMENTARIAS TRONCAL CALLE 13 - CODO D=30" ENTRE 5° y 22.5° WSP ACERO AL CARBONO NORMA AWWA C200 350 PSI, CON RECUBRIMIENTO SEGÚN NORMA AWWA C205, EXTREMOS ESPIGO/CAMPANA. (Suminisro e instalación)</v>
          </cell>
          <cell r="E3565" t="str">
            <v>UN</v>
          </cell>
          <cell r="F3565">
            <v>5464301</v>
          </cell>
        </row>
        <row r="3566">
          <cell r="C3566">
            <v>13135</v>
          </cell>
          <cell r="D3566" t="str">
            <v>CONSTRUCCIÓN INTERSECCIÓN A DESNIVEL PUENTE ARANDA Y DEMÁS OBRAS COMPLEMENTARIAS TRONCAL CALLE 13 - BANDEJA PORTACABLES METÁLICA 200MM X 100MM. INCLUYE SOPORTES E INSTALACIONES</v>
          </cell>
          <cell r="E3566" t="str">
            <v>ML</v>
          </cell>
          <cell r="F3566">
            <v>58658</v>
          </cell>
        </row>
        <row r="3567">
          <cell r="C3567">
            <v>13136</v>
          </cell>
          <cell r="D3567" t="str">
            <v>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v>
          </cell>
          <cell r="E3567" t="str">
            <v>UN</v>
          </cell>
          <cell r="F3567">
            <v>9732831</v>
          </cell>
        </row>
        <row r="3568">
          <cell r="C3568">
            <v>13137</v>
          </cell>
          <cell r="D3568" t="str">
            <v>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v>
          </cell>
          <cell r="E3568" t="str">
            <v>UN</v>
          </cell>
          <cell r="F3568">
            <v>15187791</v>
          </cell>
        </row>
        <row r="3569">
          <cell r="C3569">
            <v>13138</v>
          </cell>
          <cell r="D3569" t="str">
            <v>CONSTRUCCIÓN INTERSECCIÓN A DESNIVEL PUENTE ARANDA Y DEMÁS OBRAS COMPLEMENTARIAS TRONCAL CALLE 13 - CODO 36" WSP ENTRE 5° Y 22.5° WSP ACERO CARBON NORMA AWWA C200 350 PSI, CON RECUBRIMIENTO SEGÚN NORMA AWWA C205, EXTREMO ESPIGO, CAMPANA. (Incluye suministro e instalación)</v>
          </cell>
          <cell r="E3569" t="str">
            <v>UN</v>
          </cell>
          <cell r="F3569">
            <v>6430416</v>
          </cell>
        </row>
        <row r="3570">
          <cell r="C3570">
            <v>13139</v>
          </cell>
          <cell r="D3570" t="str">
            <v>CONSTRUCCIÓN INTERSECCIÓN A DESNIVEL PUENTE ARANDA Y DEMÁS OBRAS COMPLEMENTARIAS TRONCAL CALLE 13 - CODO 36" WSP ENTRE 22.5° Y 45° WSP ACERO CARBON NORMA AWWA C200 350 PSI, CON RECUBRIMIENTO SEGÚN NORMA AWWA C205, EXTREMO ESPIGO, CAMPANA. (Incluye suministro e instalación)</v>
          </cell>
          <cell r="E3570" t="str">
            <v>UN</v>
          </cell>
          <cell r="F3570">
            <v>10339566</v>
          </cell>
        </row>
        <row r="3571">
          <cell r="C3571">
            <v>13140</v>
          </cell>
          <cell r="D3571" t="str">
            <v>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v>
          </cell>
          <cell r="E3571" t="str">
            <v>UN</v>
          </cell>
          <cell r="F3571">
            <v>21136436</v>
          </cell>
        </row>
        <row r="3572">
          <cell r="C3572">
            <v>13141</v>
          </cell>
          <cell r="D3572" t="str">
            <v xml:space="preserve"> CONSTRUCCIÓN INTERSECCIÓN A DESNIVEL PUENTE ARANDA Y DEMÁS OBRAS COMPLEMENTARIAS TRONCAL CALLE 13 -CABLE CONDUCTOR DE COBRE DESNUDO, CALIBRE NO. 10 AWG. (INCLUYE SUMINISTRO E INSTALACIÓN)</v>
          </cell>
          <cell r="E3572" t="str">
            <v>ML</v>
          </cell>
          <cell r="F3572">
            <v>4594</v>
          </cell>
        </row>
        <row r="3573">
          <cell r="C3573">
            <v>13142</v>
          </cell>
          <cell r="D3573" t="str">
            <v>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v>
          </cell>
          <cell r="E3573" t="str">
            <v>UN</v>
          </cell>
          <cell r="F3573">
            <v>2374274</v>
          </cell>
        </row>
        <row r="3574">
          <cell r="C3574">
            <v>13143</v>
          </cell>
          <cell r="D3574" t="str">
            <v>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v>
          </cell>
          <cell r="E3574" t="str">
            <v>UN</v>
          </cell>
          <cell r="F3574">
            <v>30692136</v>
          </cell>
        </row>
        <row r="3575">
          <cell r="C3575">
            <v>13144</v>
          </cell>
          <cell r="D3575" t="str">
            <v>CONSTRUCCIÓN INTERSECCIÓN A DESNIVEL PUENTE ARANDA Y DEMÁS OBRAS COMPLEMENTARIAS TRONCAL CALLE 13 - PANEL SEPARADOR DE ORINALES 0.50M X 1.50M ANCLADO A MURO EN LÁMINA DE ACERO INOXIDABLE MATE CAL, 18</v>
          </cell>
          <cell r="E3575" t="str">
            <v>UN</v>
          </cell>
          <cell r="F3575">
            <v>679756</v>
          </cell>
        </row>
        <row r="3576">
          <cell r="C3576">
            <v>13145</v>
          </cell>
          <cell r="D3576" t="str">
            <v>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v>
          </cell>
          <cell r="E3576" t="str">
            <v>UN</v>
          </cell>
          <cell r="F3576">
            <v>33794466</v>
          </cell>
        </row>
        <row r="3577">
          <cell r="C3577">
            <v>13146</v>
          </cell>
          <cell r="D3577" t="str">
            <v>CONSTRUCCIÓN INTERSECCIÓN A DESNIVEL PUENTE ARANDA Y DEMÁS OBRAS COMPLEMENTARIAS TRONCAL CALLE 13 - REDUCCIÓN EN ACERO D=36" A D=30" CON ESPIGO EN D=36" Y CAMPANA EN D=30", CON REVESTIMIENTO INTERIOR Y RECUBIRMIENTO EXTERIOR EN MORTERO DE CEMENTO. L=0,20M. PRESIÓN DE TRABAJO 350 PSI.</v>
          </cell>
          <cell r="E3577" t="str">
            <v>UN</v>
          </cell>
          <cell r="F3577">
            <v>5872306</v>
          </cell>
        </row>
        <row r="3578">
          <cell r="C3578">
            <v>13147</v>
          </cell>
          <cell r="D3578" t="str">
            <v xml:space="preserve">CONSTRUCCIÓN INTERSECCIÓN A DESNIVEL PUENTE ARANDA Y DEMÁS OBRAS COMPLEMENTARIAS TRONCAL CALLE 13 - PERSIANA METALICA CON CELOSIA EN ALUMINIO CONFORMADA POR PERFILES TUBULARES EN ALUMINIO ANODIZADO MATE NATURAL DE 12X3 CM. (INCLUYE SUMINISTRO E INSTALACIÓN). </v>
          </cell>
          <cell r="E3578" t="str">
            <v>M2</v>
          </cell>
          <cell r="F3578">
            <v>210155</v>
          </cell>
        </row>
        <row r="3579">
          <cell r="C3579">
            <v>13148</v>
          </cell>
          <cell r="D3579" t="str">
            <v>CONSTRUCCIÓN INTERSECCIÓN A DESNIVEL PUENTE ARANDA Y DEMÁS OBRAS COMPLEMENTARIAS TRONCAL CALLE 13 - UNIÓN DE DESMONTAJE RÍGIDA Ø=10" CLASE 150 (Suministro e instalación)</v>
          </cell>
          <cell r="E3579" t="str">
            <v>UN</v>
          </cell>
          <cell r="F3579">
            <v>2493432</v>
          </cell>
        </row>
        <row r="3580">
          <cell r="C3580">
            <v>13149</v>
          </cell>
          <cell r="D3580" t="str">
            <v>CONSTRUCCIÓN INTERSECCIÓN A DESNIVEL PUENTE ARANDA Y DEMÁS OBRAS COMPLEMENTARIAS TRONCAL CALLE 13 - UNIÓN DE DESMONTAJE RÍGIDA D=12" CLASE 300 (Suministro e instalación)</v>
          </cell>
          <cell r="E3580" t="str">
            <v>UN</v>
          </cell>
          <cell r="F3580">
            <v>6605690</v>
          </cell>
        </row>
        <row r="3581">
          <cell r="C3581">
            <v>13150</v>
          </cell>
          <cell r="D3581" t="str">
            <v>CONSTRUCCIÓN INTERSECCIÓN A DESNIVEL PUENTE ARANDA Y DEMÁS OBRAS COMPLEMENTARIAS TRONCAL CALLE 13 - UNIÓN DE DESMONTAJE RÍGIDA Ø 30" CLASE 300 (Suministro e instalación)</v>
          </cell>
          <cell r="E3581" t="str">
            <v>UN</v>
          </cell>
          <cell r="F3581">
            <v>40568286</v>
          </cell>
        </row>
        <row r="3582">
          <cell r="C3582">
            <v>13151</v>
          </cell>
          <cell r="D3582" t="str">
            <v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v>
          </cell>
          <cell r="E3582" t="str">
            <v>M2</v>
          </cell>
          <cell r="F3582">
            <v>319002</v>
          </cell>
        </row>
        <row r="3583">
          <cell r="C3583">
            <v>13152</v>
          </cell>
          <cell r="D3583" t="str">
            <v>CONSTRUCCIÓN INTERSECCIÓN A DESNIVEL PUENTE ARANDA Y DEMÁS OBRAS COMPLEMENTARIAS TRONCAL CALLE 13 - UNIÓN DE DESMONTAJE RÍGIDA D=36" CLASE 300 (Suministro e instalación)</v>
          </cell>
          <cell r="E3583" t="str">
            <v>UN</v>
          </cell>
          <cell r="F3583">
            <v>44887345</v>
          </cell>
        </row>
        <row r="3584">
          <cell r="C3584">
            <v>13153</v>
          </cell>
          <cell r="D3584" t="str">
            <v>CONSTRUCCIÓN INTERSECCIÓN A DESNIVEL PUENTE ARANDA Y DEMÁS OBRAS COMPLEMENTARIAS TRONCAL CALLE 13 - VÁLVULA MARIPOSA DE Ø 8", ASTM A536, CL 300 #, CON EXTREMOS BRIDADOS ANSI/ASME B16.5 (Suministro e instalación)</v>
          </cell>
          <cell r="E3584" t="str">
            <v>UN</v>
          </cell>
          <cell r="F3584">
            <v>9248257</v>
          </cell>
        </row>
        <row r="3585">
          <cell r="C3585">
            <v>13154</v>
          </cell>
          <cell r="D3585" t="str">
            <v>CONSTRUCCIÓN INTERSECCIÓN A DESNIVEL PUENTE ARANDA Y DEMÁS OBRAS COMPLEMENTARIAS TRONCAL CALLE 13 - VÁLVULA MARIPOSA DE Ø 10", ASTM A536, CL 300 #, CON EXTREMOS BRIDADOS ANSI/ASME B16.5 (Suministro e instalación)</v>
          </cell>
          <cell r="E3585" t="str">
            <v>UN</v>
          </cell>
          <cell r="F3585">
            <v>12059418</v>
          </cell>
        </row>
        <row r="3586">
          <cell r="C3586">
            <v>13155</v>
          </cell>
          <cell r="D3586" t="str">
            <v>CONSTRUCCIÓN INTERSECCIÓN A DESNIVEL PUENTE ARANDA Y DEMÁS OBRAS COMPLEMENTARIAS TRONCAL CALLE 13 - VÁLVULA TIPO MARIPOSA DE Ø 12", ASTM A536, CL 300 #, CON EXTREMOS BRIDADOS ANSI/ASME B16.5 (Suministro e instalación)</v>
          </cell>
          <cell r="E3586" t="str">
            <v>UN</v>
          </cell>
          <cell r="F3586">
            <v>16707880</v>
          </cell>
        </row>
        <row r="3587">
          <cell r="C3587">
            <v>13156</v>
          </cell>
          <cell r="D3587" t="str">
            <v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v>
          </cell>
          <cell r="E3587" t="str">
            <v>UN</v>
          </cell>
          <cell r="F3587">
            <v>573968</v>
          </cell>
        </row>
        <row r="3588">
          <cell r="C3588">
            <v>13157</v>
          </cell>
          <cell r="D3588" t="str">
            <v>CONSTRUCCIÓN INTERSECCIÓN A DESNIVEL PUENTE ARANDA Y DEMÁS OBRAS COMPLEMENTARIAS TRONCAL CALLE 13 - VÁLVULA TIPO MARIPOSA DE Ø 18", ASTM A536, CL 300 #, CON EXTREMOS BRIDADOS ANSI/ASME B16.5 (Suministro e instalación)</v>
          </cell>
          <cell r="E3588" t="str">
            <v>UN</v>
          </cell>
          <cell r="F3588">
            <v>32388967</v>
          </cell>
        </row>
        <row r="3589">
          <cell r="C3589">
            <v>13158</v>
          </cell>
          <cell r="D3589" t="str">
            <v xml:space="preserve"> CONSTRUCCIÓN INTERSECCIÓN A DESNIVEL PUENTE ARANDA Y DEMÁS OBRAS COMPLEMENTARIAS TRONCAL CALLE 13 -REDUCCION PVC SOLDAR D=2X1 (Suministro e Instalación)</v>
          </cell>
          <cell r="E3589" t="str">
            <v>UN</v>
          </cell>
          <cell r="F3589">
            <v>14596</v>
          </cell>
        </row>
        <row r="3590">
          <cell r="C3590">
            <v>13159</v>
          </cell>
          <cell r="D3590" t="str">
            <v>CONSTRUCCIÓN INTERSECCIÓN A DESNIVEL PUENTE ARANDA Y DEMÁS OBRAS COMPLEMENTARIAS TRONCAL CALLE 13 - VÁLVULA TIPO MARIPOSA DE Ø 30", ASTM A536, CL 300 #, CON EXTREMOS BRIDADOS ANSI/ASME B16.47 (SUMINISTRO E INSTALACIÓN)</v>
          </cell>
          <cell r="E3590" t="str">
            <v>UN</v>
          </cell>
          <cell r="F3590">
            <v>74253438</v>
          </cell>
        </row>
        <row r="3591">
          <cell r="C3591">
            <v>13160</v>
          </cell>
          <cell r="D3591" t="str">
            <v xml:space="preserve"> CONSTRUCCIÓN INTERSECCIÓN A DESNIVEL PUENTE ARANDA Y DEMÁS OBRAS COMPLEMENTARIAS TRONCAL CALLE 13 -Bomba electrica de 1HP,  Caudal 4.86 Gpm, presión 36.75 psi. (Suministro e instalación)</v>
          </cell>
          <cell r="E3591" t="str">
            <v>UN</v>
          </cell>
          <cell r="F3591">
            <v>1578578</v>
          </cell>
        </row>
        <row r="3592">
          <cell r="C3592">
            <v>13161</v>
          </cell>
          <cell r="D3592" t="str">
            <v>CONSTRUCCIÓN INTERSECCIÓN A DESNIVEL PUENTE ARANDA Y DEMÁS OBRAS COMPLEMENTARIAS TRONCAL CALLE 13 - VÁLVULA TIPO MARIPOSA DE Ø 36", ASTM A536, CL 300 #, CON EXTREMOS BRIDADOS ANSI/ASME B16.47 (Suministro e instalación)</v>
          </cell>
          <cell r="E3592" t="str">
            <v>UN</v>
          </cell>
          <cell r="F3592">
            <v>50494470</v>
          </cell>
        </row>
        <row r="3593">
          <cell r="C3593">
            <v>13162</v>
          </cell>
          <cell r="D3593" t="str">
            <v xml:space="preserve"> CONSTRUCCIÓN INTERSECCIÓN A DESNIVEL PUENTE ARANDA Y DEMÁS OBRAS COMPLEMENTARIAS TRONCAL CALLE 13 -UNION HG 3/4". Suministro e instalaciòn</v>
          </cell>
          <cell r="E3593" t="str">
            <v>UN</v>
          </cell>
          <cell r="F3593">
            <v>2770</v>
          </cell>
        </row>
        <row r="3594">
          <cell r="C3594">
            <v>13163</v>
          </cell>
          <cell r="D3594" t="str">
            <v>CONSTRUCCIÓN INTERSECCIÓN A DESNIVEL PUENTE ARANDA Y DEMÁS OBRAS COMPLEMENTARIAS TRONCAL CALLE 13 - Válvula ventosa HD de doble efecto D=4" Clase 300 extremos bridados ANSI B16.5 (Suministro e instalación)</v>
          </cell>
          <cell r="E3594" t="str">
            <v>UN</v>
          </cell>
          <cell r="F3594">
            <v>2321781</v>
          </cell>
        </row>
        <row r="3595">
          <cell r="C3595">
            <v>13164</v>
          </cell>
          <cell r="D3595" t="str">
            <v>CONSTRUCCIÓN INTERSECCIÓN A DESNIVEL PUENTE ARANDA Y DEMÁS OBRAS COMPLEMENTARIAS TRONCAL CALLE 13 - BRIDA SLIP ON D=4"  CLASE 300, ANSI/ASME B16.5 (SUMINISTRO E INSTALACIÓN)</v>
          </cell>
          <cell r="E3595" t="str">
            <v>UN</v>
          </cell>
          <cell r="F3595">
            <v>230644</v>
          </cell>
        </row>
        <row r="3596">
          <cell r="C3596">
            <v>13165</v>
          </cell>
          <cell r="D3596" t="str">
            <v xml:space="preserve"> CONSTRUCCIÓN INTERSECCIÓN A DESNIVEL PUENTE ARANDA Y DEMÁS OBRAS COMPLEMENTARIAS TRONCAL CALLE 13 -VÁLVULA DE CHEQUE Ø 8", 300#, EXTREMOS BRIDADOS ANSI/ASME B16.5 (SUMINISTRO E INSTALACIÓN)</v>
          </cell>
          <cell r="E3596" t="str">
            <v>UN</v>
          </cell>
          <cell r="F3596">
            <v>2310207</v>
          </cell>
        </row>
        <row r="3597">
          <cell r="C3597">
            <v>13166</v>
          </cell>
          <cell r="D3597" t="str">
            <v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v>
          </cell>
          <cell r="E3597" t="str">
            <v>UN</v>
          </cell>
          <cell r="F3597">
            <v>316087</v>
          </cell>
        </row>
        <row r="3598">
          <cell r="C3598">
            <v>13167</v>
          </cell>
          <cell r="D3598" t="str">
            <v>CONSTRUCCIÓN INTERSECCIÓN A DESNIVEL PUENTE ARANDA Y DEMÁS OBRAS COMPLEMENTARIAS TRONCAL CALLE 13 - CODO 90° D=4" LR, ASTM A234, WPB D=4" CLASE 150 (Suministro e instalación)</v>
          </cell>
          <cell r="E3598" t="str">
            <v>UN</v>
          </cell>
          <cell r="F3598">
            <v>468022</v>
          </cell>
        </row>
        <row r="3599">
          <cell r="C3599">
            <v>13168</v>
          </cell>
          <cell r="D3599" t="str">
            <v>CONSTRUCCIÓN INTERSECCIÓN A DESNIVEL PUENTE ARANDA Y DEMÁS OBRAS COMPLEMENTARIAS TRONCAL CALLE 13 - ACOMETIDA DOMICILIARIA PARA TUB. P/PAL EN 6" a medidor en 3/4". SUMINISTRO E INSTALACIÓN. (INCLUYE TUBERIA PF D=3/4", CAJILLA EN POLIPROPILENO, REGISTROS Y ACCESORIOS, LOG. PROM. = 6.50m).</v>
          </cell>
          <cell r="E3599" t="str">
            <v>UN</v>
          </cell>
          <cell r="F3599">
            <v>414571</v>
          </cell>
        </row>
        <row r="3600">
          <cell r="C3600">
            <v>13169</v>
          </cell>
          <cell r="D3600" t="str">
            <v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v>
          </cell>
          <cell r="E3600" t="str">
            <v>UN</v>
          </cell>
          <cell r="F3600">
            <v>755723</v>
          </cell>
        </row>
        <row r="3601">
          <cell r="C3601">
            <v>13170</v>
          </cell>
          <cell r="D3601" t="str">
            <v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E3601" t="str">
            <v>ML</v>
          </cell>
          <cell r="F3601">
            <v>8275333</v>
          </cell>
        </row>
        <row r="3602">
          <cell r="C3602">
            <v>13171</v>
          </cell>
          <cell r="D3602" t="str">
            <v>CONSTRUCCIÓN INTERSECCIÓN A DESNIVEL PUENTE ARANDA Y DEMÁS OBRAS COMPLEMENTARIAS TRONCAL CALLE 13 - ACOMETIDA DOMICILIARIA PARA TUB. P/PAL EN 8" a medidor en 1 1/2". SUMINISTRO E INSTALACIÓN. (INCLUYE TUBERIA PEAD D=1 1/2", CAJILLA EN POLIPROPILENO, REGISTROS Y ACCESORIOS, LOG. PROM. = 6.50m).</v>
          </cell>
          <cell r="E3602" t="str">
            <v>UN</v>
          </cell>
          <cell r="F3602">
            <v>622186</v>
          </cell>
        </row>
        <row r="3603">
          <cell r="C3603">
            <v>13172</v>
          </cell>
          <cell r="D3603" t="str">
            <v>CONSTRUCCIÓN INTERSECCIÓN A DESNIVEL PUENTE ARANDA Y DEMÁS OBRAS COMPLEMENTARIAS TRONCAL CALLE 13 - TUBERIA HG D= 1/2`` (INCLUYE SUMINISTRO E INSTALACIÓN, SOLDADURA).</v>
          </cell>
          <cell r="E3603" t="str">
            <v>UN</v>
          </cell>
          <cell r="F3603">
            <v>11522</v>
          </cell>
        </row>
        <row r="3604">
          <cell r="C3604">
            <v>13173</v>
          </cell>
          <cell r="D3604" t="str">
            <v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v>
          </cell>
          <cell r="E3604" t="str">
            <v>ML</v>
          </cell>
          <cell r="F3604">
            <v>5315803</v>
          </cell>
        </row>
        <row r="3605">
          <cell r="C3605">
            <v>13174</v>
          </cell>
          <cell r="D3605" t="str">
            <v>CONSTRUCCIÓN INTERSECCIÓN A DESNIVEL PUENTE ARANDA Y DEMÁS OBRAS COMPLEMENTARIAS TRONCAL CALLE 13 - TUBERIA HG D= 3/4`` (INCLUYE SUMINISTRO E INSTALACIÓN, SOLDADURA).</v>
          </cell>
          <cell r="E3605" t="str">
            <v>UN</v>
          </cell>
          <cell r="F3605">
            <v>14464</v>
          </cell>
        </row>
        <row r="3606">
          <cell r="C3606">
            <v>13175</v>
          </cell>
          <cell r="D3606" t="str">
            <v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E3606" t="str">
            <v>ML</v>
          </cell>
          <cell r="F3606">
            <v>2858453</v>
          </cell>
        </row>
        <row r="3607">
          <cell r="C3607">
            <v>13176</v>
          </cell>
          <cell r="D3607" t="str">
            <v>CONSTRUCCIÓN INTERSECCIÓN A DESNIVEL PUENTE ARANDA Y DEMÁS OBRAS COMPLEMENTARIAS TRONCAL CALLE 13 - CODO 90° HG DE 1/2". Suministro en instalación.</v>
          </cell>
          <cell r="E3607" t="str">
            <v>UN</v>
          </cell>
          <cell r="F3607">
            <v>10488</v>
          </cell>
        </row>
        <row r="3608">
          <cell r="C3608">
            <v>13177</v>
          </cell>
          <cell r="D3608" t="str">
            <v>CONSTRUCCIÓN INTERSECCIÓN A DESNIVEL PUENTE ARANDA Y DEMÁS OBRAS COMPLEMENTARIAS TRONCAL CALLE 13 - CODO 90° HG DE ¾". Suministro en instalación.</v>
          </cell>
          <cell r="E3608" t="str">
            <v>UN</v>
          </cell>
          <cell r="F3608">
            <v>12788</v>
          </cell>
        </row>
        <row r="3609">
          <cell r="C3609">
            <v>13178</v>
          </cell>
          <cell r="D3609" t="str">
            <v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v>
          </cell>
          <cell r="E3609" t="str">
            <v>UN</v>
          </cell>
          <cell r="F3609">
            <v>2848097</v>
          </cell>
        </row>
        <row r="3610">
          <cell r="C3610">
            <v>13179</v>
          </cell>
          <cell r="D3610" t="str">
            <v>CONSTRUCCIÓN INTERSECCIÓN A DESNIVEL PUENTE ARANDA Y DEMÁS OBRAS COMPLEMENTARIAS TRONCAL CALLE 13 - TEE HG DE 3/4". Suministro en instalación</v>
          </cell>
          <cell r="E3610" t="str">
            <v>UN</v>
          </cell>
          <cell r="F3610">
            <v>11488</v>
          </cell>
        </row>
        <row r="3611">
          <cell r="C3611">
            <v>13180</v>
          </cell>
          <cell r="D3611" t="str">
            <v>CONSTRUCCIÓN INTERSECCIÓN A DESNIVEL PUENTE ARANDA Y DEMÁS OBRAS COMPLEMENTARIAS TRONCAL CALLE 13 - REDUCCION HG E.L. D=3/4" A  1/2" (Incluye suministro e instalación).</v>
          </cell>
          <cell r="E3611" t="str">
            <v>UN</v>
          </cell>
          <cell r="F3611">
            <v>13738</v>
          </cell>
        </row>
        <row r="3612">
          <cell r="C3612">
            <v>13181</v>
          </cell>
          <cell r="D3612" t="str">
            <v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v>
          </cell>
          <cell r="E3612" t="str">
            <v>UN</v>
          </cell>
          <cell r="F3612">
            <v>1916869</v>
          </cell>
        </row>
        <row r="3613">
          <cell r="C3613">
            <v>13182</v>
          </cell>
          <cell r="D3613" t="str">
            <v>CONSTRUCCIÓN INTERSECCIÓN A DESNIVEL PUENTE ARANDA Y DEMÁS OBRAS COMPLEMENTARIAS TRONCAL CALLE 13 - Válvula ventosa HD de doble efecto D=6" Clase 300 extremos bridados ANSI B16.5 (Suministro e instalación)</v>
          </cell>
          <cell r="E3613" t="str">
            <v>UN</v>
          </cell>
          <cell r="F3613">
            <v>14109256</v>
          </cell>
        </row>
        <row r="3614">
          <cell r="C3614">
            <v>13183</v>
          </cell>
          <cell r="D3614" t="str">
            <v>CONSTRUCCIÓN INTERSECCIÓN A DESNIVEL PUENTE ARANDA Y DEMÁS OBRAS COMPLEMENTARIAS TRONCAL CALLE 13 -BRIDA SLIP ON RF D=8" CLASE 300, ANSI B16.5 (suministro e instalación, no incluye equipo de soldadura)</v>
          </cell>
          <cell r="E3614" t="str">
            <v>UN</v>
          </cell>
          <cell r="F3614">
            <v>234489</v>
          </cell>
        </row>
        <row r="3615">
          <cell r="C3615">
            <v>13184</v>
          </cell>
          <cell r="D3615" t="str">
            <v>CONSTRUCCIÓN INTERSECCIÓN A DESNIVEL PUENTE ARANDA Y DEMÁS OBRAS COMPLEMENTARIAS TRONCAL CALLE 13 - Válvula ventosa HD de doble efecto D=3" Clase 300 extremos bridados ANSI B16.5 (Suministro e instalación)</v>
          </cell>
          <cell r="E3615" t="str">
            <v>UN</v>
          </cell>
          <cell r="F3615">
            <v>6315921</v>
          </cell>
        </row>
        <row r="3616">
          <cell r="C3616">
            <v>13185</v>
          </cell>
          <cell r="D3616" t="str">
            <v>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v>
          </cell>
          <cell r="E3616" t="str">
            <v>UN</v>
          </cell>
          <cell r="F3616">
            <v>12814760</v>
          </cell>
        </row>
        <row r="3617">
          <cell r="C3617">
            <v>13186</v>
          </cell>
          <cell r="D3617" t="str">
            <v>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v>
          </cell>
          <cell r="E3617" t="str">
            <v>UN</v>
          </cell>
          <cell r="F3617">
            <v>2384678</v>
          </cell>
        </row>
        <row r="3618">
          <cell r="C3618">
            <v>13187</v>
          </cell>
          <cell r="D3618" t="str">
            <v>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v>
          </cell>
          <cell r="E3618" t="str">
            <v>UN</v>
          </cell>
          <cell r="F3618">
            <v>5082326</v>
          </cell>
        </row>
        <row r="3619">
          <cell r="C3619">
            <v>13188</v>
          </cell>
          <cell r="D3619" t="str">
            <v>MONITOREO DE  RUIDO AMBIENTAL (Incluye punto de monitoreo de ruido para una (1) jornada diurna en día hábil y no hábil y una (1) jornada nocturna día hábil y no hábil (total 4 mediciones por punto), (Incluye informe técnico de campo, memoria de cálculo e isófonas).</v>
          </cell>
          <cell r="E3619" t="str">
            <v>PUNTO</v>
          </cell>
          <cell r="F3619">
            <v>375236</v>
          </cell>
        </row>
        <row r="3620">
          <cell r="C3620">
            <v>13189</v>
          </cell>
          <cell r="D3620" t="str">
            <v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v>
          </cell>
          <cell r="E3620" t="str">
            <v>ESTACION</v>
          </cell>
          <cell r="F3620">
            <v>22740900</v>
          </cell>
        </row>
        <row r="3621">
          <cell r="C3621">
            <v>13190</v>
          </cell>
          <cell r="D3621" t="str">
            <v>LOGÍSTICA MONITOREOS (Incluye unidad móvil, técnico de campo, comisión de campo y desplazamiento unidades móviles y transporte (máx 4 puntos monitoreo ruido y 4 estaciones calidad del aire)</v>
          </cell>
          <cell r="E3621" t="str">
            <v>UN</v>
          </cell>
          <cell r="F3621">
            <v>10317300</v>
          </cell>
        </row>
        <row r="3622">
          <cell r="C3622">
            <v>13191</v>
          </cell>
          <cell r="D3622" t="str">
            <v>MODELO DE CALIDAD DEL AIRE (Incluye modelo de dispersión de contaminantes atmosféricos con un (01) escenario, donde se simularán los aportes del contaminante PM10, PM2.5 y gases (CO, SOx y NOx))</v>
          </cell>
          <cell r="E3622" t="str">
            <v>UN</v>
          </cell>
          <cell r="F3622">
            <v>11900000</v>
          </cell>
        </row>
        <row r="3623">
          <cell r="C3623">
            <v>13192</v>
          </cell>
          <cell r="D3623" t="str">
            <v>PROYECTO CONSTRUCCION PUENTES SAN AGUSTIN Y LOS ANDES - CAPA DE REY</v>
          </cell>
          <cell r="E3623" t="str">
            <v>UN</v>
          </cell>
          <cell r="F3623">
            <v>3000</v>
          </cell>
        </row>
        <row r="3624">
          <cell r="C3624">
            <v>13193</v>
          </cell>
          <cell r="D3624" t="str">
            <v>PROYECTO CONSTRUCCION PUENTES SAN AGUSTIN Y LOS ANDES - PERNO ROSCADO EN U REF. PEU58AG600 DIAMETRO PERNO R 5/8-11 UNC. DIAMETRO NOMINAL DE TUBERIA 6"</v>
          </cell>
          <cell r="E3624" t="str">
            <v>UN</v>
          </cell>
          <cell r="F3624">
            <v>7961</v>
          </cell>
        </row>
        <row r="3625">
          <cell r="C3625">
            <v>13194</v>
          </cell>
          <cell r="D3625" t="str">
            <v>PROYECTO CONSTRUCCION PUENTES SAN AGUSTIN Y LOS ANDES - PERNOS DE ANCLAJE - ACERO ASTM A193 GR B7 (INCLUYE SUMINISTRO E INSTALACION)</v>
          </cell>
          <cell r="E3625" t="str">
            <v>ML</v>
          </cell>
          <cell r="F3625">
            <v>88358</v>
          </cell>
        </row>
        <row r="3626">
          <cell r="C3626">
            <v>13195</v>
          </cell>
          <cell r="D3626" t="str">
            <v>PROYECTO CONSTRUCCION PUENTES SAN AGUSTIN Y LOS ANDES - ACERO ESTRUCTURAL A588 PARA PLATINAS (INCLUYE SUMINISTRO E INSTALACION)</v>
          </cell>
          <cell r="E3626" t="str">
            <v>KG</v>
          </cell>
          <cell r="F3626">
            <v>20409</v>
          </cell>
        </row>
        <row r="3627">
          <cell r="C3627">
            <v>13196</v>
          </cell>
          <cell r="D3627" t="str">
            <v>PROYECTO CONSTRUCCION PUENTES SAN AGUSTIN Y LOS ANDES - ACERO ESTRUCTURAL A500 GR C PARA ESTRUCTURA (INCLUYE SIMINISTRO E INSTALACION)</v>
          </cell>
          <cell r="E3627" t="str">
            <v>KG</v>
          </cell>
          <cell r="F3627">
            <v>21480</v>
          </cell>
        </row>
        <row r="3628">
          <cell r="C3628">
            <v>13197</v>
          </cell>
          <cell r="D3628" t="str">
            <v>PROYECTO CONSTRUCCION PUENTES SAN AGUSTIN Y LOS ANDES - EJECUCIÓN DE MICROPILOTES, INCLUYE PERFORACIÓN, LLENADO E INYECCIÓN HASTA 100 KG DE CEMENTO E INSTALACIÓN DE REFUERZO</v>
          </cell>
          <cell r="E3628" t="str">
            <v>ML</v>
          </cell>
          <cell r="F3628">
            <v>233240</v>
          </cell>
        </row>
        <row r="3629">
          <cell r="C3629">
            <v>13198</v>
          </cell>
          <cell r="D3629" t="str">
            <v>PROYECTO CONSTRUCCION PUENTES SAN AGUSTIN Y LOS ANDES - LUMINARIA RALED II 32 RA02SII 44W COMPLETA PARA ALUMBRADO PÚBLICO (INCLUYE SUMINISTRO Y TRANSPORTE)</v>
          </cell>
          <cell r="E3629" t="str">
            <v>UN</v>
          </cell>
          <cell r="F3629">
            <v>1142162</v>
          </cell>
        </row>
        <row r="3630">
          <cell r="C3630">
            <v>13199</v>
          </cell>
          <cell r="D3630" t="str">
            <v>PROYECTO CONSTRUCCION PUENTES SAN AGUSTIN Y LOS ANDES - LUMINARIA RALED II 48 RA02SII 74W COMPLETA PARA ALUMBRADO PÚBLICO (INCLUYE SUMINISTRO Y TRANSPORTE)</v>
          </cell>
          <cell r="E3630" t="str">
            <v>UN</v>
          </cell>
          <cell r="F3630">
            <v>1353506</v>
          </cell>
        </row>
        <row r="3631">
          <cell r="C3631">
            <v>13200</v>
          </cell>
          <cell r="D3631" t="str">
            <v>PROYECTO CONSTRUCCION PUENTES SAN AGUSTIN Y LOS ANDES - LUMINARIA RALED I 16. RA02SII 45W Y ACCESORIOS COMPLETA PARA ALUMBRADO PÚBLICO</v>
          </cell>
          <cell r="E3631" t="str">
            <v>UN</v>
          </cell>
          <cell r="F3631">
            <v>775166</v>
          </cell>
        </row>
        <row r="3632">
          <cell r="C3632">
            <v>13201</v>
          </cell>
          <cell r="D3632" t="str">
            <v>PROYECTO CONSTRUCCION PUENTES SAN AGUSTIN Y LOS ANDES - CABLE ALUMINIO AISLADO NO.2</v>
          </cell>
          <cell r="E3632" t="str">
            <v>ML</v>
          </cell>
          <cell r="F3632">
            <v>6177</v>
          </cell>
        </row>
        <row r="3633">
          <cell r="C3633">
            <v>13202</v>
          </cell>
          <cell r="D3633" t="str">
            <v>PROYECTO CONSTRUCCION PUENTES SAN AGUSTIN Y LOS ANDES - MEDIDOR AGUA FRIA 4"</v>
          </cell>
          <cell r="E3633" t="str">
            <v>UN</v>
          </cell>
          <cell r="F3633">
            <v>1811894</v>
          </cell>
        </row>
        <row r="3634">
          <cell r="C3634">
            <v>13203</v>
          </cell>
          <cell r="D3634" t="str">
            <v>PROYECTO CONSTRUCCION PUENTES SAN AGUSTIN Y LOS ANDES - TEE HG 4"X2" EXTREMO LISO</v>
          </cell>
          <cell r="E3634" t="str">
            <v>UN</v>
          </cell>
          <cell r="F3634">
            <v>93177</v>
          </cell>
        </row>
        <row r="3635">
          <cell r="C3635">
            <v>13204</v>
          </cell>
          <cell r="D3635" t="str">
            <v>PROYECTO CONSTRUCCION PUENTES SAN AGUSTIN Y LOS ANDES - TAPON MACHO GALVANIZADO 2"</v>
          </cell>
          <cell r="E3635" t="str">
            <v>UN</v>
          </cell>
          <cell r="F3635">
            <v>6188</v>
          </cell>
        </row>
        <row r="3636">
          <cell r="C3636">
            <v>13205</v>
          </cell>
          <cell r="D3636" t="str">
            <v>REVITALIZACIÓN DEL EJE AMBIENTAL EN BOGOTA D.C. FASE II - ADOQUÍN ENCHAPE CON PATAS DE ARCILLA DE 1/4x26 TIPO SALMONA</v>
          </cell>
          <cell r="E3636" t="str">
            <v>UN</v>
          </cell>
          <cell r="F3636">
            <v>1150</v>
          </cell>
        </row>
        <row r="3637">
          <cell r="C3637">
            <v>13206</v>
          </cell>
          <cell r="D3637" t="str">
            <v>PROYECTO CONSTRUCCION PUENTES SAN AGUSTIN Y LOS ANDES - CURVA CONDUIT GALVANIZADA IMC 3"</v>
          </cell>
          <cell r="E3637" t="str">
            <v>UN</v>
          </cell>
          <cell r="F3637">
            <v>137029</v>
          </cell>
        </row>
        <row r="3638">
          <cell r="C3638">
            <v>13207</v>
          </cell>
          <cell r="D3638" t="str">
            <v>PROYECTO CONSTRUCCION PUENTES SAN AGUSTIN Y LOS ANDES - UNIÓN CONDUIT GALVANIZADO IMC 3"</v>
          </cell>
          <cell r="E3638" t="str">
            <v>UN</v>
          </cell>
          <cell r="F3638">
            <v>29869</v>
          </cell>
        </row>
        <row r="3639">
          <cell r="C3639">
            <v>13208</v>
          </cell>
          <cell r="D3639" t="str">
            <v>PROYECTO CONSTRUCCION PUENTES SAN AGUSTIN Y LOS ANDES -TUBERIA ESTRUCTURAL ACERO AL CARBONO DE 5" BARRAS DE PERFORACION COMPLETA (DIÁMETRO 127 MM Y ESPESOR 9MM)</v>
          </cell>
          <cell r="E3639" t="str">
            <v>ML</v>
          </cell>
          <cell r="F3639">
            <v>281435</v>
          </cell>
        </row>
        <row r="3640">
          <cell r="C3640">
            <v>13209</v>
          </cell>
          <cell r="D3640" t="str">
            <v>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v>
          </cell>
          <cell r="E3640" t="str">
            <v>UN</v>
          </cell>
          <cell r="F3640">
            <v>90685309</v>
          </cell>
        </row>
        <row r="3641">
          <cell r="C3641">
            <v>13210</v>
          </cell>
          <cell r="D3641" t="str">
            <v>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v>
          </cell>
          <cell r="E3641" t="str">
            <v>UN</v>
          </cell>
          <cell r="F3641">
            <v>58342996</v>
          </cell>
        </row>
        <row r="3642">
          <cell r="C3642">
            <v>13211</v>
          </cell>
          <cell r="D3642" t="str">
            <v>CONSTRUCCIÓN INTERSECCIÓN A DESNIVEL PUENTE ARANDA Y DEMÁS OBRAS COMPLEMENTARIAS TRONCAL CALLE 13 - SUMINISTRO E INSTALACIÓN DE RECEPTOR INTELIGENTE 'DSSAdvanced'' PARA UNA PARADA DE BUS EN ESTACIÓN ' - INCLUYE LECTORA UHF - DRIVER RFID - MODULOS TESTIGOS</v>
          </cell>
          <cell r="E3642" t="str">
            <v>UN</v>
          </cell>
          <cell r="F3642">
            <v>4185476</v>
          </cell>
        </row>
        <row r="3643">
          <cell r="C3643">
            <v>13212</v>
          </cell>
          <cell r="D3643" t="str">
            <v>CONSTRUCCIÓN INTERSECCIÓN A DESNIVEL PUENTE ARANDA Y DEMÁS OBRAS COMPLEMENTARIAS TRONCAL CALLE 13 - SUMINISTRO E INSTALACIÓN DE MASTER LOGGER - LAN ''DSSAdvanced'' PARA UN VAGON ESTRUCTURAL</v>
          </cell>
          <cell r="E3643" t="str">
            <v>UN</v>
          </cell>
          <cell r="F3643">
            <v>13380480</v>
          </cell>
        </row>
        <row r="3644">
          <cell r="C3644">
            <v>13213</v>
          </cell>
          <cell r="D3644" t="str">
            <v>CONSTRUCCIÓN INTERSECCIÓN A DESNIVEL PUENTE ARANDA Y DEMÁS OBRAS COMPLEMENTARIAS TRONCAL CALLE 13 - SUMINISTRO E INSTALACIÓN DE POWER SUPPLY 12-16 VCC, 1,5-2.0 A-DSS CON MÓDULO BACK UP ELD 001-DSS DE RECARGA AUTOMÁTICA.</v>
          </cell>
          <cell r="E3644" t="str">
            <v>UN</v>
          </cell>
          <cell r="F3644">
            <v>2029322</v>
          </cell>
        </row>
        <row r="3645">
          <cell r="C3645">
            <v>13214</v>
          </cell>
          <cell r="D3645" t="str">
            <v>AVENIDA CONTADOR (CL. 134) - BANCA EN CONCRETO M-02-A, (INCLUYE TRANSPORTE DEL ELEMENTO)</v>
          </cell>
          <cell r="E3645" t="str">
            <v>UN</v>
          </cell>
          <cell r="F3645">
            <v>2268250</v>
          </cell>
        </row>
        <row r="3646">
          <cell r="C3646">
            <v>13215</v>
          </cell>
          <cell r="D3646" t="str">
            <v>AVENIDA CONTADOR (CL. 134) - BLOQUEO Y TRANSPLANTE DE ARBOLES 15 - 20 MT (INCLUYE TRANSPORTE, RECOLECCIÓN,ALISTAMIENTO DE ZONA, PREBLOQUEO, BLOQUEO, PRUEBAS DE INFILTRACIÓN Y PH DEL SUELO, TRASLADO Y UBICACIÓN FINAL, ENDOTERAPIAS, INFORME ACTIVIDADES REALIZADAS).</v>
          </cell>
          <cell r="E3646" t="str">
            <v>UN</v>
          </cell>
          <cell r="F3646">
            <v>3403313</v>
          </cell>
        </row>
        <row r="3647">
          <cell r="C3647">
            <v>13216</v>
          </cell>
          <cell r="D3647" t="str">
            <v>AVENIDA CONTADOR (CL. 134) - rejilla de piso metalica cuadrado 10 x 10 cm para desague de 3"</v>
          </cell>
          <cell r="E3647" t="str">
            <v>UN</v>
          </cell>
          <cell r="F3647">
            <v>31900</v>
          </cell>
        </row>
        <row r="3648">
          <cell r="C3648">
            <v>13217</v>
          </cell>
          <cell r="D3648" t="str">
            <v>AVENIDA CONTADOR (CL. 134) - BENTONITA SODICA</v>
          </cell>
          <cell r="E3648" t="str">
            <v>KG</v>
          </cell>
          <cell r="F3648">
            <v>4192</v>
          </cell>
        </row>
        <row r="3649">
          <cell r="C3649">
            <v>13218</v>
          </cell>
          <cell r="D3649" t="str">
            <v>AVENIDA CONTADOR (CL. 134) - Cinta tipo Hypalon H-20</v>
          </cell>
          <cell r="E3649" t="str">
            <v>ML</v>
          </cell>
          <cell r="F3649">
            <v>188085</v>
          </cell>
        </row>
        <row r="3650">
          <cell r="C3650">
            <v>13219</v>
          </cell>
          <cell r="D3650" t="str">
            <v>AVENIDA CONTADOR (CL. 134) - POLIESTIRENO DE ALTA DENSIDAD 9 e=2cm</v>
          </cell>
          <cell r="E3650" t="str">
            <v>M3</v>
          </cell>
          <cell r="F3650">
            <v>194554</v>
          </cell>
        </row>
        <row r="3651">
          <cell r="C3651">
            <v>13220</v>
          </cell>
          <cell r="D3651" t="str">
            <v>AVENIDA CONTADOR (CL. 134) - MANGUERA DE POLIETILENO DE BAJA DENSIDAD 1"</v>
          </cell>
          <cell r="E3651" t="str">
            <v>ML</v>
          </cell>
          <cell r="F3651">
            <v>1278</v>
          </cell>
        </row>
        <row r="3652">
          <cell r="C3652">
            <v>13221</v>
          </cell>
          <cell r="D3652" t="str">
            <v xml:space="preserve">LOSETA PULIDA DE MICROGRANO DE MARMOL FORMATO 40 cm * 40 cm * 4,5 cm </v>
          </cell>
          <cell r="E3652" t="str">
            <v>M2</v>
          </cell>
          <cell r="F3652">
            <v>120025</v>
          </cell>
        </row>
        <row r="3653">
          <cell r="C3653">
            <v>13222</v>
          </cell>
          <cell r="D3653" t="str">
            <v>LEVANTAMIENTO CON TECNOLOGIA GEORADAR(GPR)- Ground Penetrating Radar. Señal electromagnética de alta frecuencia, barrido con antena. Detección de redes. Incluye informe y radargramas</v>
          </cell>
          <cell r="E3653" t="str">
            <v>KM</v>
          </cell>
          <cell r="F3653">
            <v>5355000</v>
          </cell>
        </row>
      </sheetData>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visor idu 2023"/>
      <sheetName val="PRESUP SAN BENITO"/>
      <sheetName val="AIU OBRA"/>
      <sheetName val="INTERV"/>
      <sheetName val="FM INTERV"/>
      <sheetName val="ENSAY CONTR"/>
      <sheetName val="PMA SST  SOCIAL"/>
      <sheetName val="AIU AMB SOCI"/>
      <sheetName val="PMT"/>
      <sheetName val="AIU PMT"/>
      <sheetName val="PRELIM"/>
      <sheetName val="PAVIM"/>
      <sheetName val="URBAN"/>
      <sheetName val="ESTRUCT"/>
      <sheetName val="PRELIM - DEMOL"/>
      <sheetName val="eje1"/>
      <sheetName val="eje2"/>
      <sheetName val="GEOMÉTRICO"/>
      <sheetName val="ESTRUCTURAS"/>
      <sheetName val="PAVIMENT"/>
      <sheetName val="ESTR HIDR"/>
      <sheetName val="R SECAS"/>
      <sheetName val="R ALCANT"/>
      <sheetName val="R ACUED"/>
      <sheetName val="SEÑALIZ"/>
      <sheetName val="TTE EXCAV"/>
      <sheetName val="CERCAS ALAM"/>
      <sheetName val="TTE MAT"/>
      <sheetName val="DCH"/>
      <sheetName val="SI 27"/>
      <sheetName val="SEÑ 60"/>
      <sheetName val="POST REF"/>
      <sheetName val="TACHA"/>
      <sheetName val="PINT NEGR"/>
      <sheetName val="DEMARC M2"/>
      <sheetName val="LINEA 30 CM"/>
      <sheetName val="LINEA 20 CM"/>
      <sheetName val="LINEA 12 CM"/>
      <sheetName val="DISIPAD"/>
      <sheetName val="CUNETA SACO"/>
      <sheetName val="BIOM"/>
      <sheetName val="DREN"/>
      <sheetName val="GEOM"/>
      <sheetName val="MALL"/>
      <sheetName val="EXC MAN"/>
      <sheetName val="TUB 36"/>
      <sheetName val="CINTA"/>
      <sheetName val="MANT CONCRETO"/>
      <sheetName val="PRUEBA"/>
      <sheetName val="GEOT NT"/>
      <sheetName val="TUB Per f4&quot;"/>
      <sheetName val="GRAMA"/>
      <sheetName val="BOLARDO ALTO"/>
      <sheetName val="CANECA DOBLE"/>
      <sheetName val="BORD A85"/>
      <sheetName val="BORD A80"/>
      <sheetName val="SARD A10"/>
      <sheetName val="ADOQ"/>
      <sheetName val="LOSETA"/>
      <sheetName val="TUB Perf 2&quot;"/>
      <sheetName val="NEOPRE"/>
      <sheetName val="JUNTA"/>
      <sheetName val="BARANDA"/>
      <sheetName val="LOSA MR 43"/>
      <sheetName val="ACERO"/>
      <sheetName val="COTIZ ACERO"/>
      <sheetName val="CANAST"/>
      <sheetName val="GAVIONES"/>
      <sheetName val="INSUMOS IDU 2023 "/>
      <sheetName val="PILO 28"/>
      <sheetName val="CONC 28"/>
      <sheetName val="EXC B AGU"/>
      <sheetName val="EXC VAR"/>
      <sheetName val="SUBBAS ANDEN"/>
      <sheetName val="IMPR"/>
      <sheetName val="MDC25"/>
      <sheetName val="RAJON"/>
      <sheetName val="BASE B"/>
      <sheetName val="CONF"/>
      <sheetName val="CRUDO DE RÍO"/>
      <sheetName val="RECEBO"/>
      <sheetName val="MAT SEL"/>
      <sheetName val="EXCAV"/>
      <sheetName val="REMOC ALC"/>
      <sheetName val="DEM ESTR"/>
      <sheetName val="DESM NO BOSC"/>
      <sheetName val="DESMON"/>
      <sheetName val="MATER"/>
      <sheetName val="TTE"/>
    </sheetNames>
    <sheetDataSet>
      <sheetData sheetId="0" refreshError="1"/>
      <sheetData sheetId="1" refreshError="1">
        <row r="14">
          <cell r="G14">
            <v>2068</v>
          </cell>
        </row>
        <row r="16">
          <cell r="G16">
            <v>149</v>
          </cell>
        </row>
        <row r="17">
          <cell r="G17">
            <v>99</v>
          </cell>
        </row>
        <row r="19">
          <cell r="G19">
            <v>1051</v>
          </cell>
        </row>
        <row r="20">
          <cell r="G20">
            <v>1366.3</v>
          </cell>
        </row>
        <row r="22">
          <cell r="G22">
            <v>255</v>
          </cell>
        </row>
        <row r="23">
          <cell r="G23">
            <v>216</v>
          </cell>
        </row>
        <row r="25">
          <cell r="G25">
            <v>216</v>
          </cell>
        </row>
        <row r="26">
          <cell r="G26">
            <v>1664</v>
          </cell>
        </row>
        <row r="27">
          <cell r="G27">
            <v>1426</v>
          </cell>
        </row>
        <row r="29">
          <cell r="G29">
            <v>1034</v>
          </cell>
        </row>
        <row r="31">
          <cell r="G31">
            <v>250</v>
          </cell>
        </row>
        <row r="32">
          <cell r="G32">
            <v>250</v>
          </cell>
        </row>
        <row r="33">
          <cell r="G33">
            <v>200</v>
          </cell>
        </row>
        <row r="34">
          <cell r="G34">
            <v>554</v>
          </cell>
        </row>
        <row r="35">
          <cell r="G35">
            <v>53</v>
          </cell>
        </row>
        <row r="36">
          <cell r="G36">
            <v>378</v>
          </cell>
        </row>
        <row r="37">
          <cell r="G37">
            <v>378</v>
          </cell>
        </row>
        <row r="38">
          <cell r="G38">
            <v>378</v>
          </cell>
        </row>
        <row r="39">
          <cell r="G39">
            <v>384</v>
          </cell>
        </row>
        <row r="40">
          <cell r="G40">
            <v>279</v>
          </cell>
        </row>
        <row r="41">
          <cell r="G41">
            <v>32</v>
          </cell>
        </row>
        <row r="42">
          <cell r="G42">
            <v>29</v>
          </cell>
        </row>
        <row r="43">
          <cell r="G43">
            <v>82</v>
          </cell>
        </row>
        <row r="44">
          <cell r="G44">
            <v>6</v>
          </cell>
        </row>
        <row r="45">
          <cell r="G45">
            <v>9</v>
          </cell>
        </row>
        <row r="46">
          <cell r="G46">
            <v>20</v>
          </cell>
        </row>
        <row r="47">
          <cell r="G47">
            <v>10</v>
          </cell>
        </row>
        <row r="48">
          <cell r="G48">
            <v>9</v>
          </cell>
        </row>
        <row r="49">
          <cell r="G49">
            <v>0</v>
          </cell>
        </row>
        <row r="50">
          <cell r="G50">
            <v>19</v>
          </cell>
        </row>
        <row r="52">
          <cell r="G52">
            <v>225</v>
          </cell>
        </row>
        <row r="54">
          <cell r="G54">
            <v>240</v>
          </cell>
        </row>
        <row r="55">
          <cell r="G55">
            <v>75</v>
          </cell>
        </row>
        <row r="56">
          <cell r="G56">
            <v>264</v>
          </cell>
        </row>
        <row r="57">
          <cell r="G57">
            <v>49</v>
          </cell>
        </row>
        <row r="58">
          <cell r="G58">
            <v>40</v>
          </cell>
        </row>
        <row r="59">
          <cell r="G59">
            <v>40</v>
          </cell>
        </row>
        <row r="60">
          <cell r="G60">
            <v>45</v>
          </cell>
        </row>
        <row r="61">
          <cell r="G61">
            <v>900</v>
          </cell>
        </row>
        <row r="64">
          <cell r="G64">
            <v>47</v>
          </cell>
        </row>
        <row r="65">
          <cell r="G65">
            <v>4</v>
          </cell>
        </row>
        <row r="66">
          <cell r="G66">
            <v>224</v>
          </cell>
        </row>
        <row r="69">
          <cell r="G69">
            <v>3</v>
          </cell>
        </row>
        <row r="70">
          <cell r="G70">
            <v>22</v>
          </cell>
        </row>
        <row r="71">
          <cell r="G71">
            <v>71</v>
          </cell>
        </row>
        <row r="73">
          <cell r="G73">
            <v>7</v>
          </cell>
        </row>
        <row r="74">
          <cell r="G74">
            <v>7</v>
          </cell>
        </row>
        <row r="75">
          <cell r="G75">
            <v>4</v>
          </cell>
        </row>
        <row r="76">
          <cell r="G76">
            <v>3</v>
          </cell>
        </row>
        <row r="77">
          <cell r="G77">
            <v>3</v>
          </cell>
        </row>
        <row r="78">
          <cell r="G78">
            <v>90</v>
          </cell>
        </row>
        <row r="79">
          <cell r="G79">
            <v>15</v>
          </cell>
        </row>
        <row r="112">
          <cell r="G112">
            <v>565</v>
          </cell>
        </row>
        <row r="113">
          <cell r="G113">
            <v>10</v>
          </cell>
        </row>
        <row r="115">
          <cell r="G115">
            <v>15</v>
          </cell>
        </row>
        <row r="116">
          <cell r="G116">
            <v>5</v>
          </cell>
        </row>
        <row r="119">
          <cell r="H119">
            <v>1033317611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row r="4">
          <cell r="C4" t="str">
            <v>Código</v>
          </cell>
          <cell r="D4" t="str">
            <v>Nombre</v>
          </cell>
          <cell r="E4" t="str">
            <v>UM</v>
          </cell>
          <cell r="F4" t="str">
            <v>Precio</v>
          </cell>
          <cell r="G4" t="str">
            <v xml:space="preserve">Fecha de Actualización </v>
          </cell>
          <cell r="H4" t="str">
            <v>Aplica Nota *</v>
          </cell>
        </row>
        <row r="5">
          <cell r="C5">
            <v>322</v>
          </cell>
          <cell r="D5" t="str">
            <v>CONCRETO GRAVA COMÚN 2000 PSI 14 MPa (140 Kg/m2)</v>
          </cell>
          <cell r="E5" t="str">
            <v>M3</v>
          </cell>
          <cell r="F5">
            <v>359380</v>
          </cell>
          <cell r="G5" t="str">
            <v>Actualización 2022 -I + MO 2023</v>
          </cell>
        </row>
        <row r="6">
          <cell r="C6">
            <v>323</v>
          </cell>
          <cell r="D6" t="str">
            <v>CONCRETO GRAVA COMÚN 2500 PSI 17 MPa (175 Kg/cm2)</v>
          </cell>
          <cell r="E6" t="str">
            <v>M3</v>
          </cell>
          <cell r="F6">
            <v>371875</v>
          </cell>
          <cell r="G6" t="str">
            <v>Actualización 2022 -I + MO 2023</v>
          </cell>
        </row>
        <row r="7">
          <cell r="C7">
            <v>324</v>
          </cell>
          <cell r="D7" t="str">
            <v>CONCRETO GRAVA COMÚN 3000 PSI  21 MPa (210 Kg/cm2)</v>
          </cell>
          <cell r="E7" t="str">
            <v>M3</v>
          </cell>
          <cell r="F7">
            <v>384965</v>
          </cell>
          <cell r="G7" t="str">
            <v>Actualización 2022 -I + MO 2023</v>
          </cell>
        </row>
        <row r="8">
          <cell r="C8">
            <v>325</v>
          </cell>
          <cell r="D8" t="str">
            <v>CONCRETO GRAVA COMÚN 3500 PSI 24 MPa (245 Kg/cm2)</v>
          </cell>
          <cell r="E8" t="str">
            <v>M3</v>
          </cell>
          <cell r="F8">
            <v>397460</v>
          </cell>
          <cell r="G8" t="str">
            <v>Actualización 2022 -I + MO 2023</v>
          </cell>
        </row>
        <row r="9">
          <cell r="C9">
            <v>326</v>
          </cell>
          <cell r="D9" t="str">
            <v>CONCRETO GRAVA COMÚN 4000 PSI 27 MPa (280 Kg/cm2)</v>
          </cell>
          <cell r="E9" t="str">
            <v>M3</v>
          </cell>
          <cell r="F9">
            <v>408587</v>
          </cell>
          <cell r="G9" t="str">
            <v>Actualización 2022 -I + MO 2023</v>
          </cell>
        </row>
        <row r="10">
          <cell r="C10">
            <v>328</v>
          </cell>
          <cell r="D10" t="str">
            <v>CONCRETO GRAVA COMÚN 5000 PSI 34 MPa (350 Kg/cm2)</v>
          </cell>
          <cell r="E10" t="str">
            <v>M3</v>
          </cell>
          <cell r="F10">
            <v>435540</v>
          </cell>
          <cell r="G10" t="str">
            <v>Actualización 2022 -I + MO 2023</v>
          </cell>
        </row>
        <row r="11">
          <cell r="C11">
            <v>333</v>
          </cell>
          <cell r="D11" t="str">
            <v>CONCRETO GRAVA FINA 3000 PSI 21 MPa (210 Kg/cm2)</v>
          </cell>
          <cell r="E11" t="str">
            <v>M3</v>
          </cell>
          <cell r="F11">
            <v>387345</v>
          </cell>
          <cell r="G11" t="str">
            <v>Actualización 2022 -I + MO 2023</v>
          </cell>
        </row>
        <row r="12">
          <cell r="C12">
            <v>366</v>
          </cell>
          <cell r="D12" t="str">
            <v>MORTERO 2000 PSI 14 MPa (140 Kg/cm2)</v>
          </cell>
          <cell r="E12" t="str">
            <v>M3</v>
          </cell>
          <cell r="F12">
            <v>387970</v>
          </cell>
          <cell r="G12" t="str">
            <v>Actualización 2022 -I + MO 2023</v>
          </cell>
        </row>
        <row r="13">
          <cell r="C13">
            <v>1505</v>
          </cell>
          <cell r="D13" t="str">
            <v>COMPACTADOR DE LLANTAS - MASA SIN LASTRES DE 9 A 11 TONELADAS - INCLUYE OPERARIO Y COMBUSTIBLE</v>
          </cell>
          <cell r="E13" t="str">
            <v>HR</v>
          </cell>
          <cell r="F13">
            <v>160757</v>
          </cell>
          <cell r="G13" t="str">
            <v>Actualización 2022 -I + MO 2023</v>
          </cell>
        </row>
        <row r="14">
          <cell r="C14">
            <v>1512</v>
          </cell>
          <cell r="D14" t="str">
            <v>GRAMA</v>
          </cell>
          <cell r="E14" t="str">
            <v>M2</v>
          </cell>
          <cell r="F14">
            <v>8500</v>
          </cell>
          <cell r="G14" t="str">
            <v>Actualización 2022 -I + MO 2023</v>
          </cell>
        </row>
        <row r="15">
          <cell r="C15">
            <v>1515</v>
          </cell>
          <cell r="D15" t="str">
            <v>FORMALETA METÁLICA SARDINEL</v>
          </cell>
          <cell r="E15" t="str">
            <v>ML/DI</v>
          </cell>
          <cell r="F15">
            <v>321</v>
          </cell>
          <cell r="G15" t="str">
            <v>Actualización 2022 -I + MO 2023</v>
          </cell>
          <cell r="H15" t="str">
            <v>x</v>
          </cell>
        </row>
        <row r="16">
          <cell r="C16">
            <v>1794</v>
          </cell>
          <cell r="D16" t="str">
            <v>ALAMBRE RECOCIDO No.18</v>
          </cell>
          <cell r="E16" t="str">
            <v>KG</v>
          </cell>
          <cell r="F16">
            <v>4284</v>
          </cell>
          <cell r="G16" t="str">
            <v>Actualización 2022 -I + MO 2023</v>
          </cell>
          <cell r="H16" t="str">
            <v>x</v>
          </cell>
        </row>
        <row r="17">
          <cell r="C17">
            <v>2273</v>
          </cell>
          <cell r="D17" t="str">
            <v>LADRILLO TOLETE RECOCIDO 24x12x6</v>
          </cell>
          <cell r="E17" t="str">
            <v>UN</v>
          </cell>
          <cell r="F17">
            <v>761</v>
          </cell>
          <cell r="G17" t="str">
            <v>Actualización 2022 -I + MO 2023</v>
          </cell>
        </row>
        <row r="18">
          <cell r="C18">
            <v>2307</v>
          </cell>
          <cell r="D18" t="str">
            <v>ARENA DE PEÑA</v>
          </cell>
          <cell r="E18" t="str">
            <v>M3</v>
          </cell>
          <cell r="F18">
            <v>41650</v>
          </cell>
          <cell r="G18" t="str">
            <v>Actualización 2022 -I + MO 2023</v>
          </cell>
        </row>
        <row r="19">
          <cell r="C19">
            <v>2308</v>
          </cell>
          <cell r="D19" t="str">
            <v>ARENA DE RIO</v>
          </cell>
          <cell r="E19" t="str">
            <v>M3</v>
          </cell>
          <cell r="F19">
            <v>119000</v>
          </cell>
          <cell r="G19" t="str">
            <v>Actualización 2022 -I + MO 2023</v>
          </cell>
        </row>
        <row r="20">
          <cell r="C20">
            <v>2551</v>
          </cell>
          <cell r="D20" t="str">
            <v>MARCO Y TAPA PARA CAJA DE INSPECCIÓN 0.5x0.5m</v>
          </cell>
          <cell r="E20" t="str">
            <v>UN</v>
          </cell>
          <cell r="F20">
            <v>138216</v>
          </cell>
          <cell r="G20" t="str">
            <v>Actualización 2022 -I + MO 2023</v>
          </cell>
        </row>
        <row r="21">
          <cell r="C21">
            <v>2798</v>
          </cell>
          <cell r="D21" t="str">
            <v>LADRILLO TOLETE COMUN</v>
          </cell>
          <cell r="E21" t="str">
            <v>UN</v>
          </cell>
          <cell r="F21">
            <v>550</v>
          </cell>
          <cell r="G21" t="str">
            <v>Actualización 2022 -I + MO 2023</v>
          </cell>
        </row>
        <row r="22">
          <cell r="C22">
            <v>2910</v>
          </cell>
          <cell r="D22" t="str">
            <v>RECEBO COMUN</v>
          </cell>
          <cell r="E22" t="str">
            <v>M3</v>
          </cell>
          <cell r="F22">
            <v>3927</v>
          </cell>
          <cell r="G22" t="str">
            <v>Actualización 2022 -I + MO 2023</v>
          </cell>
        </row>
        <row r="23">
          <cell r="C23">
            <v>3386</v>
          </cell>
          <cell r="D23" t="str">
            <v>FORMALETA PARAL CORTO-CAMILLA  0.73x1.4m (M2)</v>
          </cell>
          <cell r="E23" t="str">
            <v>M2/MES</v>
          </cell>
          <cell r="F23">
            <v>6902</v>
          </cell>
          <cell r="G23" t="str">
            <v>Actualización 2022 -I + MO 2023</v>
          </cell>
        </row>
        <row r="24">
          <cell r="C24">
            <v>3995</v>
          </cell>
          <cell r="D24" t="str">
            <v>FORMALETA MADERA PARA TAPAS-CAJAS Y CAMARAS</v>
          </cell>
          <cell r="E24" t="str">
            <v>M2</v>
          </cell>
          <cell r="F24">
            <v>41319</v>
          </cell>
          <cell r="G24" t="str">
            <v>Actualización 2022 -I + MO 2023</v>
          </cell>
        </row>
        <row r="25">
          <cell r="C25">
            <v>4513</v>
          </cell>
          <cell r="D25" t="str">
            <v>DUCTO TELEFONICO LIVIANO PVC TIPO EB D=3"</v>
          </cell>
          <cell r="E25" t="str">
            <v>ML</v>
          </cell>
          <cell r="F25">
            <v>13987</v>
          </cell>
          <cell r="G25" t="str">
            <v>Actualización 2022 -I + MO 2023</v>
          </cell>
        </row>
        <row r="26">
          <cell r="C26">
            <v>4514</v>
          </cell>
          <cell r="D26" t="str">
            <v>DUCTO TELEFONICO LIVIANO PVC TIPO EB D=4"</v>
          </cell>
          <cell r="E26" t="str">
            <v>ML</v>
          </cell>
          <cell r="F26">
            <v>24081</v>
          </cell>
          <cell r="G26" t="str">
            <v>Actualización 2022 -I + MO 2023</v>
          </cell>
        </row>
        <row r="27">
          <cell r="C27">
            <v>4520</v>
          </cell>
          <cell r="D27" t="str">
            <v>DUCTO PVC TIPO TDP D=3"</v>
          </cell>
          <cell r="E27" t="str">
            <v>ML</v>
          </cell>
          <cell r="F27">
            <v>18689</v>
          </cell>
          <cell r="G27" t="str">
            <v>Actualización 2022 -I + MO 2023</v>
          </cell>
        </row>
        <row r="28">
          <cell r="C28">
            <v>4521</v>
          </cell>
          <cell r="D28" t="str">
            <v>DUCTO PVC TIPO TDP D=4"</v>
          </cell>
          <cell r="E28" t="str">
            <v>ML</v>
          </cell>
          <cell r="F28">
            <v>23150</v>
          </cell>
          <cell r="G28" t="str">
            <v>Actualización 2022 -I + MO 2023</v>
          </cell>
        </row>
        <row r="29">
          <cell r="C29">
            <v>4594</v>
          </cell>
          <cell r="D29" t="str">
            <v>CODO G.RAD. PVC U.M. NORMA NTC 382 90° D=2" RDE 21</v>
          </cell>
          <cell r="E29" t="str">
            <v>UN</v>
          </cell>
          <cell r="F29">
            <v>73221</v>
          </cell>
          <cell r="G29" t="str">
            <v>Actualización 2022 -I + MO 2023</v>
          </cell>
        </row>
        <row r="30">
          <cell r="C30">
            <v>4596</v>
          </cell>
          <cell r="D30" t="str">
            <v>CODO G.RAD. PVC U.M. NORMA NTC 382 90° D=4" RDE 21</v>
          </cell>
          <cell r="E30" t="str">
            <v>UN</v>
          </cell>
          <cell r="F30">
            <v>146062</v>
          </cell>
          <cell r="G30" t="str">
            <v>Actualización 2022 -I + MO 2023</v>
          </cell>
        </row>
        <row r="31">
          <cell r="C31">
            <v>4598</v>
          </cell>
          <cell r="D31" t="str">
            <v>CODO G.RAD. PVC U.M. NORMA NTC 382 90° D=8" RDE 21</v>
          </cell>
          <cell r="E31" t="str">
            <v>UN</v>
          </cell>
          <cell r="F31">
            <v>1094076</v>
          </cell>
          <cell r="G31" t="str">
            <v>Actualización 2022 -I + MO 2023</v>
          </cell>
        </row>
        <row r="32">
          <cell r="C32">
            <v>4600</v>
          </cell>
          <cell r="D32" t="str">
            <v>CODO G.RAD. PVC U.M. NORMA NTC 382 90° D=12" RDE 21</v>
          </cell>
          <cell r="E32" t="str">
            <v>UN</v>
          </cell>
          <cell r="F32">
            <v>3229502</v>
          </cell>
          <cell r="G32" t="str">
            <v>Actualización 2022 -I + MO 2023</v>
          </cell>
        </row>
        <row r="33">
          <cell r="C33">
            <v>4608</v>
          </cell>
          <cell r="D33" t="str">
            <v>UNION PVC U.M. NORMA NTC 382 D=2"</v>
          </cell>
          <cell r="E33" t="str">
            <v>UN</v>
          </cell>
          <cell r="F33">
            <v>33683</v>
          </cell>
          <cell r="G33" t="str">
            <v>Actualización 2022 -I + MO 2023</v>
          </cell>
        </row>
        <row r="34">
          <cell r="C34">
            <v>4609</v>
          </cell>
          <cell r="D34" t="str">
            <v>UNION PVC U.M. NORMA NTC 382 D=3"</v>
          </cell>
          <cell r="E34" t="str">
            <v>UN</v>
          </cell>
          <cell r="F34">
            <v>55455</v>
          </cell>
          <cell r="G34" t="str">
            <v>Actualización 2022 -I + MO 2023</v>
          </cell>
        </row>
        <row r="35">
          <cell r="C35">
            <v>4610</v>
          </cell>
          <cell r="D35" t="str">
            <v>UNION PVC U.M. NORMA NTC 382 D=4"</v>
          </cell>
          <cell r="E35" t="str">
            <v>UN</v>
          </cell>
          <cell r="F35">
            <v>80806</v>
          </cell>
          <cell r="G35" t="str">
            <v>Actualización 2022 -I + MO 2023</v>
          </cell>
        </row>
        <row r="36">
          <cell r="C36">
            <v>4611</v>
          </cell>
          <cell r="D36" t="str">
            <v>UNION PVC U.M. NORMA NTC 382 D=6"</v>
          </cell>
          <cell r="E36" t="str">
            <v>UN</v>
          </cell>
          <cell r="F36">
            <v>188670</v>
          </cell>
          <cell r="G36" t="str">
            <v>Actualización 2022 -I + MO 2023</v>
          </cell>
        </row>
        <row r="37">
          <cell r="C37">
            <v>4612</v>
          </cell>
          <cell r="D37" t="str">
            <v>UNION PVC U.M. NORMA NTC 382 D=8"</v>
          </cell>
          <cell r="E37" t="str">
            <v>UN</v>
          </cell>
          <cell r="F37">
            <v>346624</v>
          </cell>
          <cell r="G37" t="str">
            <v>Actualización 2022 -I + MO 2023</v>
          </cell>
        </row>
        <row r="38">
          <cell r="C38">
            <v>4613</v>
          </cell>
          <cell r="D38" t="str">
            <v>UNION PVC U.M. NORMA NTC 382 D=10"</v>
          </cell>
          <cell r="E38" t="str">
            <v>UN</v>
          </cell>
          <cell r="F38">
            <v>619311</v>
          </cell>
          <cell r="G38" t="str">
            <v>Actualización 2022 -I + MO 2023</v>
          </cell>
        </row>
        <row r="39">
          <cell r="C39">
            <v>4614</v>
          </cell>
          <cell r="D39" t="str">
            <v>UNION PVC U.M. NORMA NTC 382 D=12"</v>
          </cell>
          <cell r="E39" t="str">
            <v>UN</v>
          </cell>
          <cell r="F39">
            <v>959797</v>
          </cell>
          <cell r="G39" t="str">
            <v>Actualización 2022 -I + MO 2023</v>
          </cell>
        </row>
        <row r="40">
          <cell r="C40">
            <v>4675</v>
          </cell>
          <cell r="D40" t="str">
            <v>CEMENTO GRIS TIPO III (Bulto x 50 Kg)</v>
          </cell>
          <cell r="E40" t="str">
            <v>UN</v>
          </cell>
          <cell r="F40">
            <v>26000</v>
          </cell>
          <cell r="G40" t="str">
            <v>Actualización 2022 -I + MO 2023</v>
          </cell>
        </row>
        <row r="41">
          <cell r="C41">
            <v>4694</v>
          </cell>
          <cell r="D41" t="str">
            <v>TUBERIA CONDUIT GALVANIZADA RMC D=1"</v>
          </cell>
          <cell r="E41" t="str">
            <v>ML</v>
          </cell>
          <cell r="F41">
            <v>33583</v>
          </cell>
          <cell r="G41" t="str">
            <v>Actualización 2022 -I + MO 2023</v>
          </cell>
        </row>
        <row r="42">
          <cell r="C42">
            <v>4697</v>
          </cell>
          <cell r="D42" t="str">
            <v>TUBERIA CONDUIT GALVANIZADA RMC D=1 1/2"</v>
          </cell>
          <cell r="E42" t="str">
            <v>ML</v>
          </cell>
          <cell r="F42">
            <v>39667</v>
          </cell>
          <cell r="G42" t="str">
            <v>Actualización 2022 -I + MO 2023</v>
          </cell>
        </row>
        <row r="43">
          <cell r="C43">
            <v>5038</v>
          </cell>
          <cell r="D43" t="str">
            <v>ACERO FIGURADO No. 3 (Ø 3/8") F'y=60000 PSI</v>
          </cell>
          <cell r="E43" t="str">
            <v>KG</v>
          </cell>
          <cell r="F43">
            <v>2916</v>
          </cell>
          <cell r="G43" t="str">
            <v>Actualización 2022 -I + MO 2023</v>
          </cell>
          <cell r="H43" t="str">
            <v>x</v>
          </cell>
        </row>
        <row r="44">
          <cell r="C44">
            <v>5041</v>
          </cell>
          <cell r="D44" t="str">
            <v>ACERO FIGURADO No. 5 (Ø 5/8") F'y=60000 PSI</v>
          </cell>
          <cell r="E44" t="str">
            <v>KG</v>
          </cell>
          <cell r="F44">
            <v>2832</v>
          </cell>
          <cell r="G44" t="str">
            <v>Actualización 2022 -I + MO 2023</v>
          </cell>
          <cell r="H44" t="str">
            <v>x</v>
          </cell>
        </row>
        <row r="45">
          <cell r="C45">
            <v>5042</v>
          </cell>
          <cell r="D45" t="str">
            <v>ACERO FIGURADO No. 6 (Ø 3/4") F'y=60000 PSI</v>
          </cell>
          <cell r="E45" t="str">
            <v>KG</v>
          </cell>
          <cell r="F45">
            <v>2832</v>
          </cell>
          <cell r="G45" t="str">
            <v>Actualización 2022 -I + MO 2023</v>
          </cell>
          <cell r="H45" t="str">
            <v>x</v>
          </cell>
        </row>
        <row r="46">
          <cell r="C46">
            <v>5056</v>
          </cell>
          <cell r="D46" t="str">
            <v>MORTERO 1500 PSI 10,5 MPa (105 Kg/cm2)</v>
          </cell>
          <cell r="E46" t="str">
            <v>M3</v>
          </cell>
          <cell r="F46">
            <v>355156</v>
          </cell>
          <cell r="G46" t="str">
            <v>Actualización 2022 -I + MO 2023</v>
          </cell>
        </row>
        <row r="47">
          <cell r="C47">
            <v>5115</v>
          </cell>
          <cell r="D47" t="str">
            <v>A.C.P.M.</v>
          </cell>
          <cell r="E47" t="str">
            <v>GLN</v>
          </cell>
          <cell r="F47">
            <v>9372</v>
          </cell>
          <cell r="G47" t="str">
            <v>Actualización 2022 -I + MO 2023</v>
          </cell>
        </row>
        <row r="48">
          <cell r="C48">
            <v>5481</v>
          </cell>
          <cell r="D48" t="str">
            <v>BLOQUE PARA CAMARA TELEFONICA ETB</v>
          </cell>
          <cell r="E48" t="str">
            <v>UN</v>
          </cell>
          <cell r="F48">
            <v>8448</v>
          </cell>
          <cell r="G48" t="str">
            <v>Actualización 2022 -I + MO 2023</v>
          </cell>
        </row>
        <row r="49">
          <cell r="C49">
            <v>5661</v>
          </cell>
          <cell r="D49" t="str">
            <v>VIBROCOMPACTADORA TIPO RANA - VIBRACIONES POR MINUTO DE 5320 A 5880 - INCLUYE COMBUSTIBLE</v>
          </cell>
          <cell r="E49" t="str">
            <v>DIA</v>
          </cell>
          <cell r="F49">
            <v>48071</v>
          </cell>
          <cell r="G49" t="str">
            <v>Actualización 2022 -I + MO 2023</v>
          </cell>
        </row>
        <row r="50">
          <cell r="C50">
            <v>5890</v>
          </cell>
          <cell r="D50" t="str">
            <v>GRUA EXTENSION PARA POSTES DE BRAZO ARTICULADO. INCLUYE OPERARIO Y COMBUSTIBLE</v>
          </cell>
          <cell r="E50" t="str">
            <v>HR</v>
          </cell>
          <cell r="F50">
            <v>72500</v>
          </cell>
          <cell r="G50" t="str">
            <v>Actualización 2022 -I + MO 2023</v>
          </cell>
        </row>
        <row r="51">
          <cell r="C51">
            <v>5915</v>
          </cell>
          <cell r="D51" t="str">
            <v>GRAVILLA 1/2"</v>
          </cell>
          <cell r="E51" t="str">
            <v>M3</v>
          </cell>
          <cell r="F51">
            <v>61642</v>
          </cell>
          <cell r="G51" t="str">
            <v>Actualización 2022 -I + MO 2023</v>
          </cell>
        </row>
        <row r="52">
          <cell r="C52">
            <v>6013</v>
          </cell>
          <cell r="D52" t="str">
            <v>MOTONIVELADORA - MASA DE 16 A 18 TONELADAS - POTENCIA DE 93 A 122 KW - INCLUYE OPERARIO Y COMBUSTIBLE</v>
          </cell>
          <cell r="E52" t="str">
            <v>HR</v>
          </cell>
          <cell r="F52">
            <v>229403</v>
          </cell>
          <cell r="G52" t="str">
            <v>Actualización 2022 -I + MO 2023</v>
          </cell>
        </row>
        <row r="53">
          <cell r="C53">
            <v>6017</v>
          </cell>
          <cell r="D53" t="str">
            <v>RETROEXCAVADORA - MASA DE 7 A 9 TONELADAS - POTENCIA DE 74 A 99 HP - INCLUYE OPERARIO Y COMBUSTIBLE</v>
          </cell>
          <cell r="E53" t="str">
            <v>HR</v>
          </cell>
          <cell r="F53">
            <v>137323</v>
          </cell>
          <cell r="G53" t="str">
            <v>Actualización 2022 -I + MO 2023</v>
          </cell>
        </row>
        <row r="54">
          <cell r="C54">
            <v>6026</v>
          </cell>
          <cell r="D54" t="str">
            <v>RETROEXCAVADORA - MASA DE 7 A 9 TONELADAS - POTENCIA DE 74 A 99 HP - INCLUYE OPERARIO Y COMBUSTI</v>
          </cell>
          <cell r="E54" t="str">
            <v>HR</v>
          </cell>
          <cell r="F54">
            <v>137323</v>
          </cell>
          <cell r="G54" t="str">
            <v>Actualización 2022 -I + MO 2023</v>
          </cell>
        </row>
        <row r="55">
          <cell r="C55">
            <v>6062</v>
          </cell>
          <cell r="D55" t="str">
            <v>VIBROCOMPACTADOR DE CILINDRO LISO - MASA DE 10 A 13 TONELADAS - AMPLITUD DE COMPACTACIÓN  MÁXIMA 2mm - INCLUYE OPERARIO Y COMBUSTIBLE</v>
          </cell>
          <cell r="E55" t="str">
            <v>HR</v>
          </cell>
          <cell r="F55">
            <v>139967</v>
          </cell>
          <cell r="G55" t="str">
            <v>Actualización 2022 -I + MO 2023</v>
          </cell>
        </row>
        <row r="56">
          <cell r="C56">
            <v>6072</v>
          </cell>
          <cell r="D56" t="str">
            <v>CONCRETO MR41</v>
          </cell>
          <cell r="E56" t="str">
            <v>M3</v>
          </cell>
          <cell r="F56">
            <v>440300</v>
          </cell>
          <cell r="G56" t="str">
            <v>Actualización 2022 -I + MO 2023</v>
          </cell>
        </row>
        <row r="57">
          <cell r="C57">
            <v>6073</v>
          </cell>
          <cell r="D57" t="str">
            <v>CONCRETO MR43</v>
          </cell>
          <cell r="E57" t="str">
            <v>M3</v>
          </cell>
          <cell r="F57">
            <v>443275</v>
          </cell>
          <cell r="G57" t="str">
            <v>Actualización 2022 -I + MO 2023</v>
          </cell>
        </row>
        <row r="58">
          <cell r="C58">
            <v>6087</v>
          </cell>
          <cell r="D58" t="str">
            <v>TARIFA JORNAL - PERSONAL DE OBRA - AYUDANTE (INCLUYE FACTOR DE PRESTACIONES)</v>
          </cell>
          <cell r="E58" t="str">
            <v>JR</v>
          </cell>
          <cell r="F58">
            <v>63722</v>
          </cell>
          <cell r="G58" t="str">
            <v>Actualización 2022 -I + MO 2023</v>
          </cell>
        </row>
        <row r="59">
          <cell r="C59">
            <v>6088</v>
          </cell>
          <cell r="D59" t="str">
            <v>TARIFA JORNAL - PERSONAL DE OBRA - OFICIAL (INCLUYE FACTOR DE PRESTACIONES)</v>
          </cell>
          <cell r="E59" t="str">
            <v>JR</v>
          </cell>
          <cell r="F59">
            <v>91715</v>
          </cell>
          <cell r="G59" t="str">
            <v>Actualización 2022 -I + MO 2023</v>
          </cell>
        </row>
        <row r="60">
          <cell r="C60">
            <v>6092</v>
          </cell>
          <cell r="D60" t="str">
            <v>HERRAMIENTA MENOR</v>
          </cell>
          <cell r="E60" t="str">
            <v>GLB</v>
          </cell>
          <cell r="F60">
            <v>2000</v>
          </cell>
          <cell r="G60" t="str">
            <v>Actualización 2022 -I + MO 2023</v>
          </cell>
        </row>
        <row r="61">
          <cell r="C61">
            <v>6098</v>
          </cell>
          <cell r="D61" t="str">
            <v>AGUA</v>
          </cell>
          <cell r="E61" t="str">
            <v>LT</v>
          </cell>
          <cell r="F61">
            <v>21</v>
          </cell>
          <cell r="G61" t="str">
            <v>Actualización 2022 -I + MO 2023</v>
          </cell>
        </row>
        <row r="62">
          <cell r="C62">
            <v>6107</v>
          </cell>
          <cell r="D62" t="str">
            <v>MORTERO 4000 PSI 28 MPa (280 Kg/cm2)</v>
          </cell>
          <cell r="E62" t="str">
            <v>M3</v>
          </cell>
          <cell r="F62">
            <v>441490</v>
          </cell>
          <cell r="G62" t="str">
            <v>Actualización 2022 -I + MO 2023</v>
          </cell>
        </row>
        <row r="63">
          <cell r="C63">
            <v>6109</v>
          </cell>
          <cell r="D63" t="str">
            <v>SARDINEL PREFABRICADO A10 (800x200x500mm)</v>
          </cell>
          <cell r="E63" t="str">
            <v>UN</v>
          </cell>
          <cell r="F63">
            <v>36183</v>
          </cell>
          <cell r="G63" t="str">
            <v>Actualización 2022 -I + MO 2023</v>
          </cell>
        </row>
        <row r="64">
          <cell r="C64">
            <v>6111</v>
          </cell>
          <cell r="D64" t="str">
            <v>LOSETA PREFABRICADA A30 (600x400x60mm)</v>
          </cell>
          <cell r="E64" t="str">
            <v>M2</v>
          </cell>
          <cell r="F64">
            <v>47084</v>
          </cell>
          <cell r="G64" t="str">
            <v>Actualización 2022 -I + MO 2023</v>
          </cell>
        </row>
        <row r="65">
          <cell r="C65">
            <v>6115</v>
          </cell>
          <cell r="D65" t="str">
            <v>LOSETA PREFABRICADA A60 (400x200x60mm)</v>
          </cell>
          <cell r="E65" t="str">
            <v>M2</v>
          </cell>
          <cell r="F65">
            <v>59005</v>
          </cell>
          <cell r="G65" t="str">
            <v>Actualización 2022 -I + MO 2023</v>
          </cell>
        </row>
        <row r="66">
          <cell r="C66">
            <v>6116</v>
          </cell>
          <cell r="D66" t="str">
            <v>BORDILLO PREFABRICADO A80 (800x200x350mm)</v>
          </cell>
          <cell r="E66" t="str">
            <v>UN</v>
          </cell>
          <cell r="F66">
            <v>31977</v>
          </cell>
          <cell r="G66" t="str">
            <v>Actualización 2022 -I + MO 2023</v>
          </cell>
        </row>
        <row r="67">
          <cell r="C67">
            <v>6117</v>
          </cell>
          <cell r="D67" t="str">
            <v>PIEZA REMATE A105 - RAMPA A (800x400x275mm)</v>
          </cell>
          <cell r="E67" t="str">
            <v>UN</v>
          </cell>
          <cell r="F67">
            <v>61794</v>
          </cell>
          <cell r="G67" t="str">
            <v>Actualización 2022 -I + MO 2023</v>
          </cell>
        </row>
        <row r="68">
          <cell r="C68">
            <v>6118</v>
          </cell>
          <cell r="D68" t="str">
            <v>SARDINEL ESPECIAL A100 - RAMPA A (600x200x500mm)</v>
          </cell>
          <cell r="E68" t="str">
            <v>UN</v>
          </cell>
          <cell r="F68">
            <v>43965</v>
          </cell>
          <cell r="G68" t="str">
            <v>Actualización 2022 -I + MO 2023</v>
          </cell>
        </row>
        <row r="69">
          <cell r="C69">
            <v>6122</v>
          </cell>
          <cell r="D69" t="str">
            <v>BORDE SEPARADOR VERDE A170 (800x300x820mm)</v>
          </cell>
          <cell r="E69" t="str">
            <v>UN</v>
          </cell>
          <cell r="F69">
            <v>273584</v>
          </cell>
          <cell r="G69" t="str">
            <v>Actualización 2022 -I + MO 2023</v>
          </cell>
          <cell r="H69" t="str">
            <v>x</v>
          </cell>
        </row>
        <row r="70">
          <cell r="C70">
            <v>6126</v>
          </cell>
          <cell r="D70" t="str">
            <v>TUBERIA PVC U.M.  EXT CORRUGADO/INT LISO U.M. NORMA NTC 3722-1 D=110MM (4")</v>
          </cell>
          <cell r="E70" t="str">
            <v>ML</v>
          </cell>
          <cell r="F70">
            <v>17590</v>
          </cell>
          <cell r="G70" t="str">
            <v>Actualización 2022 -I + MO 2023</v>
          </cell>
        </row>
        <row r="71">
          <cell r="C71">
            <v>6127</v>
          </cell>
          <cell r="D71" t="str">
            <v>TUBERIA PVC U.M.  EXT CORRUGADO/INT LISO U.M. NORMA NTC 3722-1 D=160MM (6")</v>
          </cell>
          <cell r="E71" t="str">
            <v>ML</v>
          </cell>
          <cell r="F71">
            <v>42662</v>
          </cell>
          <cell r="G71" t="str">
            <v>Actualización 2022 -I + MO 2023</v>
          </cell>
        </row>
        <row r="72">
          <cell r="C72">
            <v>6128</v>
          </cell>
          <cell r="D72" t="str">
            <v>TUBERIA PVC U.M.  EXT CORRUGADO/INT LISO U.M. NORMA NTC 3722-1 D=200MM (8")</v>
          </cell>
          <cell r="E72" t="str">
            <v>ML</v>
          </cell>
          <cell r="F72">
            <v>60993</v>
          </cell>
          <cell r="G72" t="str">
            <v>Actualización 2022 -I + MO 2023</v>
          </cell>
        </row>
        <row r="73">
          <cell r="C73">
            <v>6129</v>
          </cell>
          <cell r="D73" t="str">
            <v>TUBERIA PVC U.M.  EXT CORRUGADO/INT LISO U.M. NORMA NTC 3722-1 D=250MM (10")</v>
          </cell>
          <cell r="E73" t="str">
            <v>ML</v>
          </cell>
          <cell r="F73">
            <v>89083</v>
          </cell>
          <cell r="G73" t="str">
            <v>Actualización 2022 -I + MO 2023</v>
          </cell>
        </row>
        <row r="74">
          <cell r="C74">
            <v>6130</v>
          </cell>
          <cell r="D74" t="str">
            <v>TUBERIA PVC U.M.  EXT CORRUGADO/INT LISO U.M. NORMA NTC 3722-1 D=315MM (12")</v>
          </cell>
          <cell r="E74" t="str">
            <v>ML</v>
          </cell>
          <cell r="F74">
            <v>102263</v>
          </cell>
          <cell r="G74" t="str">
            <v>Actualización 2022 -I + MO 2023</v>
          </cell>
        </row>
        <row r="75">
          <cell r="C75">
            <v>6131</v>
          </cell>
          <cell r="D75" t="str">
            <v>TUBERIA PVC U.M.  EXT CORRUGADO/INT LISO U.M. NORMA NTC 3722-1 D=400MM (16")</v>
          </cell>
          <cell r="E75" t="str">
            <v>ML</v>
          </cell>
          <cell r="F75">
            <v>187447</v>
          </cell>
          <cell r="G75" t="str">
            <v>Actualización 2022 -I + MO 2023</v>
          </cell>
        </row>
        <row r="76">
          <cell r="C76">
            <v>6132</v>
          </cell>
          <cell r="D76" t="str">
            <v>TUBERIA PVC U.M.  EXT CORRUGADO/INT LISO U.M. NORMA NTC 3722-1 D=450MM (18")</v>
          </cell>
          <cell r="E76" t="str">
            <v>ML</v>
          </cell>
          <cell r="F76">
            <v>242088</v>
          </cell>
          <cell r="G76" t="str">
            <v>Actualización 2022 -I + MO 2023</v>
          </cell>
        </row>
        <row r="77">
          <cell r="C77">
            <v>6133</v>
          </cell>
          <cell r="D77" t="str">
            <v>TUBERIA PVC U.M.  EXT CORRUGADO/INT LISO U.M. NORMA NTC 3722-1 D=500MM (20")</v>
          </cell>
          <cell r="E77" t="str">
            <v>ML</v>
          </cell>
          <cell r="F77">
            <v>315611</v>
          </cell>
          <cell r="G77" t="str">
            <v>Actualización 2022 -I + MO 2023</v>
          </cell>
        </row>
        <row r="78">
          <cell r="C78">
            <v>6140</v>
          </cell>
          <cell r="D78" t="str">
            <v>COMPRESOR REMOLCABLE PARA MARTILLOS NEUMATICOS - CAUDAL DE AIRE DE 185 CFM - INCLUYE COMBUSTIBLE</v>
          </cell>
          <cell r="E78" t="str">
            <v>HR</v>
          </cell>
          <cell r="F78">
            <v>54175</v>
          </cell>
          <cell r="G78" t="str">
            <v>Actualización 2022 -I + MO 2023</v>
          </cell>
        </row>
        <row r="79">
          <cell r="C79">
            <v>6143</v>
          </cell>
          <cell r="D79" t="str">
            <v>MICROESFERAS REFLECTIVAS</v>
          </cell>
          <cell r="E79" t="str">
            <v>KG</v>
          </cell>
          <cell r="F79">
            <v>7449</v>
          </cell>
          <cell r="G79" t="str">
            <v>Actualización 2022 -I + MO 2023</v>
          </cell>
        </row>
        <row r="80">
          <cell r="C80">
            <v>6147</v>
          </cell>
          <cell r="D80" t="str">
            <v>TUBERIA CONCRETO CL.1 D=6" (15cm)</v>
          </cell>
          <cell r="E80" t="str">
            <v>ML</v>
          </cell>
          <cell r="F80">
            <v>33065</v>
          </cell>
          <cell r="G80" t="str">
            <v>Actualización 2022 -I + MO 2023</v>
          </cell>
        </row>
        <row r="81">
          <cell r="C81">
            <v>6148</v>
          </cell>
          <cell r="D81" t="str">
            <v>TUBERIA CONCRETO CL.1 D=8" (20cm)</v>
          </cell>
          <cell r="E81" t="str">
            <v>ML</v>
          </cell>
          <cell r="F81">
            <v>55391</v>
          </cell>
          <cell r="G81" t="str">
            <v>Actualización 2022 -I + MO 2023</v>
          </cell>
        </row>
        <row r="82">
          <cell r="C82">
            <v>6149</v>
          </cell>
          <cell r="D82" t="str">
            <v>TUBERIA CONCRETO CL.1 D=10" (25cm)</v>
          </cell>
          <cell r="E82" t="str">
            <v>ML</v>
          </cell>
          <cell r="F82">
            <v>67919</v>
          </cell>
          <cell r="G82" t="str">
            <v>Actualización 2022 -I + MO 2023</v>
          </cell>
        </row>
        <row r="83">
          <cell r="C83">
            <v>6150</v>
          </cell>
          <cell r="D83" t="str">
            <v>TUBERIA CONCRETO CL.1 D=12" (30cm)</v>
          </cell>
          <cell r="E83" t="str">
            <v>ML</v>
          </cell>
          <cell r="F83">
            <v>80745</v>
          </cell>
          <cell r="G83" t="str">
            <v>Actualización 2022 -I + MO 2023</v>
          </cell>
        </row>
        <row r="84">
          <cell r="C84">
            <v>6151</v>
          </cell>
          <cell r="D84" t="str">
            <v>TUBERIA CONCRETO CL.1 D=14" (35cm)</v>
          </cell>
          <cell r="E84" t="str">
            <v>ML</v>
          </cell>
          <cell r="F84">
            <v>101514</v>
          </cell>
          <cell r="G84" t="str">
            <v>Actualización 2022 -I + MO 2023</v>
          </cell>
        </row>
        <row r="85">
          <cell r="C85">
            <v>6152</v>
          </cell>
          <cell r="D85" t="str">
            <v>TUBERIA CONCRETO CL.1 D=16" (40cm)</v>
          </cell>
          <cell r="E85" t="str">
            <v>ML</v>
          </cell>
          <cell r="F85">
            <v>133791</v>
          </cell>
          <cell r="G85" t="str">
            <v>Actualización 2022 -I + MO 2023</v>
          </cell>
        </row>
        <row r="86">
          <cell r="C86">
            <v>6153</v>
          </cell>
          <cell r="D86" t="str">
            <v>TUBERIA CONCRETO CL.1 D=18" (45cm)</v>
          </cell>
          <cell r="E86" t="str">
            <v>ML</v>
          </cell>
          <cell r="F86">
            <v>173766</v>
          </cell>
          <cell r="G86" t="str">
            <v>Actualización 2022 -I + MO 2023</v>
          </cell>
        </row>
        <row r="87">
          <cell r="C87">
            <v>6154</v>
          </cell>
          <cell r="D87" t="str">
            <v>TUBERIA CONCRETO CL.1 D=20" (50cm)</v>
          </cell>
          <cell r="E87" t="str">
            <v>ML</v>
          </cell>
          <cell r="F87">
            <v>224862</v>
          </cell>
          <cell r="G87" t="str">
            <v>Actualización 2022 -I + MO 2023</v>
          </cell>
        </row>
        <row r="88">
          <cell r="C88">
            <v>6155</v>
          </cell>
          <cell r="D88" t="str">
            <v>TUBERIA CONCRETO CL.1 D=24" (60cm)</v>
          </cell>
          <cell r="E88" t="str">
            <v>ML</v>
          </cell>
          <cell r="F88">
            <v>331505</v>
          </cell>
          <cell r="G88" t="str">
            <v>Actualización 2022 -I + MO 2023</v>
          </cell>
        </row>
        <row r="89">
          <cell r="C89">
            <v>6156</v>
          </cell>
          <cell r="D89" t="str">
            <v>TUBERIA CONCRETO CL.2 D=6" (15cm)</v>
          </cell>
          <cell r="E89" t="str">
            <v>ML</v>
          </cell>
          <cell r="F89">
            <v>40110</v>
          </cell>
          <cell r="G89" t="str">
            <v>Actualización 2022 -I + MO 2023</v>
          </cell>
        </row>
        <row r="90">
          <cell r="C90">
            <v>6157</v>
          </cell>
          <cell r="D90" t="str">
            <v>TUBERIA CONCRETO CL.2 D=8" (20cm)</v>
          </cell>
          <cell r="E90" t="str">
            <v>ML</v>
          </cell>
          <cell r="F90">
            <v>67957</v>
          </cell>
          <cell r="G90" t="str">
            <v>Actualización 2022 -I + MO 2023</v>
          </cell>
        </row>
        <row r="91">
          <cell r="C91">
            <v>6158</v>
          </cell>
          <cell r="D91" t="str">
            <v>TUBERIA CONCRETO CL.2 D=10" (25cm)</v>
          </cell>
          <cell r="E91" t="str">
            <v>ML</v>
          </cell>
          <cell r="F91">
            <v>87054</v>
          </cell>
          <cell r="G91" t="str">
            <v>Actualización 2022 -I + MO 2023</v>
          </cell>
        </row>
        <row r="92">
          <cell r="C92">
            <v>6159</v>
          </cell>
          <cell r="D92" t="str">
            <v>TUBERIA CONCRETO CL.2 D=12" (30cm)</v>
          </cell>
          <cell r="E92" t="str">
            <v>ML</v>
          </cell>
          <cell r="F92">
            <v>111197</v>
          </cell>
          <cell r="G92" t="str">
            <v>Actualización 2022 -I + MO 2023</v>
          </cell>
        </row>
        <row r="93">
          <cell r="C93">
            <v>6160</v>
          </cell>
          <cell r="D93" t="str">
            <v>TUBERIA CONCRETO CL.2 D=14" (35cm)</v>
          </cell>
          <cell r="E93" t="str">
            <v>ML</v>
          </cell>
          <cell r="F93">
            <v>147484</v>
          </cell>
          <cell r="G93" t="str">
            <v>Actualización 2022 -I + MO 2023</v>
          </cell>
        </row>
        <row r="94">
          <cell r="C94">
            <v>6161</v>
          </cell>
          <cell r="D94" t="str">
            <v>TUBERIA CONCRETO CL.2 D=16" (40cm)</v>
          </cell>
          <cell r="E94" t="str">
            <v>ML</v>
          </cell>
          <cell r="F94">
            <v>191927</v>
          </cell>
          <cell r="G94" t="str">
            <v>Actualización 2022 -I + MO 2023</v>
          </cell>
        </row>
        <row r="95">
          <cell r="C95">
            <v>6162</v>
          </cell>
          <cell r="D95" t="str">
            <v>TUBERIA CONCRETO CL.2 D=18" (45cm)</v>
          </cell>
          <cell r="E95" t="str">
            <v>ML</v>
          </cell>
          <cell r="F95">
            <v>258472</v>
          </cell>
          <cell r="G95" t="str">
            <v>Actualización 2022 -I + MO 2023</v>
          </cell>
        </row>
        <row r="96">
          <cell r="C96">
            <v>6163</v>
          </cell>
          <cell r="D96" t="str">
            <v>TUBERIA CONCRETO CL.2 D=20" (50cm)</v>
          </cell>
          <cell r="E96" t="str">
            <v>ML</v>
          </cell>
          <cell r="F96">
            <v>309514</v>
          </cell>
          <cell r="G96" t="str">
            <v>Actualización 2022 -I + MO 2023</v>
          </cell>
        </row>
        <row r="97">
          <cell r="C97">
            <v>6164</v>
          </cell>
          <cell r="D97" t="str">
            <v>TUBERIA CONCRETO CL.2 D=24"(60cm)</v>
          </cell>
          <cell r="E97" t="str">
            <v>ML</v>
          </cell>
          <cell r="F97">
            <v>445231</v>
          </cell>
          <cell r="G97" t="str">
            <v>Actualización 2022 -I + MO 2023</v>
          </cell>
        </row>
        <row r="98">
          <cell r="C98">
            <v>6165</v>
          </cell>
          <cell r="D98" t="str">
            <v>TUBERIA CONCRETO REF. CL.I D=24" (60cm)</v>
          </cell>
          <cell r="E98" t="str">
            <v>ML</v>
          </cell>
          <cell r="F98">
            <v>505864</v>
          </cell>
          <cell r="G98" t="str">
            <v>Actualización 2022 -I + MO 2023</v>
          </cell>
        </row>
        <row r="99">
          <cell r="C99">
            <v>6166</v>
          </cell>
          <cell r="D99" t="str">
            <v>TUBERIA CONCRETO REF. CL.I D=27" (70cm)</v>
          </cell>
          <cell r="E99" t="str">
            <v>ML</v>
          </cell>
          <cell r="F99">
            <v>617639</v>
          </cell>
          <cell r="G99" t="str">
            <v>Actualización 2022 -I + MO 2023</v>
          </cell>
        </row>
        <row r="100">
          <cell r="C100">
            <v>6167</v>
          </cell>
          <cell r="D100" t="str">
            <v>TUBERIA CONCRETO REF. CL.I D=32" (80cm)</v>
          </cell>
          <cell r="E100" t="str">
            <v>ML</v>
          </cell>
          <cell r="F100">
            <v>771368</v>
          </cell>
          <cell r="G100" t="str">
            <v>Actualización 2022 -I + MO 2023</v>
          </cell>
        </row>
        <row r="101">
          <cell r="C101">
            <v>6168</v>
          </cell>
          <cell r="D101" t="str">
            <v>TUBERIA CONCRETO REF. CL.I D=36" (90cm)</v>
          </cell>
          <cell r="E101" t="str">
            <v>ML</v>
          </cell>
          <cell r="F101">
            <v>970345</v>
          </cell>
          <cell r="G101" t="str">
            <v>Actualización 2022 -I + MO 2023</v>
          </cell>
        </row>
        <row r="102">
          <cell r="C102">
            <v>6169</v>
          </cell>
          <cell r="D102" t="str">
            <v>TUBERIA CONCRETO REF. CL.I D=40" (100cm)</v>
          </cell>
          <cell r="E102" t="str">
            <v>ML</v>
          </cell>
          <cell r="F102">
            <v>1049459</v>
          </cell>
          <cell r="G102" t="str">
            <v>Actualización 2022 -I + MO 2023</v>
          </cell>
        </row>
        <row r="103">
          <cell r="C103">
            <v>6170</v>
          </cell>
          <cell r="D103" t="str">
            <v>TUBERIA CONCRETO REF. CL.I D=44" (110cm)</v>
          </cell>
          <cell r="E103" t="str">
            <v>ML</v>
          </cell>
          <cell r="F103">
            <v>1191756</v>
          </cell>
          <cell r="G103" t="str">
            <v>Actualización 2022 -I + MO 2023</v>
          </cell>
        </row>
        <row r="104">
          <cell r="C104">
            <v>6171</v>
          </cell>
          <cell r="D104" t="str">
            <v>TUBERIA CONCRETO REF. CL.I D=48" (120cm)</v>
          </cell>
          <cell r="E104" t="str">
            <v>ML</v>
          </cell>
          <cell r="F104">
            <v>1362236</v>
          </cell>
          <cell r="G104" t="str">
            <v>Actualización 2022 -I + MO 2023</v>
          </cell>
        </row>
        <row r="105">
          <cell r="C105">
            <v>6172</v>
          </cell>
          <cell r="D105" t="str">
            <v>TUBERIA CONCRETO REF. CL.I D=52" (130cm)</v>
          </cell>
          <cell r="E105" t="str">
            <v>ML</v>
          </cell>
          <cell r="F105">
            <v>1510091</v>
          </cell>
          <cell r="G105" t="str">
            <v>Actualización 2022 -I + MO 2023</v>
          </cell>
        </row>
        <row r="106">
          <cell r="C106">
            <v>6173</v>
          </cell>
          <cell r="D106" t="str">
            <v>TUBERIA CONCRETO REF. CL.I D=56" (140cm)</v>
          </cell>
          <cell r="E106" t="str">
            <v>ML</v>
          </cell>
          <cell r="F106">
            <v>1705407</v>
          </cell>
          <cell r="G106" t="str">
            <v>Actualización 2022 -I + MO 2023</v>
          </cell>
        </row>
        <row r="107">
          <cell r="C107">
            <v>6174</v>
          </cell>
          <cell r="D107" t="str">
            <v>TUBERIA CONCRETO REF. CL.I D=60" (150cm)</v>
          </cell>
          <cell r="E107" t="str">
            <v>ML</v>
          </cell>
          <cell r="F107">
            <v>1874620</v>
          </cell>
          <cell r="G107" t="str">
            <v>Actualización 2022 -I + MO 2023</v>
          </cell>
        </row>
        <row r="108">
          <cell r="C108">
            <v>6175</v>
          </cell>
          <cell r="D108" t="str">
            <v>TUBERIA CONCRETO REF. CL.I D=64" (160cm)</v>
          </cell>
          <cell r="E108" t="str">
            <v>ML</v>
          </cell>
          <cell r="F108">
            <v>2097336</v>
          </cell>
          <cell r="G108" t="str">
            <v>Actualización 2022 -I + MO 2023</v>
          </cell>
        </row>
        <row r="109">
          <cell r="C109">
            <v>6176</v>
          </cell>
          <cell r="D109" t="str">
            <v>TUBERIA CONCRETO REF. CL.I D=68" (170cm)</v>
          </cell>
          <cell r="E109" t="str">
            <v>ML</v>
          </cell>
          <cell r="F109">
            <v>2466670</v>
          </cell>
          <cell r="G109" t="str">
            <v>Actualización 2022 -I + MO 2023</v>
          </cell>
        </row>
        <row r="110">
          <cell r="C110">
            <v>6177</v>
          </cell>
          <cell r="D110" t="str">
            <v>TUBERIA CONCRETO REF. CL.I D=72" (180cm)</v>
          </cell>
          <cell r="E110" t="str">
            <v>ML</v>
          </cell>
          <cell r="F110">
            <v>2733457</v>
          </cell>
          <cell r="G110" t="str">
            <v>Actualización 2022 -I + MO 2023</v>
          </cell>
        </row>
        <row r="111">
          <cell r="C111">
            <v>6178</v>
          </cell>
          <cell r="D111" t="str">
            <v>TUBERIA CONCRETO REF. CL.I D=80" (200cm)</v>
          </cell>
          <cell r="E111" t="str">
            <v>ML</v>
          </cell>
          <cell r="F111">
            <v>3403995</v>
          </cell>
          <cell r="G111" t="str">
            <v>Actualización 2022 -I + MO 2023</v>
          </cell>
        </row>
        <row r="112">
          <cell r="C112">
            <v>6179</v>
          </cell>
          <cell r="D112" t="str">
            <v>TUBERIA CONCRETO REF. CL.I D=86" (215cm)</v>
          </cell>
          <cell r="E112" t="str">
            <v>ML</v>
          </cell>
          <cell r="F112">
            <v>4507315</v>
          </cell>
          <cell r="G112" t="str">
            <v>Actualización 2022 -I + MO 2023</v>
          </cell>
        </row>
        <row r="113">
          <cell r="C113">
            <v>6180</v>
          </cell>
          <cell r="D113" t="str">
            <v>TUBERIA CONCRETO REF. CL.I D=92" (230cm)</v>
          </cell>
          <cell r="E113" t="str">
            <v>ML</v>
          </cell>
          <cell r="F113">
            <v>5072542</v>
          </cell>
          <cell r="G113" t="str">
            <v>Actualización 2022 -I + MO 2023</v>
          </cell>
        </row>
        <row r="114">
          <cell r="C114">
            <v>6181</v>
          </cell>
          <cell r="D114" t="str">
            <v>TUBERIA CONCRETO REF. CL.II D=24" (60cm)</v>
          </cell>
          <cell r="E114" t="str">
            <v>ML</v>
          </cell>
          <cell r="F114">
            <v>506331</v>
          </cell>
          <cell r="G114" t="str">
            <v>Actualización 2022 -I + MO 2023</v>
          </cell>
        </row>
        <row r="115">
          <cell r="C115">
            <v>6182</v>
          </cell>
          <cell r="D115" t="str">
            <v>TUBERIA CONCRETO REF. CL.II D=27" (70cm)</v>
          </cell>
          <cell r="E115" t="str">
            <v>ML</v>
          </cell>
          <cell r="F115">
            <v>636141</v>
          </cell>
          <cell r="G115" t="str">
            <v>Actualización 2022 -I + MO 2023</v>
          </cell>
        </row>
        <row r="116">
          <cell r="C116">
            <v>6183</v>
          </cell>
          <cell r="D116" t="str">
            <v>TUBERIA CONCRETO REF. CL.II D=32" (80cm)</v>
          </cell>
          <cell r="E116" t="str">
            <v>ML</v>
          </cell>
          <cell r="F116">
            <v>794306</v>
          </cell>
          <cell r="G116" t="str">
            <v>Actualización 2022 -I + MO 2023</v>
          </cell>
        </row>
        <row r="117">
          <cell r="C117">
            <v>6184</v>
          </cell>
          <cell r="D117" t="str">
            <v>TUBERIA CONCRETO REF. CL.II D=36" (90cm)</v>
          </cell>
          <cell r="E117" t="str">
            <v>ML</v>
          </cell>
          <cell r="F117">
            <v>996182</v>
          </cell>
          <cell r="G117" t="str">
            <v>Actualización 2022 -I + MO 2023</v>
          </cell>
        </row>
        <row r="118">
          <cell r="C118">
            <v>6185</v>
          </cell>
          <cell r="D118" t="str">
            <v>TUBERIA CONCRETO REF. CL.II D=40" (100cm)</v>
          </cell>
          <cell r="E118" t="str">
            <v>ML</v>
          </cell>
          <cell r="F118">
            <v>1246696</v>
          </cell>
          <cell r="G118" t="str">
            <v>Actualización 2022 -I + MO 2023</v>
          </cell>
        </row>
        <row r="119">
          <cell r="C119">
            <v>6188</v>
          </cell>
          <cell r="D119" t="str">
            <v>TUBERIA CONCRETO REF. CL.II D=44" (110cm)</v>
          </cell>
          <cell r="E119" t="str">
            <v>ML</v>
          </cell>
          <cell r="F119">
            <v>1218383</v>
          </cell>
          <cell r="G119" t="str">
            <v>Actualización 2022 -I + MO 2023</v>
          </cell>
        </row>
        <row r="120">
          <cell r="C120">
            <v>6189</v>
          </cell>
          <cell r="D120" t="str">
            <v>TUBERIA CONCRETO REF. CL.II D=48" (120cm)</v>
          </cell>
          <cell r="E120" t="str">
            <v>ML</v>
          </cell>
          <cell r="F120">
            <v>1636640</v>
          </cell>
          <cell r="G120" t="str">
            <v>Actualización 2022 -I + MO 2023</v>
          </cell>
        </row>
        <row r="121">
          <cell r="C121">
            <v>6190</v>
          </cell>
          <cell r="D121" t="str">
            <v>TUBERIA CONCRETO REF. CL.II D=52" (130cm)</v>
          </cell>
          <cell r="E121" t="str">
            <v>ML</v>
          </cell>
          <cell r="F121">
            <v>1816064</v>
          </cell>
          <cell r="G121" t="str">
            <v>Actualización 2022 -I + MO 2023</v>
          </cell>
        </row>
        <row r="122">
          <cell r="C122">
            <v>6191</v>
          </cell>
          <cell r="D122" t="str">
            <v>TUBERIA CONCRETO REF. CL.II D=56" (140cm)</v>
          </cell>
          <cell r="E122" t="str">
            <v>ML</v>
          </cell>
          <cell r="F122">
            <v>1732264</v>
          </cell>
          <cell r="G122" t="str">
            <v>Actualización 2022 -I + MO 2023</v>
          </cell>
        </row>
        <row r="123">
          <cell r="C123">
            <v>6192</v>
          </cell>
          <cell r="D123" t="str">
            <v>TUBERIA CONCRETO REF. CL.II D=60" (150cm)</v>
          </cell>
          <cell r="E123" t="str">
            <v>ML</v>
          </cell>
          <cell r="F123">
            <v>2248024</v>
          </cell>
          <cell r="G123" t="str">
            <v>Actualización 2022 -I + MO 2023</v>
          </cell>
        </row>
        <row r="124">
          <cell r="C124">
            <v>6193</v>
          </cell>
          <cell r="D124" t="str">
            <v>TUBERIA CONCRETO REF. CL.II D=64" (160cm)</v>
          </cell>
          <cell r="E124" t="str">
            <v>ML</v>
          </cell>
          <cell r="F124">
            <v>2231329</v>
          </cell>
          <cell r="G124" t="str">
            <v>Actualización 2022 -I + MO 2023</v>
          </cell>
        </row>
        <row r="125">
          <cell r="C125">
            <v>6194</v>
          </cell>
          <cell r="D125" t="str">
            <v>TUBERIA CONCRETO REF. CL.II D=68" (170cm)</v>
          </cell>
          <cell r="E125" t="str">
            <v>ML</v>
          </cell>
          <cell r="F125">
            <v>2532168</v>
          </cell>
          <cell r="G125" t="str">
            <v>Actualización 2022 -I + MO 2023</v>
          </cell>
        </row>
        <row r="126">
          <cell r="C126">
            <v>6195</v>
          </cell>
          <cell r="D126" t="str">
            <v>TUBERIA CONCRETO REF. CL.II D=72" (180cm)</v>
          </cell>
          <cell r="E126" t="str">
            <v>ML</v>
          </cell>
          <cell r="F126">
            <v>2749516</v>
          </cell>
          <cell r="G126" t="str">
            <v>Actualización 2022 -I + MO 2023</v>
          </cell>
        </row>
        <row r="127">
          <cell r="C127">
            <v>6196</v>
          </cell>
          <cell r="D127" t="str">
            <v>TUBERIA CONCRETO REF. CL.II D=80" (200cm)</v>
          </cell>
          <cell r="E127" t="str">
            <v>ML</v>
          </cell>
          <cell r="F127">
            <v>3420368</v>
          </cell>
          <cell r="G127" t="str">
            <v>Actualización 2022 -I + MO 2023</v>
          </cell>
        </row>
        <row r="128">
          <cell r="C128">
            <v>6197</v>
          </cell>
          <cell r="D128" t="str">
            <v>TUBERIA CONCRETO REF. CL.II D=86" (215cm)</v>
          </cell>
          <cell r="E128" t="str">
            <v>ML</v>
          </cell>
          <cell r="F128">
            <v>4582047</v>
          </cell>
          <cell r="G128" t="str">
            <v>Actualización 2022 -I + MO 2023</v>
          </cell>
        </row>
        <row r="129">
          <cell r="C129">
            <v>6198</v>
          </cell>
          <cell r="D129" t="str">
            <v>TUBERIA CONCRETO REF. CL.II D=92" (230cm)</v>
          </cell>
          <cell r="E129" t="str">
            <v>ML</v>
          </cell>
          <cell r="F129">
            <v>5155604</v>
          </cell>
          <cell r="G129" t="str">
            <v>Actualización 2022 -I + MO 2023</v>
          </cell>
        </row>
        <row r="130">
          <cell r="C130">
            <v>6199</v>
          </cell>
          <cell r="D130" t="str">
            <v>TUBERIA CONCRETO REF. CL.III D=24" (60cm)</v>
          </cell>
          <cell r="E130" t="str">
            <v>ML</v>
          </cell>
          <cell r="F130">
            <v>506331</v>
          </cell>
          <cell r="G130" t="str">
            <v>Actualización 2022 -I + MO 2023</v>
          </cell>
        </row>
        <row r="131">
          <cell r="C131">
            <v>6200</v>
          </cell>
          <cell r="D131" t="str">
            <v>TUBERIA CONCRETO REF. CL.III D=27" (70cm)</v>
          </cell>
          <cell r="E131" t="str">
            <v>ML</v>
          </cell>
          <cell r="F131">
            <v>673697</v>
          </cell>
          <cell r="G131" t="str">
            <v>Actualización 2022 -I + MO 2023</v>
          </cell>
        </row>
        <row r="132">
          <cell r="C132">
            <v>6201</v>
          </cell>
          <cell r="D132" t="str">
            <v>TUBERIA CONCRETO REF. CL.III D=32" (80cm)</v>
          </cell>
          <cell r="E132" t="str">
            <v>ML</v>
          </cell>
          <cell r="F132">
            <v>839954</v>
          </cell>
          <cell r="G132" t="str">
            <v>Actualización 2022 -I + MO 2023</v>
          </cell>
        </row>
        <row r="133">
          <cell r="C133">
            <v>6202</v>
          </cell>
          <cell r="D133" t="str">
            <v>TUBERIA CONCRETO REF. CL.III D=36" (90cm)</v>
          </cell>
          <cell r="E133" t="str">
            <v>ML</v>
          </cell>
          <cell r="F133">
            <v>1052969</v>
          </cell>
          <cell r="G133" t="str">
            <v>Actualización 2022 -I + MO 2023</v>
          </cell>
        </row>
        <row r="134">
          <cell r="C134">
            <v>6203</v>
          </cell>
          <cell r="D134" t="str">
            <v>TUBERIA CONCRETO REF. CL.III D=40" (100cm)</v>
          </cell>
          <cell r="E134" t="str">
            <v>ML</v>
          </cell>
          <cell r="F134">
            <v>1319953</v>
          </cell>
          <cell r="G134" t="str">
            <v>Actualización 2022 -I + MO 2023</v>
          </cell>
        </row>
        <row r="135">
          <cell r="C135">
            <v>6204</v>
          </cell>
          <cell r="D135" t="str">
            <v>TUBERIA CONCRETO REF. CL.III D=44" (110cm)</v>
          </cell>
          <cell r="E135" t="str">
            <v>ML</v>
          </cell>
          <cell r="F135">
            <v>1288006</v>
          </cell>
          <cell r="G135" t="str">
            <v>Actualización 2022 -I + MO 2023</v>
          </cell>
        </row>
        <row r="136">
          <cell r="C136">
            <v>6205</v>
          </cell>
          <cell r="D136" t="str">
            <v>TUBERIA CONCRETO REF. CL.III D=48" (120cm)</v>
          </cell>
          <cell r="E136" t="str">
            <v>ML</v>
          </cell>
          <cell r="F136">
            <v>1732174</v>
          </cell>
          <cell r="G136" t="str">
            <v>Actualización 2022 -I + MO 2023</v>
          </cell>
        </row>
        <row r="137">
          <cell r="C137">
            <v>6206</v>
          </cell>
          <cell r="D137" t="str">
            <v>TUBERIA CONCRETO REF. CL.III D=52" (130cm)</v>
          </cell>
          <cell r="E137" t="str">
            <v>ML</v>
          </cell>
          <cell r="F137">
            <v>1921260</v>
          </cell>
          <cell r="G137" t="str">
            <v>Actualización 2022 -I + MO 2023</v>
          </cell>
        </row>
        <row r="138">
          <cell r="C138">
            <v>6207</v>
          </cell>
          <cell r="D138" t="str">
            <v>TUBERIA CONCRETO REF. CL.III D=56" (140cm)</v>
          </cell>
          <cell r="E138" t="str">
            <v>ML</v>
          </cell>
          <cell r="F138">
            <v>1829505</v>
          </cell>
          <cell r="G138" t="str">
            <v>Actualización 2022 -I + MO 2023</v>
          </cell>
        </row>
        <row r="139">
          <cell r="C139">
            <v>6208</v>
          </cell>
          <cell r="D139" t="str">
            <v>TUBERIA CONCRETO REF. CL.III D=60" (150cm)</v>
          </cell>
          <cell r="E139" t="str">
            <v>ML</v>
          </cell>
          <cell r="F139">
            <v>2534481</v>
          </cell>
          <cell r="G139" t="str">
            <v>Actualización 2022 -I + MO 2023</v>
          </cell>
        </row>
        <row r="140">
          <cell r="C140">
            <v>6209</v>
          </cell>
          <cell r="D140" t="str">
            <v>TUBERIA CONCRETO REF. CL.III D=64" (160cm)</v>
          </cell>
          <cell r="E140" t="str">
            <v>ML</v>
          </cell>
          <cell r="F140">
            <v>2331229</v>
          </cell>
          <cell r="G140" t="str">
            <v>Actualización 2022 -I + MO 2023</v>
          </cell>
        </row>
        <row r="141">
          <cell r="C141">
            <v>6210</v>
          </cell>
          <cell r="D141" t="str">
            <v>TUBERIA CONCRETO REF. CL.III D=68" (170cm)</v>
          </cell>
          <cell r="E141" t="str">
            <v>ML</v>
          </cell>
          <cell r="F141">
            <v>2646974</v>
          </cell>
          <cell r="G141" t="str">
            <v>Actualización 2022 -I + MO 2023</v>
          </cell>
        </row>
        <row r="142">
          <cell r="C142">
            <v>6211</v>
          </cell>
          <cell r="D142" t="str">
            <v>TUBERIA CONCRETO REF. CL.III D=72" (180cm)</v>
          </cell>
          <cell r="E142" t="str">
            <v>ML</v>
          </cell>
          <cell r="F142">
            <v>3035413</v>
          </cell>
          <cell r="G142" t="str">
            <v>Actualización 2022 -I + MO 2023</v>
          </cell>
        </row>
        <row r="143">
          <cell r="C143">
            <v>6212</v>
          </cell>
          <cell r="D143" t="str">
            <v>TUBERIA CONCRETO REF. CL.III D=80" (200cm)</v>
          </cell>
          <cell r="E143" t="str">
            <v>ML</v>
          </cell>
          <cell r="F143">
            <v>3569415</v>
          </cell>
          <cell r="G143" t="str">
            <v>Actualización 2022 -I + MO 2023</v>
          </cell>
        </row>
        <row r="144">
          <cell r="C144">
            <v>6213</v>
          </cell>
          <cell r="D144" t="str">
            <v>TUBERIA CONCRETO REF. CL.III D=86" (215cm)</v>
          </cell>
          <cell r="E144" t="str">
            <v>ML</v>
          </cell>
          <cell r="F144">
            <v>4702380</v>
          </cell>
          <cell r="G144" t="str">
            <v>Actualización 2022 -I + MO 2023</v>
          </cell>
        </row>
        <row r="145">
          <cell r="C145">
            <v>6214</v>
          </cell>
          <cell r="D145" t="str">
            <v>TUBERIA CONCRETO REF. CL.III D=92" (230cm)</v>
          </cell>
          <cell r="E145" t="str">
            <v>ML</v>
          </cell>
          <cell r="F145">
            <v>5245520</v>
          </cell>
          <cell r="G145" t="str">
            <v>Actualización 2022 -I + MO 2023</v>
          </cell>
        </row>
        <row r="146">
          <cell r="C146">
            <v>6215</v>
          </cell>
          <cell r="D146" t="str">
            <v>TUBERIA CONCRETO REF. CL.IV D=24" (60cm)</v>
          </cell>
          <cell r="E146" t="str">
            <v>ML</v>
          </cell>
          <cell r="F146">
            <v>574113</v>
          </cell>
          <cell r="G146" t="str">
            <v>Actualización 2022 -I + MO 2023</v>
          </cell>
        </row>
        <row r="147">
          <cell r="C147">
            <v>6216</v>
          </cell>
          <cell r="D147" t="str">
            <v>TUBERIA CONCRETO REF. CL.IV D=27" (70cm)</v>
          </cell>
          <cell r="E147" t="str">
            <v>ML</v>
          </cell>
          <cell r="F147">
            <v>766231</v>
          </cell>
          <cell r="G147" t="str">
            <v>Actualización 2022 -I + MO 2023</v>
          </cell>
        </row>
        <row r="148">
          <cell r="C148">
            <v>6217</v>
          </cell>
          <cell r="D148" t="str">
            <v>TUBERIA CONCRETO REF. CL.IV D=32" (80cm)</v>
          </cell>
          <cell r="E148" t="str">
            <v>ML</v>
          </cell>
          <cell r="F148">
            <v>960240</v>
          </cell>
          <cell r="G148" t="str">
            <v>Actualización 2022 -I + MO 2023</v>
          </cell>
        </row>
        <row r="149">
          <cell r="C149">
            <v>6218</v>
          </cell>
          <cell r="D149" t="str">
            <v>TUBERIA CONCRETO REF. CL.IV D=36" (90cm)</v>
          </cell>
          <cell r="E149" t="str">
            <v>ML</v>
          </cell>
          <cell r="F149">
            <v>1203623</v>
          </cell>
          <cell r="G149" t="str">
            <v>Actualización 2022 -I + MO 2023</v>
          </cell>
        </row>
        <row r="150">
          <cell r="C150">
            <v>6219</v>
          </cell>
          <cell r="D150" t="str">
            <v>TUBERIA CONCRETO REF. CL.IV D=40" (100cm)</v>
          </cell>
          <cell r="E150" t="str">
            <v>ML</v>
          </cell>
          <cell r="F150">
            <v>1506830</v>
          </cell>
          <cell r="G150" t="str">
            <v>Actualización 2022 -I + MO 2023</v>
          </cell>
        </row>
        <row r="151">
          <cell r="C151">
            <v>6220</v>
          </cell>
          <cell r="D151" t="str">
            <v>TUBERIA CONCRETO REF. CL.IV D=44" (110cm)</v>
          </cell>
          <cell r="E151" t="str">
            <v>ML</v>
          </cell>
          <cell r="F151">
            <v>1470790</v>
          </cell>
          <cell r="G151" t="str">
            <v>Actualización 2022 -I + MO 2023</v>
          </cell>
        </row>
        <row r="152">
          <cell r="C152">
            <v>6221</v>
          </cell>
          <cell r="D152" t="str">
            <v>TUBERIA CONCRETO REF. CL.IV D=48" (120cm)</v>
          </cell>
          <cell r="E152" t="str">
            <v>ML</v>
          </cell>
          <cell r="F152">
            <v>1978599</v>
          </cell>
          <cell r="G152" t="str">
            <v>Actualización 2022 -I + MO 2023</v>
          </cell>
        </row>
        <row r="153">
          <cell r="C153">
            <v>6222</v>
          </cell>
          <cell r="D153" t="str">
            <v>TUBERIA CONCRETO REF. CL.IV D=52" (130cm)</v>
          </cell>
          <cell r="E153" t="str">
            <v>ML</v>
          </cell>
          <cell r="F153">
            <v>2211810</v>
          </cell>
          <cell r="G153" t="str">
            <v>Actualización 2022 -I + MO 2023</v>
          </cell>
        </row>
        <row r="154">
          <cell r="C154">
            <v>6223</v>
          </cell>
          <cell r="D154" t="str">
            <v>TUBERIA CONCRETO REF. CL.IV D=56" (140cm)</v>
          </cell>
          <cell r="E154" t="str">
            <v>ML</v>
          </cell>
          <cell r="F154">
            <v>2016872</v>
          </cell>
          <cell r="G154" t="str">
            <v>Actualización 2022 -I + MO 2023</v>
          </cell>
        </row>
        <row r="155">
          <cell r="C155">
            <v>6224</v>
          </cell>
          <cell r="D155" t="str">
            <v>TUBERIA CONCRETO REF. CL.IV D=60" (150cm)</v>
          </cell>
          <cell r="E155" t="str">
            <v>ML</v>
          </cell>
          <cell r="F155">
            <v>2685230</v>
          </cell>
          <cell r="G155" t="str">
            <v>Actualización 2022 -I + MO 2023</v>
          </cell>
        </row>
        <row r="156">
          <cell r="C156">
            <v>6225</v>
          </cell>
          <cell r="D156" t="str">
            <v>TUBERIA CONCRETO REF. CL.IV D=64" (160cm)</v>
          </cell>
          <cell r="E156" t="str">
            <v>ML</v>
          </cell>
          <cell r="F156">
            <v>2664511</v>
          </cell>
          <cell r="G156" t="str">
            <v>Actualización 2022 -I + MO 2023</v>
          </cell>
        </row>
        <row r="157">
          <cell r="C157">
            <v>6226</v>
          </cell>
          <cell r="D157" t="str">
            <v>TUBERIA CONCRETO REF. CL.IV D=68" (170cm)</v>
          </cell>
          <cell r="E157" t="str">
            <v>ML</v>
          </cell>
          <cell r="F157">
            <v>3027579</v>
          </cell>
          <cell r="G157" t="str">
            <v>Actualización 2022 -I + MO 2023</v>
          </cell>
        </row>
        <row r="158">
          <cell r="C158">
            <v>6227</v>
          </cell>
          <cell r="D158" t="str">
            <v>TUBERIA CONCRETO REF. CL.IV D=72" (180cm)</v>
          </cell>
          <cell r="E158" t="str">
            <v>ML</v>
          </cell>
          <cell r="F158">
            <v>3863911</v>
          </cell>
          <cell r="G158" t="str">
            <v>Actualización 2022 -I + MO 2023</v>
          </cell>
        </row>
        <row r="159">
          <cell r="C159">
            <v>6228</v>
          </cell>
          <cell r="D159" t="str">
            <v>TUBERIA CONCRETO REF. CL.IV D=80" (200cm)</v>
          </cell>
          <cell r="E159" t="str">
            <v>ML</v>
          </cell>
          <cell r="F159">
            <v>4078783</v>
          </cell>
          <cell r="G159" t="str">
            <v>Actualización 2022 -I + MO 2023</v>
          </cell>
        </row>
        <row r="160">
          <cell r="C160">
            <v>6229</v>
          </cell>
          <cell r="D160" t="str">
            <v>TUBERIA CONCRETO REF. CL.IV D=86" (215cm)</v>
          </cell>
          <cell r="E160" t="str">
            <v>ML</v>
          </cell>
          <cell r="F160">
            <v>5742869</v>
          </cell>
          <cell r="G160" t="str">
            <v>Actualización 2022 -I + MO 2023</v>
          </cell>
        </row>
        <row r="161">
          <cell r="C161">
            <v>6230</v>
          </cell>
          <cell r="D161" t="str">
            <v>TUBERIA CONCRETO REF. CL.IV D=92" (230cm)</v>
          </cell>
          <cell r="E161" t="str">
            <v>ML</v>
          </cell>
          <cell r="F161">
            <v>6274918</v>
          </cell>
          <cell r="G161" t="str">
            <v>Actualización 2022 -I + MO 2023</v>
          </cell>
        </row>
        <row r="162">
          <cell r="C162">
            <v>6236</v>
          </cell>
          <cell r="D162" t="str">
            <v>YEE CONCRETO 8" x 6" x 0.60m</v>
          </cell>
          <cell r="E162" t="str">
            <v>UN</v>
          </cell>
          <cell r="F162">
            <v>92721</v>
          </cell>
          <cell r="G162" t="str">
            <v>Actualización 2022 -I + MO 2023</v>
          </cell>
        </row>
        <row r="163">
          <cell r="C163">
            <v>6237</v>
          </cell>
          <cell r="D163" t="str">
            <v>YEE CONCRETO 10" x 6" x 1.25m</v>
          </cell>
          <cell r="E163" t="str">
            <v>UN</v>
          </cell>
          <cell r="F163">
            <v>163244</v>
          </cell>
          <cell r="G163" t="str">
            <v>Actualización 2022 -I + MO 2023</v>
          </cell>
        </row>
        <row r="164">
          <cell r="C164">
            <v>6238</v>
          </cell>
          <cell r="D164" t="str">
            <v>YEE CONCRETO 12" x 6" x 1.25m</v>
          </cell>
          <cell r="E164" t="str">
            <v>UN</v>
          </cell>
          <cell r="F164">
            <v>209714</v>
          </cell>
          <cell r="G164" t="str">
            <v>Actualización 2022 -I + MO 2023</v>
          </cell>
        </row>
        <row r="165">
          <cell r="C165">
            <v>6239</v>
          </cell>
          <cell r="D165" t="str">
            <v>YEE CONCRETO 14" x 6" x 1.25m</v>
          </cell>
          <cell r="E165" t="str">
            <v>UN</v>
          </cell>
          <cell r="F165">
            <v>249974</v>
          </cell>
          <cell r="G165" t="str">
            <v>Actualización 2022 -I + MO 2023</v>
          </cell>
        </row>
        <row r="166">
          <cell r="C166">
            <v>6240</v>
          </cell>
          <cell r="D166" t="str">
            <v>YEE CONCRETO 16" x 6" x 1.25m</v>
          </cell>
          <cell r="E166" t="str">
            <v>UN</v>
          </cell>
          <cell r="F166">
            <v>319456</v>
          </cell>
          <cell r="G166" t="str">
            <v>Actualización 2022 -I + MO 2023</v>
          </cell>
        </row>
        <row r="167">
          <cell r="C167">
            <v>6241</v>
          </cell>
          <cell r="D167" t="str">
            <v>YEE CONCRETO 18" x 6" x 1.25m</v>
          </cell>
          <cell r="E167" t="str">
            <v>UN</v>
          </cell>
          <cell r="F167">
            <v>376278</v>
          </cell>
          <cell r="G167" t="str">
            <v>Actualización 2022 -I + MO 2023</v>
          </cell>
        </row>
        <row r="168">
          <cell r="C168">
            <v>6242</v>
          </cell>
          <cell r="D168" t="str">
            <v>YEE CONCRETO 20" x 6" x 1.25m</v>
          </cell>
          <cell r="E168" t="str">
            <v>UN</v>
          </cell>
          <cell r="F168">
            <v>453668</v>
          </cell>
          <cell r="G168" t="str">
            <v>Actualización 2022 -I + MO 2023</v>
          </cell>
        </row>
        <row r="169">
          <cell r="C169">
            <v>6243</v>
          </cell>
          <cell r="D169" t="str">
            <v>YEE CONCRETO 24" x 6" x 1.25m</v>
          </cell>
          <cell r="E169" t="str">
            <v>UN</v>
          </cell>
          <cell r="F169">
            <v>674575</v>
          </cell>
          <cell r="G169" t="str">
            <v>Actualización 2022 -I + MO 2023</v>
          </cell>
        </row>
        <row r="170">
          <cell r="C170">
            <v>6257</v>
          </cell>
          <cell r="D170" t="str">
            <v>TUBERIA PVC U.M. NORMA NTC 382 D=2" RDE 21</v>
          </cell>
          <cell r="E170" t="str">
            <v>ML</v>
          </cell>
          <cell r="F170">
            <v>11462</v>
          </cell>
          <cell r="G170" t="str">
            <v>Actualización 2022 -I + MO 2023</v>
          </cell>
        </row>
        <row r="171">
          <cell r="C171">
            <v>6258</v>
          </cell>
          <cell r="D171" t="str">
            <v>TUBERIA PVC U.M. NORMA NTC 382 D=2 1/2" RDE 21</v>
          </cell>
          <cell r="E171" t="str">
            <v>ML</v>
          </cell>
          <cell r="F171">
            <v>16814</v>
          </cell>
          <cell r="G171" t="str">
            <v>Actualización 2022 -I + MO 2023</v>
          </cell>
        </row>
        <row r="172">
          <cell r="C172">
            <v>6259</v>
          </cell>
          <cell r="D172" t="str">
            <v>TUBERIA PVC U.M. NORMA NTC 382 D=3" RDE 21</v>
          </cell>
          <cell r="E172" t="str">
            <v>ML</v>
          </cell>
          <cell r="F172">
            <v>40500</v>
          </cell>
          <cell r="G172" t="str">
            <v>Actualización 2022 -I + MO 2023</v>
          </cell>
        </row>
        <row r="173">
          <cell r="C173">
            <v>6260</v>
          </cell>
          <cell r="D173" t="str">
            <v>TUBERIA PVC U.M. NORMA NTC 382 D=4`` RDE 21</v>
          </cell>
          <cell r="E173" t="str">
            <v>ML</v>
          </cell>
          <cell r="F173">
            <v>41390</v>
          </cell>
          <cell r="G173" t="str">
            <v>Actualización 2022 -I + MO 2023</v>
          </cell>
        </row>
        <row r="174">
          <cell r="C174">
            <v>6261</v>
          </cell>
          <cell r="D174" t="str">
            <v>TUBERIA PVC U.M. NORMA NTC 382 D=6" RDE 21</v>
          </cell>
          <cell r="E174" t="str">
            <v>ML</v>
          </cell>
          <cell r="F174">
            <v>90377</v>
          </cell>
          <cell r="G174" t="str">
            <v>Actualización 2022 -I + MO 2023</v>
          </cell>
        </row>
        <row r="175">
          <cell r="C175">
            <v>6262</v>
          </cell>
          <cell r="D175" t="str">
            <v>TUBERIA PVC U.M. NORMA NTC 382 D=8" RDE 21</v>
          </cell>
          <cell r="E175" t="str">
            <v>ML</v>
          </cell>
          <cell r="F175">
            <v>153089</v>
          </cell>
          <cell r="G175" t="str">
            <v>Actualización 2022 -I + MO 2023</v>
          </cell>
        </row>
        <row r="176">
          <cell r="C176">
            <v>6263</v>
          </cell>
          <cell r="D176" t="str">
            <v>TUBERIA PVC U.M. NORMA NTC 382 D=10" RDE 21</v>
          </cell>
          <cell r="E176" t="str">
            <v>ML</v>
          </cell>
          <cell r="F176">
            <v>240993</v>
          </cell>
          <cell r="G176" t="str">
            <v>Actualización 2022 -I + MO 2023</v>
          </cell>
        </row>
        <row r="177">
          <cell r="C177">
            <v>6264</v>
          </cell>
          <cell r="D177" t="str">
            <v>TUBERIA PVC U.M. NORMA NTC 382 D=12" RDE 21</v>
          </cell>
          <cell r="E177" t="str">
            <v>ML</v>
          </cell>
          <cell r="F177">
            <v>337196</v>
          </cell>
          <cell r="G177" t="str">
            <v>Actualización 2022 -I + MO 2023</v>
          </cell>
        </row>
        <row r="178">
          <cell r="C178">
            <v>6265</v>
          </cell>
          <cell r="D178" t="str">
            <v>TUBERIA PVC U.M. NORMA NTC 382 D=2" RDE 26</v>
          </cell>
          <cell r="E178" t="str">
            <v>ML</v>
          </cell>
          <cell r="F178">
            <v>9510</v>
          </cell>
          <cell r="G178" t="str">
            <v>Actualización 2022 -I + MO 2023</v>
          </cell>
        </row>
        <row r="179">
          <cell r="C179">
            <v>6266</v>
          </cell>
          <cell r="D179" t="str">
            <v>TUBERIA PVC U.M. NORMA NTC 382 D=3" RDE 26</v>
          </cell>
          <cell r="E179" t="str">
            <v>ML</v>
          </cell>
          <cell r="F179">
            <v>33667</v>
          </cell>
          <cell r="G179" t="str">
            <v>Actualización 2022 -I + MO 2023</v>
          </cell>
        </row>
        <row r="180">
          <cell r="C180">
            <v>6267</v>
          </cell>
          <cell r="D180" t="str">
            <v>TUBERIA PVC U.M. NORMA NTC 382 D=2 1/2" RDE 26</v>
          </cell>
          <cell r="E180" t="str">
            <v>ML</v>
          </cell>
          <cell r="F180">
            <v>14042</v>
          </cell>
          <cell r="G180" t="str">
            <v>Actualización 2022 -I + MO 2023</v>
          </cell>
        </row>
        <row r="181">
          <cell r="C181">
            <v>6268</v>
          </cell>
          <cell r="D181" t="str">
            <v>TUBERIA PVC U.M. NORMA NTC 382 D=4" RDE 26</v>
          </cell>
          <cell r="E181" t="str">
            <v>ML</v>
          </cell>
          <cell r="F181">
            <v>34554</v>
          </cell>
          <cell r="G181" t="str">
            <v>Actualización 2022 -I + MO 2023</v>
          </cell>
        </row>
        <row r="182">
          <cell r="C182">
            <v>6269</v>
          </cell>
          <cell r="D182" t="str">
            <v>TUBERIA PVC U.M. NORMA NTC 382 D=6" RDE 26</v>
          </cell>
          <cell r="E182" t="str">
            <v>ML</v>
          </cell>
          <cell r="F182">
            <v>74023</v>
          </cell>
          <cell r="G182" t="str">
            <v>Actualización 2022 -I + MO 2023</v>
          </cell>
        </row>
        <row r="183">
          <cell r="C183">
            <v>6270</v>
          </cell>
          <cell r="D183" t="str">
            <v>TUBERIA PVC U.M. NORMA NTC 382 D=8" RDE 26</v>
          </cell>
          <cell r="E183" t="str">
            <v>ML</v>
          </cell>
          <cell r="F183">
            <v>125929</v>
          </cell>
          <cell r="G183" t="str">
            <v>Actualización 2022 -I + MO 2023</v>
          </cell>
        </row>
        <row r="184">
          <cell r="C184">
            <v>6271</v>
          </cell>
          <cell r="D184" t="str">
            <v>TUBERIA PVC U.M. NORMA NTC 382 D=10" RDE 26</v>
          </cell>
          <cell r="E184" t="str">
            <v>ML</v>
          </cell>
          <cell r="F184">
            <v>196011</v>
          </cell>
          <cell r="G184" t="str">
            <v>Actualización 2022 -I + MO 2023</v>
          </cell>
        </row>
        <row r="185">
          <cell r="C185">
            <v>6272</v>
          </cell>
          <cell r="D185" t="str">
            <v>TUBERIA PVC U.M. NORMA NTC 382 D=12" RDE 26</v>
          </cell>
          <cell r="E185" t="str">
            <v>ML</v>
          </cell>
          <cell r="F185">
            <v>276309</v>
          </cell>
          <cell r="G185" t="str">
            <v>Actualización 2022 -I + MO 2023</v>
          </cell>
        </row>
        <row r="186">
          <cell r="C186">
            <v>6273</v>
          </cell>
          <cell r="D186" t="str">
            <v>TUBERIA PVC U.M. NORMA NTC 382 D=3" RDE 32.5</v>
          </cell>
          <cell r="E186" t="str">
            <v>ML</v>
          </cell>
          <cell r="F186">
            <v>23812</v>
          </cell>
          <cell r="G186" t="str">
            <v>Actualización 2022 -I + MO 2023</v>
          </cell>
        </row>
        <row r="187">
          <cell r="C187">
            <v>6274</v>
          </cell>
          <cell r="D187" t="str">
            <v>TUBERIA PVC U.M. NORMA NTC 382 D=4" RDE 32.5</v>
          </cell>
          <cell r="E187" t="str">
            <v>ML</v>
          </cell>
          <cell r="F187">
            <v>36083</v>
          </cell>
          <cell r="G187" t="str">
            <v>Actualización 2022 -I + MO 2023</v>
          </cell>
        </row>
        <row r="188">
          <cell r="C188">
            <v>6275</v>
          </cell>
          <cell r="D188" t="str">
            <v>TUBERIA PVC U.M. NORMA NTC 382 D=6" RDE 32.5</v>
          </cell>
          <cell r="E188" t="str">
            <v>ML</v>
          </cell>
          <cell r="F188">
            <v>73717</v>
          </cell>
          <cell r="G188" t="str">
            <v>Actualización 2022 -I + MO 2023</v>
          </cell>
        </row>
        <row r="189">
          <cell r="C189">
            <v>6276</v>
          </cell>
          <cell r="D189" t="str">
            <v>TUBERIA PVC U.M. NORMA NTC 382 D=8" RDE 32.5</v>
          </cell>
          <cell r="E189" t="str">
            <v>ML</v>
          </cell>
          <cell r="F189">
            <v>125417</v>
          </cell>
          <cell r="G189" t="str">
            <v>Actualización 2022 -I + MO 2023</v>
          </cell>
        </row>
        <row r="190">
          <cell r="C190">
            <v>6277</v>
          </cell>
          <cell r="D190" t="str">
            <v>TUBERIA PVC U.M. NORMA NTC 382 D=10" RDE 32.5</v>
          </cell>
          <cell r="E190" t="str">
            <v>ML</v>
          </cell>
          <cell r="F190">
            <v>196000</v>
          </cell>
          <cell r="G190" t="str">
            <v>Actualización 2022 -I + MO 2023</v>
          </cell>
        </row>
        <row r="191">
          <cell r="C191">
            <v>6278</v>
          </cell>
          <cell r="D191" t="str">
            <v>TUBERIA PVC U.M. NORMA NTC 382 D=12" RDE 32.5</v>
          </cell>
          <cell r="E191" t="str">
            <v>ML</v>
          </cell>
          <cell r="F191">
            <v>276000</v>
          </cell>
          <cell r="G191" t="str">
            <v>Actualización 2022 -I + MO 2023</v>
          </cell>
        </row>
        <row r="192">
          <cell r="C192">
            <v>6279</v>
          </cell>
          <cell r="D192" t="str">
            <v>TUBERIA PVC U.M. NORMA NTC 382 D=4" RDE 41</v>
          </cell>
          <cell r="E192" t="str">
            <v>ML</v>
          </cell>
          <cell r="F192">
            <v>22963</v>
          </cell>
          <cell r="G192" t="str">
            <v>Actualización 2022 -I + MO 2023</v>
          </cell>
        </row>
        <row r="193">
          <cell r="C193">
            <v>6280</v>
          </cell>
          <cell r="D193" t="str">
            <v>TUBERIA PVC U.M. NORMA NTC 382 D=6" RDE 41</v>
          </cell>
          <cell r="E193" t="str">
            <v>ML</v>
          </cell>
          <cell r="F193">
            <v>48641</v>
          </cell>
          <cell r="G193" t="str">
            <v>Actualización 2022 -I + MO 2023</v>
          </cell>
        </row>
        <row r="194">
          <cell r="C194">
            <v>6281</v>
          </cell>
          <cell r="D194" t="str">
            <v>TUBERIA PVC U.M. NORMA NTC 382 D=8" RDE 41</v>
          </cell>
          <cell r="E194" t="str">
            <v>ML</v>
          </cell>
          <cell r="F194">
            <v>82225</v>
          </cell>
          <cell r="G194" t="str">
            <v>Actualización 2022 -I + MO 2023</v>
          </cell>
        </row>
        <row r="195">
          <cell r="C195">
            <v>6282</v>
          </cell>
          <cell r="D195" t="str">
            <v>TUBERIA PVC U.M. NORMA NTC 382 D=10" RDE 41</v>
          </cell>
          <cell r="E195" t="str">
            <v>ML</v>
          </cell>
          <cell r="F195">
            <v>128579</v>
          </cell>
          <cell r="G195" t="str">
            <v>Actualización 2022 -I + MO 2023</v>
          </cell>
        </row>
        <row r="196">
          <cell r="C196">
            <v>6283</v>
          </cell>
          <cell r="D196" t="str">
            <v>TUBERIA PVC U.M. NORMA NTC 382 D=12" RDE 41</v>
          </cell>
          <cell r="E196" t="str">
            <v>ML</v>
          </cell>
          <cell r="F196">
            <v>178849</v>
          </cell>
          <cell r="G196" t="str">
            <v>Actualización 2022 -I + MO 2023</v>
          </cell>
        </row>
        <row r="197">
          <cell r="C197">
            <v>6285</v>
          </cell>
          <cell r="D197" t="str">
            <v>CONCRETO GRAVA COMÚN 1500 PSI 10.5 MPa (105 Kg/cm2)</v>
          </cell>
          <cell r="E197" t="str">
            <v>M3</v>
          </cell>
          <cell r="F197">
            <v>346290</v>
          </cell>
          <cell r="G197" t="str">
            <v>Actualización 2022 -I + MO 2023</v>
          </cell>
        </row>
        <row r="198">
          <cell r="C198">
            <v>6295</v>
          </cell>
          <cell r="D198" t="str">
            <v>POSTE EN CONCRETO LA, H=8m, CR=510 KG</v>
          </cell>
          <cell r="E198" t="str">
            <v>UN</v>
          </cell>
          <cell r="F198">
            <v>399999</v>
          </cell>
          <cell r="G198" t="str">
            <v>Actualización 2022 -I + MO 2023</v>
          </cell>
        </row>
        <row r="199">
          <cell r="C199">
            <v>6296</v>
          </cell>
          <cell r="D199" t="str">
            <v>POSTE EN CONCRETO LA, H=8m, CR=750 KG</v>
          </cell>
          <cell r="E199" t="str">
            <v>UN</v>
          </cell>
          <cell r="F199">
            <v>500000</v>
          </cell>
          <cell r="G199" t="str">
            <v>Actualización 2022 -I + MO 2023</v>
          </cell>
        </row>
        <row r="200">
          <cell r="C200">
            <v>6297</v>
          </cell>
          <cell r="D200" t="str">
            <v>POSTE EN CONCRETO LA, H=8m, CR=1050 KG</v>
          </cell>
          <cell r="E200" t="str">
            <v>UN</v>
          </cell>
          <cell r="F200">
            <v>600000</v>
          </cell>
          <cell r="G200" t="str">
            <v>Actualización 2022 -I + MO 2023</v>
          </cell>
        </row>
        <row r="201">
          <cell r="C201">
            <v>6298</v>
          </cell>
          <cell r="D201" t="str">
            <v>POSTE EN CONCRETO AP, H=8m, CR=510 KG</v>
          </cell>
          <cell r="E201" t="str">
            <v>UN</v>
          </cell>
          <cell r="F201">
            <v>399999</v>
          </cell>
          <cell r="G201" t="str">
            <v>Actualización 2022 -I + MO 2023</v>
          </cell>
        </row>
        <row r="202">
          <cell r="C202">
            <v>6303</v>
          </cell>
          <cell r="D202" t="str">
            <v>POSTE EN CONCRETO LA, H=10m, CR=510 KG</v>
          </cell>
          <cell r="E202" t="str">
            <v>UN</v>
          </cell>
          <cell r="F202">
            <v>600000</v>
          </cell>
          <cell r="G202" t="str">
            <v>Actualización 2022 -I + MO 2023</v>
          </cell>
        </row>
        <row r="203">
          <cell r="C203">
            <v>6304</v>
          </cell>
          <cell r="D203" t="str">
            <v>POSTE EN CONCRETO LA, H=10m, CR=750 KG</v>
          </cell>
          <cell r="E203" t="str">
            <v>UN</v>
          </cell>
          <cell r="F203">
            <v>700000</v>
          </cell>
          <cell r="G203" t="str">
            <v>Actualización 2022 -I + MO 2023</v>
          </cell>
        </row>
        <row r="204">
          <cell r="C204">
            <v>6305</v>
          </cell>
          <cell r="D204" t="str">
            <v>POSTE EN CONCRETO LA, H=10m, CR=1050 KG</v>
          </cell>
          <cell r="E204" t="str">
            <v>UN</v>
          </cell>
          <cell r="F204">
            <v>800000</v>
          </cell>
          <cell r="G204" t="str">
            <v>Actualización 2022 -I + MO 2023</v>
          </cell>
        </row>
        <row r="205">
          <cell r="C205">
            <v>6306</v>
          </cell>
          <cell r="D205" t="str">
            <v>POSTE EN CONCRETO AP, H=10m, CR=510 KG</v>
          </cell>
          <cell r="E205" t="str">
            <v>UN</v>
          </cell>
          <cell r="F205">
            <v>600000</v>
          </cell>
          <cell r="G205" t="str">
            <v>Actualización 2022 -I + MO 2023</v>
          </cell>
        </row>
        <row r="206">
          <cell r="C206">
            <v>6307</v>
          </cell>
          <cell r="D206" t="str">
            <v>POSTE EN CONCRETO AP, H=10m, CR=750 KG</v>
          </cell>
          <cell r="E206" t="str">
            <v>UN</v>
          </cell>
          <cell r="F206">
            <v>700000</v>
          </cell>
          <cell r="G206" t="str">
            <v>Actualización 2022 -I + MO 2023</v>
          </cell>
        </row>
        <row r="207">
          <cell r="C207">
            <v>6308</v>
          </cell>
          <cell r="D207" t="str">
            <v>POSTE EN CONCRETO AP, H=10m, CR=1050 KG</v>
          </cell>
          <cell r="E207" t="str">
            <v>UN</v>
          </cell>
          <cell r="F207">
            <v>800000</v>
          </cell>
          <cell r="G207" t="str">
            <v>Actualización 2022 -I + MO 2023</v>
          </cell>
        </row>
        <row r="208">
          <cell r="C208">
            <v>6309</v>
          </cell>
          <cell r="D208" t="str">
            <v>POSTE EN CONCRETO LA, H=12m, CR=510 KG</v>
          </cell>
          <cell r="E208" t="str">
            <v>UN</v>
          </cell>
          <cell r="F208">
            <v>802060</v>
          </cell>
          <cell r="G208" t="str">
            <v>Actualización 2022 -I + MO 2023</v>
          </cell>
        </row>
        <row r="209">
          <cell r="C209">
            <v>6310</v>
          </cell>
          <cell r="D209" t="str">
            <v>POSTE EN CONCRETO LA, H=12m, CR=750 KG</v>
          </cell>
          <cell r="E209" t="str">
            <v>UN</v>
          </cell>
          <cell r="F209">
            <v>927550</v>
          </cell>
          <cell r="G209" t="str">
            <v>Actualización 2022 -I + MO 2023</v>
          </cell>
        </row>
        <row r="210">
          <cell r="C210">
            <v>6311</v>
          </cell>
          <cell r="D210" t="str">
            <v>POSTE EN CONCRETO LA, H=12m, CR=1050 KG</v>
          </cell>
          <cell r="E210" t="str">
            <v>UN</v>
          </cell>
          <cell r="F210">
            <v>1300000</v>
          </cell>
          <cell r="G210" t="str">
            <v>Actualización 2022 -I + MO 2023</v>
          </cell>
        </row>
        <row r="211">
          <cell r="C211">
            <v>6312</v>
          </cell>
          <cell r="D211" t="str">
            <v>POSTE EN CONCRETO AP, H=12m, CR=510 KG</v>
          </cell>
          <cell r="E211" t="str">
            <v>UN</v>
          </cell>
          <cell r="F211">
            <v>759700</v>
          </cell>
          <cell r="G211" t="str">
            <v>Actualización 2022 -I + MO 2023</v>
          </cell>
        </row>
        <row r="212">
          <cell r="C212">
            <v>6314</v>
          </cell>
          <cell r="D212" t="str">
            <v>POSTE EN CONCRETO AP, H=12m, CR=1050 KG</v>
          </cell>
          <cell r="E212" t="str">
            <v>UN</v>
          </cell>
          <cell r="F212">
            <v>1300000</v>
          </cell>
          <cell r="G212" t="str">
            <v>Actualización 2022 -I + MO 2023</v>
          </cell>
        </row>
        <row r="213">
          <cell r="C213">
            <v>6315</v>
          </cell>
          <cell r="D213" t="str">
            <v>POSTE EN CONCRETO LA, H=14m, CR=750 KG</v>
          </cell>
          <cell r="E213" t="str">
            <v>UN</v>
          </cell>
          <cell r="F213">
            <v>1400000</v>
          </cell>
          <cell r="G213" t="str">
            <v>Actualización 2022 -I + MO 2023</v>
          </cell>
        </row>
        <row r="214">
          <cell r="C214">
            <v>6316</v>
          </cell>
          <cell r="D214" t="str">
            <v>POSTE EN CONCRETO LA, H=14m, CR=1050 KG</v>
          </cell>
          <cell r="E214" t="str">
            <v>UN</v>
          </cell>
          <cell r="F214">
            <v>1500000</v>
          </cell>
          <cell r="G214" t="str">
            <v>Actualización 2022 -I + MO 2023</v>
          </cell>
        </row>
        <row r="215">
          <cell r="C215">
            <v>6317</v>
          </cell>
          <cell r="D215" t="str">
            <v>POSTE EN CONCRETO LA, H=14m, CR=1350 KG</v>
          </cell>
          <cell r="E215" t="str">
            <v>UN</v>
          </cell>
          <cell r="F215">
            <v>1600000</v>
          </cell>
          <cell r="G215" t="str">
            <v>Actualización 2022 -I + MO 2023</v>
          </cell>
        </row>
        <row r="216">
          <cell r="C216">
            <v>6318</v>
          </cell>
          <cell r="D216" t="str">
            <v>POSTE EN CONCRETO AP, H=14m, CR=750 KG</v>
          </cell>
          <cell r="E216" t="str">
            <v>UN</v>
          </cell>
          <cell r="F216">
            <v>1400000</v>
          </cell>
          <cell r="G216" t="str">
            <v>Actualización 2022 -I + MO 2023</v>
          </cell>
        </row>
        <row r="217">
          <cell r="C217">
            <v>6319</v>
          </cell>
          <cell r="D217" t="str">
            <v>POSTE EN CONCRETO AP, H=14m, CR=1050 KG</v>
          </cell>
          <cell r="E217" t="str">
            <v>UN</v>
          </cell>
          <cell r="F217">
            <v>1500000</v>
          </cell>
          <cell r="G217" t="str">
            <v>Actualización 2022 -I + MO 2023</v>
          </cell>
        </row>
        <row r="218">
          <cell r="C218">
            <v>6320</v>
          </cell>
          <cell r="D218" t="str">
            <v>POSTE EN CONCRETO AP, H=14m, CR=1350 KG</v>
          </cell>
          <cell r="E218" t="str">
            <v>UN</v>
          </cell>
          <cell r="F218">
            <v>1600000</v>
          </cell>
          <cell r="G218" t="str">
            <v>Actualización 2022 -I + MO 2023</v>
          </cell>
        </row>
        <row r="219">
          <cell r="C219">
            <v>6324</v>
          </cell>
          <cell r="D219" t="str">
            <v>POSTE METALICO H=12m BRAZO DOBLE (PINTADO)</v>
          </cell>
          <cell r="E219" t="str">
            <v>UN</v>
          </cell>
          <cell r="F219">
            <v>3496808</v>
          </cell>
          <cell r="G219" t="str">
            <v>Actualización 2022 -I + MO 2023</v>
          </cell>
        </row>
        <row r="220">
          <cell r="C220">
            <v>6326</v>
          </cell>
          <cell r="D220" t="str">
            <v>POSTE METALICO H=10m BRAZO DOBLE (PINTADO)</v>
          </cell>
          <cell r="E220" t="str">
            <v>UN</v>
          </cell>
          <cell r="F220">
            <v>2998862</v>
          </cell>
          <cell r="G220" t="str">
            <v>Actualización 2022 -I + MO 2023</v>
          </cell>
        </row>
        <row r="221">
          <cell r="C221">
            <v>6327</v>
          </cell>
          <cell r="D221" t="str">
            <v>POSTE PEATONAL M130 H=6m BRAZO SENCILLO</v>
          </cell>
          <cell r="E221" t="str">
            <v>UN</v>
          </cell>
          <cell r="F221">
            <v>1131588</v>
          </cell>
          <cell r="G221" t="str">
            <v>Actualización 2022 -I + MO 2023</v>
          </cell>
        </row>
        <row r="222">
          <cell r="C222">
            <v>6328</v>
          </cell>
          <cell r="D222" t="str">
            <v>POSTE PEATONAL M130 H=6m BRAZO DOBLE</v>
          </cell>
          <cell r="E222" t="str">
            <v>UN</v>
          </cell>
          <cell r="F222">
            <v>1235118</v>
          </cell>
          <cell r="G222" t="str">
            <v>Actualización 2022 -I + MO 2023</v>
          </cell>
        </row>
        <row r="223">
          <cell r="C223">
            <v>6329</v>
          </cell>
          <cell r="D223" t="str">
            <v>LUMINARIA DE SODIO 70W, 208/220V PARA AP</v>
          </cell>
          <cell r="E223" t="str">
            <v>UN</v>
          </cell>
          <cell r="F223">
            <v>202300</v>
          </cell>
          <cell r="G223" t="str">
            <v>Actualización 2022 -I + MO 2023</v>
          </cell>
        </row>
        <row r="224">
          <cell r="C224">
            <v>6330</v>
          </cell>
          <cell r="D224" t="str">
            <v>LUMINARIA DE SODIO 250W, 208/220V PARA AP</v>
          </cell>
          <cell r="E224" t="str">
            <v>UN</v>
          </cell>
          <cell r="F224">
            <v>333200</v>
          </cell>
          <cell r="G224" t="str">
            <v>Actualización 2022 -I + MO 2023</v>
          </cell>
        </row>
        <row r="225">
          <cell r="C225">
            <v>6331</v>
          </cell>
          <cell r="D225" t="str">
            <v>LUMINARIA DE SODIO 150W, 208/220V PARA AP</v>
          </cell>
          <cell r="E225" t="str">
            <v>UN</v>
          </cell>
          <cell r="F225">
            <v>297500</v>
          </cell>
          <cell r="G225" t="str">
            <v>Actualización 2022 -I + MO 2023</v>
          </cell>
        </row>
        <row r="226">
          <cell r="C226">
            <v>6332</v>
          </cell>
          <cell r="D226" t="str">
            <v>CANECA EN MALLA METALICA M120</v>
          </cell>
          <cell r="E226" t="str">
            <v>UN</v>
          </cell>
          <cell r="F226">
            <v>333200</v>
          </cell>
          <cell r="G226" t="str">
            <v>Actualización 2022 -I + MO 2023</v>
          </cell>
        </row>
        <row r="227">
          <cell r="C227">
            <v>6333</v>
          </cell>
          <cell r="D227" t="str">
            <v>BANCA EN CONCRETO CON ESPALDAR M30</v>
          </cell>
          <cell r="E227" t="str">
            <v>UN</v>
          </cell>
          <cell r="F227">
            <v>606900</v>
          </cell>
          <cell r="G227" t="str">
            <v>Actualización 2022 -I + MO 2023</v>
          </cell>
        </row>
        <row r="228">
          <cell r="C228">
            <v>6334</v>
          </cell>
          <cell r="D228" t="str">
            <v>BOLARDO EN CONCRETO M60</v>
          </cell>
          <cell r="E228" t="str">
            <v>UN</v>
          </cell>
          <cell r="F228">
            <v>91333</v>
          </cell>
          <cell r="G228" t="str">
            <v>Actualización 2022 -I + MO 2023</v>
          </cell>
        </row>
        <row r="229">
          <cell r="C229">
            <v>6335</v>
          </cell>
          <cell r="D229" t="str">
            <v>BOLARDO ALTO EN HIERRO M63</v>
          </cell>
          <cell r="E229" t="str">
            <v>UN</v>
          </cell>
          <cell r="F229">
            <v>136850</v>
          </cell>
          <cell r="G229" t="str">
            <v>Actualización 2022 -I + MO 2023</v>
          </cell>
        </row>
        <row r="230">
          <cell r="C230">
            <v>6337</v>
          </cell>
          <cell r="D230" t="str">
            <v>CICLO-PARQUEADERO M100</v>
          </cell>
          <cell r="E230" t="str">
            <v>UN</v>
          </cell>
          <cell r="F230">
            <v>487900</v>
          </cell>
          <cell r="G230" t="str">
            <v>Actualización 2022 -I + MO 2023</v>
          </cell>
        </row>
        <row r="231">
          <cell r="C231">
            <v>6356</v>
          </cell>
          <cell r="D231" t="str">
            <v>REGLA VIBRATORIA A GASOLINA. INCLUYE COMBUSTIBLE</v>
          </cell>
          <cell r="E231" t="str">
            <v>DIA</v>
          </cell>
          <cell r="F231">
            <v>53978</v>
          </cell>
          <cell r="G231" t="str">
            <v>Actualización 2022 -I + MO 2023</v>
          </cell>
        </row>
        <row r="232">
          <cell r="C232">
            <v>6370</v>
          </cell>
          <cell r="D232" t="str">
            <v>TEE HD EXTREMO LISO 6"x2" (150x50mm)</v>
          </cell>
          <cell r="E232" t="str">
            <v>UN</v>
          </cell>
          <cell r="F232">
            <v>396666</v>
          </cell>
          <cell r="G232" t="str">
            <v>Actualización 2022 -I + MO 2023</v>
          </cell>
        </row>
        <row r="233">
          <cell r="C233">
            <v>6371</v>
          </cell>
          <cell r="D233" t="str">
            <v>TEE HD EXTREMO LISO 6"x3" (150x75mm)</v>
          </cell>
          <cell r="E233" t="str">
            <v>UN</v>
          </cell>
          <cell r="F233">
            <v>429722</v>
          </cell>
          <cell r="G233" t="str">
            <v>Actualización 2022 -I + MO 2023</v>
          </cell>
        </row>
        <row r="234">
          <cell r="C234">
            <v>6372</v>
          </cell>
          <cell r="D234" t="str">
            <v>TEE HD EXTREMO LISO 6"x4" (150x100mm)</v>
          </cell>
          <cell r="E234" t="str">
            <v>UN</v>
          </cell>
          <cell r="F234">
            <v>456166</v>
          </cell>
          <cell r="G234" t="str">
            <v>Actualización 2022 -I + MO 2023</v>
          </cell>
        </row>
        <row r="235">
          <cell r="C235">
            <v>6373</v>
          </cell>
          <cell r="D235" t="str">
            <v>TEE HD EXTREMO LISO 6"x6" (150x150mm)</v>
          </cell>
          <cell r="E235" t="str">
            <v>UN</v>
          </cell>
          <cell r="F235">
            <v>528587</v>
          </cell>
          <cell r="G235" t="str">
            <v>Actualización 2022 -I + MO 2023</v>
          </cell>
        </row>
        <row r="236">
          <cell r="C236">
            <v>6375</v>
          </cell>
          <cell r="D236" t="str">
            <v>TEE HD EXTREMO LISO 8"x2" (200X50mm)</v>
          </cell>
          <cell r="E236" t="str">
            <v>UN</v>
          </cell>
          <cell r="F236">
            <v>647888</v>
          </cell>
          <cell r="G236" t="str">
            <v>Actualización 2022 -I + MO 2023</v>
          </cell>
        </row>
        <row r="237">
          <cell r="C237">
            <v>6376</v>
          </cell>
          <cell r="D237" t="str">
            <v>TEE HD EXTREMO LISO 8"x3" (200x75mm)</v>
          </cell>
          <cell r="E237" t="str">
            <v>UN</v>
          </cell>
          <cell r="F237">
            <v>720612</v>
          </cell>
          <cell r="G237" t="str">
            <v>Actualización 2022 -I + MO 2023</v>
          </cell>
        </row>
        <row r="238">
          <cell r="C238">
            <v>6377</v>
          </cell>
          <cell r="D238" t="str">
            <v>TEE HD EXTREMO LISO 8"x4" (200x100mm)</v>
          </cell>
          <cell r="E238" t="str">
            <v>UN</v>
          </cell>
          <cell r="F238">
            <v>846717</v>
          </cell>
          <cell r="G238" t="str">
            <v>Actualización 2022 -I + MO 2023</v>
          </cell>
        </row>
        <row r="239">
          <cell r="C239">
            <v>6378</v>
          </cell>
          <cell r="D239" t="str">
            <v>TEE HD EXTREMO LISO 8"x6" (200x150mm)</v>
          </cell>
          <cell r="E239" t="str">
            <v>UN</v>
          </cell>
          <cell r="F239">
            <v>885872</v>
          </cell>
          <cell r="G239" t="str">
            <v>Actualización 2022 -I + MO 2023</v>
          </cell>
        </row>
        <row r="240">
          <cell r="C240">
            <v>6379</v>
          </cell>
          <cell r="D240" t="str">
            <v>TEE HD EXTREMO LISO 8"x8" (200x200mm)</v>
          </cell>
          <cell r="E240" t="str">
            <v>UN</v>
          </cell>
          <cell r="F240">
            <v>925027</v>
          </cell>
          <cell r="G240" t="str">
            <v>Actualización 2022 -I + MO 2023</v>
          </cell>
        </row>
        <row r="241">
          <cell r="C241">
            <v>6380</v>
          </cell>
          <cell r="D241" t="str">
            <v>TEE HD EXTREMO LISO 10"x2" (250x50mm)</v>
          </cell>
          <cell r="E241" t="str">
            <v>UN</v>
          </cell>
          <cell r="F241">
            <v>1104056</v>
          </cell>
          <cell r="G241" t="str">
            <v>Actualización 2022 -I + MO 2023</v>
          </cell>
        </row>
        <row r="242">
          <cell r="C242">
            <v>6381</v>
          </cell>
          <cell r="D242" t="str">
            <v>TEE HD EXTREMO LISO 10"x3" (250x75mm)</v>
          </cell>
          <cell r="E242" t="str">
            <v>UN</v>
          </cell>
          <cell r="F242">
            <v>1348666</v>
          </cell>
          <cell r="G242" t="str">
            <v>Actualización 2022 -I + MO 2023</v>
          </cell>
        </row>
        <row r="243">
          <cell r="C243">
            <v>6382</v>
          </cell>
          <cell r="D243" t="str">
            <v>TEE HD EXTREMO LISO 10"x4" (250x100mm)</v>
          </cell>
          <cell r="E243" t="str">
            <v>UN</v>
          </cell>
          <cell r="F243">
            <v>1388334</v>
          </cell>
          <cell r="G243" t="str">
            <v>Actualización 2022 -I + MO 2023</v>
          </cell>
        </row>
        <row r="244">
          <cell r="C244">
            <v>6383</v>
          </cell>
          <cell r="D244" t="str">
            <v>TEE HD EXTREMO LISO 10"x6" (250x150mm)</v>
          </cell>
          <cell r="E244" t="str">
            <v>UN</v>
          </cell>
          <cell r="F244">
            <v>1557710</v>
          </cell>
          <cell r="G244" t="str">
            <v>Actualización 2022 -I + MO 2023</v>
          </cell>
        </row>
        <row r="245">
          <cell r="C245">
            <v>6384</v>
          </cell>
          <cell r="D245" t="str">
            <v>TEE HD EXTREMO LISO 10"x8" (250x200mm)</v>
          </cell>
          <cell r="E245" t="str">
            <v>UN</v>
          </cell>
          <cell r="F245">
            <v>1804040</v>
          </cell>
          <cell r="G245" t="str">
            <v>Actualización 2022 -I + MO 2023</v>
          </cell>
        </row>
        <row r="246">
          <cell r="C246">
            <v>6385</v>
          </cell>
          <cell r="D246" t="str">
            <v>TEE HD EXTREMO LISO 10"x10" (250x250mm)</v>
          </cell>
          <cell r="E246" t="str">
            <v>UN</v>
          </cell>
          <cell r="F246">
            <v>1944460</v>
          </cell>
          <cell r="G246" t="str">
            <v>Actualización 2022 -I + MO 2023</v>
          </cell>
        </row>
        <row r="247">
          <cell r="C247">
            <v>6387</v>
          </cell>
          <cell r="D247" t="str">
            <v>TEE HD EXTREMO LISO 12"x3" (300x75mm)</v>
          </cell>
          <cell r="E247" t="str">
            <v>UN</v>
          </cell>
          <cell r="F247">
            <v>1718888</v>
          </cell>
          <cell r="G247" t="str">
            <v>Actualización 2022 -I + MO 2023</v>
          </cell>
        </row>
        <row r="248">
          <cell r="C248">
            <v>6388</v>
          </cell>
          <cell r="D248" t="str">
            <v>TEE HD EXTREMO LISO 12"x4" (300x100mm)</v>
          </cell>
          <cell r="E248" t="str">
            <v>UN</v>
          </cell>
          <cell r="F248">
            <v>1745334</v>
          </cell>
          <cell r="G248" t="str">
            <v>Actualización 2022 -I + MO 2023</v>
          </cell>
        </row>
        <row r="249">
          <cell r="C249">
            <v>6389</v>
          </cell>
          <cell r="D249" t="str">
            <v>TEE HD EXTREMO LISO 12"x6" (300x150mm)</v>
          </cell>
          <cell r="E249" t="str">
            <v>UN</v>
          </cell>
          <cell r="F249">
            <v>1851112</v>
          </cell>
          <cell r="G249" t="str">
            <v>Actualización 2022 -I + MO 2023</v>
          </cell>
        </row>
        <row r="250">
          <cell r="C250">
            <v>6390</v>
          </cell>
          <cell r="D250" t="str">
            <v>TEE HD EXTREMO LISO 12"x8" (300x200mm)</v>
          </cell>
          <cell r="E250" t="str">
            <v>UN</v>
          </cell>
          <cell r="F250">
            <v>2227944</v>
          </cell>
          <cell r="G250" t="str">
            <v>Actualización 2022 -I + MO 2023</v>
          </cell>
        </row>
        <row r="251">
          <cell r="C251">
            <v>6391</v>
          </cell>
          <cell r="D251" t="str">
            <v>TEE HD EXTREMO LISO 12"X10" (300x250mm)</v>
          </cell>
          <cell r="E251" t="str">
            <v>UN</v>
          </cell>
          <cell r="F251">
            <v>3041112</v>
          </cell>
          <cell r="G251" t="str">
            <v>Actualización 2022 -I + MO 2023</v>
          </cell>
        </row>
        <row r="252">
          <cell r="C252">
            <v>6392</v>
          </cell>
          <cell r="D252" t="str">
            <v>TEE HD EXTREMO LISO 12"x12" (300x300mm)</v>
          </cell>
          <cell r="E252" t="str">
            <v>UN</v>
          </cell>
          <cell r="F252">
            <v>2644444</v>
          </cell>
          <cell r="G252" t="str">
            <v>Actualización 2022 -I + MO 2023</v>
          </cell>
        </row>
        <row r="253">
          <cell r="C253">
            <v>6393</v>
          </cell>
          <cell r="D253" t="str">
            <v>TEE HD EXTREMO LISO 24"x8" (600x200mm)</v>
          </cell>
          <cell r="E253" t="str">
            <v>UN</v>
          </cell>
          <cell r="F253">
            <v>7126190</v>
          </cell>
          <cell r="G253" t="str">
            <v>Actualización 2022 -I + MO 2023</v>
          </cell>
        </row>
        <row r="254">
          <cell r="C254">
            <v>6394</v>
          </cell>
          <cell r="D254" t="str">
            <v>TEE HD EXTREMO LISO 24"x10" (600x250mm)</v>
          </cell>
          <cell r="E254" t="str">
            <v>UN</v>
          </cell>
          <cell r="F254">
            <v>8116997</v>
          </cell>
          <cell r="G254" t="str">
            <v>Actualización 2022 -I + MO 2023</v>
          </cell>
        </row>
        <row r="255">
          <cell r="C255">
            <v>6395</v>
          </cell>
          <cell r="D255" t="str">
            <v>TEE HD EXTREMO LISO 24"x12" (600x300mm)</v>
          </cell>
          <cell r="E255" t="str">
            <v>UN</v>
          </cell>
          <cell r="F255">
            <v>8879157</v>
          </cell>
          <cell r="G255" t="str">
            <v>Actualización 2022 -I + MO 2023</v>
          </cell>
        </row>
        <row r="256">
          <cell r="C256">
            <v>6396</v>
          </cell>
          <cell r="D256" t="str">
            <v>TEE HD EXTREMO LISO 24"x14" (600x350mm)</v>
          </cell>
          <cell r="E256" t="str">
            <v>UN</v>
          </cell>
          <cell r="F256">
            <v>9450776</v>
          </cell>
          <cell r="G256" t="str">
            <v>Actualización 2022 -I + MO 2023</v>
          </cell>
        </row>
        <row r="257">
          <cell r="C257">
            <v>6397</v>
          </cell>
          <cell r="D257" t="str">
            <v>TEE HD EXTREMO LISO 24"x16" (600x400mm)</v>
          </cell>
          <cell r="E257" t="str">
            <v>UN</v>
          </cell>
          <cell r="F257">
            <v>9908072</v>
          </cell>
          <cell r="G257" t="str">
            <v>Actualización 2022 -I + MO 2023</v>
          </cell>
        </row>
        <row r="258">
          <cell r="C258">
            <v>6398</v>
          </cell>
          <cell r="D258" t="str">
            <v>TEE HD EXTREMO LISO 24"x18" (600x450mm)</v>
          </cell>
          <cell r="E258" t="str">
            <v>UN</v>
          </cell>
          <cell r="F258">
            <v>10708339</v>
          </cell>
          <cell r="G258" t="str">
            <v>Actualización 2022 -I + MO 2023</v>
          </cell>
        </row>
        <row r="259">
          <cell r="C259">
            <v>6399</v>
          </cell>
          <cell r="D259" t="str">
            <v>TEE HD EXTREMO LISO 24"x20" (600x500mm)</v>
          </cell>
          <cell r="E259" t="str">
            <v>UN</v>
          </cell>
          <cell r="F259">
            <v>11279959</v>
          </cell>
          <cell r="G259" t="str">
            <v>Actualización 2022 -I + MO 2023</v>
          </cell>
        </row>
        <row r="260">
          <cell r="C260">
            <v>6400</v>
          </cell>
          <cell r="D260" t="str">
            <v>TEE HD EXTREMO LISO 24"x24" (600x600mm)</v>
          </cell>
          <cell r="E260" t="str">
            <v>UN</v>
          </cell>
          <cell r="F260">
            <v>12880494</v>
          </cell>
          <cell r="G260" t="str">
            <v>Actualización 2022 -I + MO 2023</v>
          </cell>
        </row>
        <row r="261">
          <cell r="C261">
            <v>6401</v>
          </cell>
          <cell r="D261" t="str">
            <v>TEE HD EXTREMO LISO 4"x3" (100x75mm)</v>
          </cell>
          <cell r="E261" t="str">
            <v>UN</v>
          </cell>
          <cell r="F261">
            <v>224778</v>
          </cell>
          <cell r="G261" t="str">
            <v>Actualización 2022 -I + MO 2023</v>
          </cell>
        </row>
        <row r="262">
          <cell r="C262">
            <v>6402</v>
          </cell>
          <cell r="D262" t="str">
            <v>TEE HD EXTREMO LISO 4"x4" (100x100mm)</v>
          </cell>
          <cell r="E262" t="str">
            <v>UN</v>
          </cell>
          <cell r="F262">
            <v>264444</v>
          </cell>
          <cell r="G262" t="str">
            <v>Actualización 2022 -I + MO 2023</v>
          </cell>
        </row>
        <row r="263">
          <cell r="C263">
            <v>6404</v>
          </cell>
          <cell r="D263" t="str">
            <v>CODO HD EXTREMO LISO 90ºX2``</v>
          </cell>
          <cell r="E263" t="str">
            <v>UN</v>
          </cell>
          <cell r="F263">
            <v>107100</v>
          </cell>
          <cell r="G263" t="str">
            <v>Actualización 2022 -I + MO 2023</v>
          </cell>
        </row>
        <row r="264">
          <cell r="C264">
            <v>6405</v>
          </cell>
          <cell r="D264" t="str">
            <v>CODO HD EXTREMO LISO 90ºX3``</v>
          </cell>
          <cell r="E264" t="str">
            <v>UN</v>
          </cell>
          <cell r="F264">
            <v>128256</v>
          </cell>
          <cell r="G264" t="str">
            <v>Actualización 2022 -I + MO 2023</v>
          </cell>
        </row>
        <row r="265">
          <cell r="C265">
            <v>6406</v>
          </cell>
          <cell r="D265" t="str">
            <v>CODO HD EXTREMO LISO 90ºX4``</v>
          </cell>
          <cell r="E265" t="str">
            <v>UN</v>
          </cell>
          <cell r="F265">
            <v>198334</v>
          </cell>
          <cell r="G265" t="str">
            <v>Actualización 2022 -I + MO 2023</v>
          </cell>
        </row>
        <row r="266">
          <cell r="C266">
            <v>6407</v>
          </cell>
          <cell r="D266" t="str">
            <v>CODO HD EXTREMO LISO 90ºX6``</v>
          </cell>
          <cell r="E266" t="str">
            <v>UN</v>
          </cell>
          <cell r="F266">
            <v>425756</v>
          </cell>
          <cell r="G266" t="str">
            <v>Actualización 2022 -I + MO 2023</v>
          </cell>
        </row>
        <row r="267">
          <cell r="C267">
            <v>6408</v>
          </cell>
          <cell r="D267" t="str">
            <v>CODO HD EXTREMO LISO 90ºX8``</v>
          </cell>
          <cell r="E267" t="str">
            <v>UN</v>
          </cell>
          <cell r="F267">
            <v>789366</v>
          </cell>
          <cell r="G267" t="str">
            <v>Actualización 2022 -I + MO 2023</v>
          </cell>
        </row>
        <row r="268">
          <cell r="C268">
            <v>6409</v>
          </cell>
          <cell r="D268" t="str">
            <v>CODO HD EXTREMO LISO 90ºX10``</v>
          </cell>
          <cell r="E268" t="str">
            <v>UN</v>
          </cell>
          <cell r="F268">
            <v>1441222</v>
          </cell>
          <cell r="G268" t="str">
            <v>Actualización 2022 -I + MO 2023</v>
          </cell>
        </row>
        <row r="269">
          <cell r="C269">
            <v>6410</v>
          </cell>
          <cell r="D269" t="str">
            <v>CODO HD EXTREMO LISO 90ºX12``</v>
          </cell>
          <cell r="E269" t="str">
            <v>UN</v>
          </cell>
          <cell r="F269">
            <v>1747978</v>
          </cell>
          <cell r="G269" t="str">
            <v>Actualización 2022 -I + MO 2023</v>
          </cell>
        </row>
        <row r="270">
          <cell r="C270">
            <v>6411</v>
          </cell>
          <cell r="D270" t="str">
            <v>CODO HD EXTREMO LISO 90ºX14``</v>
          </cell>
          <cell r="E270" t="str">
            <v>UN</v>
          </cell>
          <cell r="F270">
            <v>4153769</v>
          </cell>
          <cell r="G270" t="str">
            <v>Actualización 2022 -I + MO 2023</v>
          </cell>
        </row>
        <row r="271">
          <cell r="C271">
            <v>6412</v>
          </cell>
          <cell r="D271" t="str">
            <v>CODO HD EXTREMO LISO 90ºX16``</v>
          </cell>
          <cell r="E271" t="str">
            <v>UN</v>
          </cell>
          <cell r="F271">
            <v>4059222</v>
          </cell>
          <cell r="G271" t="str">
            <v>Actualización 2022 -I + MO 2023</v>
          </cell>
        </row>
        <row r="272">
          <cell r="C272">
            <v>6413</v>
          </cell>
          <cell r="D272" t="str">
            <v>CODO HD EXTREMO LISO 90ºX18``</v>
          </cell>
          <cell r="E272" t="str">
            <v>UN</v>
          </cell>
          <cell r="F272">
            <v>6554571</v>
          </cell>
          <cell r="G272" t="str">
            <v>Actualización 2022 -I + MO 2023</v>
          </cell>
        </row>
        <row r="273">
          <cell r="C273">
            <v>6414</v>
          </cell>
          <cell r="D273" t="str">
            <v>CODO HD EXTREMO LISO 90ºX20"</v>
          </cell>
          <cell r="E273" t="str">
            <v>UN</v>
          </cell>
          <cell r="F273">
            <v>6994556</v>
          </cell>
          <cell r="G273" t="str">
            <v>Actualización 2022 -I + MO 2023</v>
          </cell>
        </row>
        <row r="274">
          <cell r="C274">
            <v>6416</v>
          </cell>
          <cell r="D274" t="str">
            <v>CODO HD EXTREMO LISO 45ºX2``</v>
          </cell>
          <cell r="E274" t="str">
            <v>UN</v>
          </cell>
          <cell r="F274">
            <v>124950</v>
          </cell>
          <cell r="G274" t="str">
            <v>Actualización 2022 -I + MO 2023</v>
          </cell>
        </row>
        <row r="275">
          <cell r="C275">
            <v>6417</v>
          </cell>
          <cell r="D275" t="str">
            <v>CODO HD EXTREMO LISO 45ºX3``</v>
          </cell>
          <cell r="E275" t="str">
            <v>UN</v>
          </cell>
          <cell r="F275">
            <v>125612</v>
          </cell>
          <cell r="G275" t="str">
            <v>Actualización 2022 -I + MO 2023</v>
          </cell>
        </row>
        <row r="276">
          <cell r="C276">
            <v>6418</v>
          </cell>
          <cell r="D276" t="str">
            <v>CODO HD EXTREMO LISO 45ºX4``</v>
          </cell>
          <cell r="E276" t="str">
            <v>UN</v>
          </cell>
          <cell r="F276">
            <v>161312</v>
          </cell>
          <cell r="G276" t="str">
            <v>Actualización 2022 -I + MO 2023</v>
          </cell>
        </row>
        <row r="277">
          <cell r="C277">
            <v>6419</v>
          </cell>
          <cell r="D277" t="str">
            <v>CODO HD EXTREMO LISO 45ºX6``</v>
          </cell>
          <cell r="E277" t="str">
            <v>UN</v>
          </cell>
          <cell r="F277">
            <v>359644</v>
          </cell>
          <cell r="G277" t="str">
            <v>Actualización 2022 -I + MO 2023</v>
          </cell>
        </row>
        <row r="278">
          <cell r="C278">
            <v>6420</v>
          </cell>
          <cell r="D278" t="str">
            <v>CODO HD EXTREMO LISO 45ºX8``</v>
          </cell>
          <cell r="E278" t="str">
            <v>UN</v>
          </cell>
          <cell r="F278">
            <v>745734</v>
          </cell>
          <cell r="G278" t="str">
            <v>Actualización 2022 -I + MO 2023</v>
          </cell>
        </row>
        <row r="279">
          <cell r="C279">
            <v>6421</v>
          </cell>
          <cell r="D279" t="str">
            <v>CODO HD EXTREMO LISO 45ºX10"</v>
          </cell>
          <cell r="E279" t="str">
            <v>UN</v>
          </cell>
          <cell r="F279">
            <v>1223056</v>
          </cell>
          <cell r="G279" t="str">
            <v>Actualización 2022 -I + MO 2023</v>
          </cell>
        </row>
        <row r="280">
          <cell r="C280">
            <v>6422</v>
          </cell>
          <cell r="D280" t="str">
            <v>CODO HD EXTREMO LISO 45ºX12``</v>
          </cell>
          <cell r="E280" t="str">
            <v>UN</v>
          </cell>
          <cell r="F280">
            <v>1675256</v>
          </cell>
          <cell r="G280" t="str">
            <v>Actualización 2022 -I + MO 2023</v>
          </cell>
        </row>
        <row r="281">
          <cell r="C281">
            <v>6423</v>
          </cell>
          <cell r="D281" t="str">
            <v>CODO HD EXTREMO LISO 45ºX14``</v>
          </cell>
          <cell r="E281" t="str">
            <v>UN</v>
          </cell>
          <cell r="F281">
            <v>1732378</v>
          </cell>
          <cell r="G281" t="str">
            <v>Actualización 2022 -I + MO 2023</v>
          </cell>
        </row>
        <row r="282">
          <cell r="C282">
            <v>6424</v>
          </cell>
          <cell r="D282" t="str">
            <v>CODO HD EXTREMO LISO 45ºX16``</v>
          </cell>
          <cell r="E282" t="str">
            <v>UN</v>
          </cell>
          <cell r="F282">
            <v>2584201</v>
          </cell>
          <cell r="G282" t="str">
            <v>Actualización 2022 -I + MO 2023</v>
          </cell>
        </row>
        <row r="283">
          <cell r="C283">
            <v>6425</v>
          </cell>
          <cell r="D283" t="str">
            <v>CODO HD EXTREMO LISO 45ºX18``</v>
          </cell>
          <cell r="E283" t="str">
            <v>UN</v>
          </cell>
          <cell r="F283">
            <v>3493459</v>
          </cell>
          <cell r="G283" t="str">
            <v>Actualización 2022 -I + MO 2023</v>
          </cell>
        </row>
        <row r="284">
          <cell r="C284">
            <v>6426</v>
          </cell>
          <cell r="D284" t="str">
            <v>CODO HD EXTREMO LISO 45ºX20``</v>
          </cell>
          <cell r="E284" t="str">
            <v>UN</v>
          </cell>
          <cell r="F284">
            <v>5055702</v>
          </cell>
          <cell r="G284" t="str">
            <v>Actualización 2022 -I + MO 2023</v>
          </cell>
        </row>
        <row r="285">
          <cell r="C285">
            <v>6430</v>
          </cell>
          <cell r="D285" t="str">
            <v>CODO HD EXTREMO LISO 22.5ºX4``</v>
          </cell>
          <cell r="E285" t="str">
            <v>UN</v>
          </cell>
          <cell r="F285">
            <v>161312</v>
          </cell>
          <cell r="G285" t="str">
            <v>Actualización 2022 -I + MO 2023</v>
          </cell>
        </row>
        <row r="286">
          <cell r="C286">
            <v>6431</v>
          </cell>
          <cell r="D286" t="str">
            <v>CODO HD EXTREMO LISO 22.5ºX6``</v>
          </cell>
          <cell r="E286" t="str">
            <v>UN</v>
          </cell>
          <cell r="F286">
            <v>293534</v>
          </cell>
          <cell r="G286" t="str">
            <v>Actualización 2022 -I + MO 2023</v>
          </cell>
        </row>
        <row r="287">
          <cell r="C287">
            <v>6434</v>
          </cell>
          <cell r="D287" t="str">
            <v>CODO HD EXTREMO LISO 22.5ºX12``</v>
          </cell>
          <cell r="E287" t="str">
            <v>UN</v>
          </cell>
          <cell r="F287">
            <v>1454444</v>
          </cell>
          <cell r="G287" t="str">
            <v>Actualización 2022 -I + MO 2023</v>
          </cell>
        </row>
        <row r="288">
          <cell r="C288">
            <v>6440</v>
          </cell>
          <cell r="D288" t="str">
            <v>CODO HD EXTREMO LISO 11.25ºX2``</v>
          </cell>
          <cell r="E288" t="str">
            <v>UN</v>
          </cell>
          <cell r="F288">
            <v>96390</v>
          </cell>
          <cell r="G288" t="str">
            <v>Actualización 2022 -I + MO 2023</v>
          </cell>
        </row>
        <row r="289">
          <cell r="C289">
            <v>6441</v>
          </cell>
          <cell r="D289" t="str">
            <v>CODO HD EXTREMO LISO 11.25ºX3``</v>
          </cell>
          <cell r="E289" t="str">
            <v>UN</v>
          </cell>
          <cell r="F289">
            <v>119000</v>
          </cell>
          <cell r="G289" t="str">
            <v>Actualización 2022 -I + MO 2023</v>
          </cell>
        </row>
        <row r="290">
          <cell r="C290">
            <v>6442</v>
          </cell>
          <cell r="D290" t="str">
            <v>CODO HD EXTREMO LISO 11.25ºX4``</v>
          </cell>
          <cell r="E290" t="str">
            <v>UN</v>
          </cell>
          <cell r="F290">
            <v>154700</v>
          </cell>
          <cell r="G290" t="str">
            <v>Actualización 2022 -I + MO 2023</v>
          </cell>
        </row>
        <row r="291">
          <cell r="C291">
            <v>6443</v>
          </cell>
          <cell r="D291" t="str">
            <v>CODO HD EXTREMO LISO 11.25ºX6``</v>
          </cell>
          <cell r="E291" t="str">
            <v>UN</v>
          </cell>
          <cell r="F291">
            <v>286922</v>
          </cell>
          <cell r="G291" t="str">
            <v>Actualización 2022 -I + MO 2023</v>
          </cell>
        </row>
        <row r="292">
          <cell r="C292">
            <v>6446</v>
          </cell>
          <cell r="D292" t="str">
            <v>CODO HD EXTREMO LISO 11.25ºX12``</v>
          </cell>
          <cell r="E292" t="str">
            <v>UN</v>
          </cell>
          <cell r="F292">
            <v>1252144</v>
          </cell>
          <cell r="G292" t="str">
            <v>Actualización 2022 -I + MO 2023</v>
          </cell>
        </row>
        <row r="293">
          <cell r="C293">
            <v>6454</v>
          </cell>
          <cell r="D293" t="str">
            <v>UNION REPARACION HD EXTREMO LISO D=6"</v>
          </cell>
          <cell r="E293" t="str">
            <v>UN</v>
          </cell>
          <cell r="F293">
            <v>255188</v>
          </cell>
          <cell r="G293" t="str">
            <v>Actualización 2022 -I + MO 2023</v>
          </cell>
        </row>
        <row r="294">
          <cell r="C294">
            <v>6455</v>
          </cell>
          <cell r="D294" t="str">
            <v>UNION REPARACION HD EXTREMO LISO D=8"</v>
          </cell>
          <cell r="E294" t="str">
            <v>UN</v>
          </cell>
          <cell r="F294">
            <v>374188</v>
          </cell>
          <cell r="G294" t="str">
            <v>Actualización 2022 -I + MO 2023</v>
          </cell>
        </row>
        <row r="295">
          <cell r="C295">
            <v>6456</v>
          </cell>
          <cell r="D295" t="str">
            <v>UNION REPARACION HD EXTREMO LISO D=10"</v>
          </cell>
          <cell r="E295" t="str">
            <v>UN</v>
          </cell>
          <cell r="F295">
            <v>632022</v>
          </cell>
          <cell r="G295" t="str">
            <v>Actualización 2022 -I + MO 2023</v>
          </cell>
        </row>
        <row r="296">
          <cell r="C296">
            <v>6457</v>
          </cell>
          <cell r="D296" t="str">
            <v>UNION REPARACION HD EXTREMO LISO D=12"</v>
          </cell>
          <cell r="E296" t="str">
            <v>UN</v>
          </cell>
          <cell r="F296">
            <v>864734</v>
          </cell>
          <cell r="G296" t="str">
            <v>Actualización 2022 -I + MO 2023</v>
          </cell>
        </row>
        <row r="297">
          <cell r="C297">
            <v>6458</v>
          </cell>
          <cell r="D297" t="str">
            <v>UNION REPARACION HD EXTREMO LISO D=14"</v>
          </cell>
          <cell r="E297" t="str">
            <v>UN</v>
          </cell>
          <cell r="F297">
            <v>921599</v>
          </cell>
          <cell r="G297" t="str">
            <v>Actualización 2022 -I + MO 2023</v>
          </cell>
        </row>
        <row r="298">
          <cell r="C298">
            <v>6459</v>
          </cell>
          <cell r="D298" t="str">
            <v>UNION REPARACION HD EXTREMO LISO D=16"</v>
          </cell>
          <cell r="E298" t="str">
            <v>UN</v>
          </cell>
          <cell r="F298">
            <v>1284759</v>
          </cell>
          <cell r="G298" t="str">
            <v>Actualización 2022 -I + MO 2023</v>
          </cell>
        </row>
        <row r="299">
          <cell r="C299">
            <v>6462</v>
          </cell>
          <cell r="D299" t="str">
            <v>TAPON HD EXTREMO LISO D=4"</v>
          </cell>
          <cell r="E299" t="str">
            <v>UN</v>
          </cell>
          <cell r="F299">
            <v>101812</v>
          </cell>
          <cell r="G299" t="str">
            <v>Actualización 2022 -I + MO 2023</v>
          </cell>
        </row>
        <row r="300">
          <cell r="C300">
            <v>6463</v>
          </cell>
          <cell r="D300" t="str">
            <v>TAPON HD EXTREMO LISO D=6"</v>
          </cell>
          <cell r="E300" t="str">
            <v>UN</v>
          </cell>
          <cell r="F300">
            <v>261800</v>
          </cell>
          <cell r="G300" t="str">
            <v>Actualización 2022 -I + MO 2023</v>
          </cell>
        </row>
        <row r="301">
          <cell r="C301">
            <v>6464</v>
          </cell>
          <cell r="D301" t="str">
            <v>TAPON HD EXTREMO LISO D=8"</v>
          </cell>
          <cell r="E301" t="str">
            <v>UN</v>
          </cell>
          <cell r="F301">
            <v>465422</v>
          </cell>
          <cell r="G301" t="str">
            <v>Actualización 2022 -I + MO 2023</v>
          </cell>
        </row>
        <row r="302">
          <cell r="C302">
            <v>6472</v>
          </cell>
          <cell r="D302" t="str">
            <v>TUBERIA CONDUIT PVC D=1"</v>
          </cell>
          <cell r="E302" t="str">
            <v>ML</v>
          </cell>
          <cell r="F302">
            <v>3737</v>
          </cell>
          <cell r="G302" t="str">
            <v>Actualización 2022 -I + MO 2023</v>
          </cell>
        </row>
        <row r="303">
          <cell r="C303">
            <v>6473</v>
          </cell>
          <cell r="D303" t="str">
            <v>TUBERIA CONDUIT PVC D=1 1/4"</v>
          </cell>
          <cell r="E303" t="str">
            <v>ML</v>
          </cell>
          <cell r="F303">
            <v>5774</v>
          </cell>
          <cell r="G303" t="str">
            <v>Actualización 2022 -I + MO 2023</v>
          </cell>
        </row>
        <row r="304">
          <cell r="C304">
            <v>6474</v>
          </cell>
          <cell r="D304" t="str">
            <v>TUBERIA CONDUIT PVC D=1 1/2"</v>
          </cell>
          <cell r="E304" t="str">
            <v>ML</v>
          </cell>
          <cell r="F304">
            <v>7362</v>
          </cell>
          <cell r="G304" t="str">
            <v>Actualización 2022 -I + MO 2023</v>
          </cell>
        </row>
        <row r="305">
          <cell r="C305">
            <v>6475</v>
          </cell>
          <cell r="D305" t="str">
            <v>TUBERIA CONDUIT PVC D=2"</v>
          </cell>
          <cell r="E305" t="str">
            <v>ML</v>
          </cell>
          <cell r="F305">
            <v>11323</v>
          </cell>
          <cell r="G305" t="str">
            <v>Actualización 2022 -I + MO 2023</v>
          </cell>
        </row>
        <row r="306">
          <cell r="C306">
            <v>6476</v>
          </cell>
          <cell r="D306" t="str">
            <v>VALVULA COMPUERTA ELASTICA VNA E. L. D=2"</v>
          </cell>
          <cell r="E306" t="str">
            <v>UN</v>
          </cell>
          <cell r="F306">
            <v>497420</v>
          </cell>
          <cell r="G306" t="str">
            <v>Actualización 2022 -I + MO 2023</v>
          </cell>
        </row>
        <row r="307">
          <cell r="C307">
            <v>6477</v>
          </cell>
          <cell r="D307" t="str">
            <v>VALVULA COMPUERTA ELASTICA VNA E. L. D=3"</v>
          </cell>
          <cell r="E307" t="str">
            <v>UN</v>
          </cell>
          <cell r="F307">
            <v>708050</v>
          </cell>
          <cell r="G307" t="str">
            <v>Actualización 2022 -I + MO 2023</v>
          </cell>
        </row>
        <row r="308">
          <cell r="C308">
            <v>6479</v>
          </cell>
          <cell r="D308" t="str">
            <v>VALVULA COMPUERTA ELASTICA VNA E. L. D=6"</v>
          </cell>
          <cell r="E308" t="str">
            <v>UN</v>
          </cell>
          <cell r="F308">
            <v>1812370</v>
          </cell>
          <cell r="G308" t="str">
            <v>Actualización 2022 -I + MO 2023</v>
          </cell>
        </row>
        <row r="309">
          <cell r="C309">
            <v>6480</v>
          </cell>
          <cell r="D309" t="str">
            <v>VALVULA COMPUERTA ELASTICA VNA E. L. D=8"</v>
          </cell>
          <cell r="E309" t="str">
            <v>UN</v>
          </cell>
          <cell r="F309">
            <v>2651320</v>
          </cell>
          <cell r="G309" t="str">
            <v>Actualización 2022 -I + MO 2023</v>
          </cell>
        </row>
        <row r="310">
          <cell r="C310">
            <v>6481</v>
          </cell>
          <cell r="D310" t="str">
            <v>HIDRANTE EXTREMO BRIDA D=3" TIPO MILAN</v>
          </cell>
          <cell r="E310" t="str">
            <v>UN</v>
          </cell>
          <cell r="F310">
            <v>2378640</v>
          </cell>
          <cell r="G310" t="str">
            <v>Actualización 2022 -I + MO 2023</v>
          </cell>
        </row>
        <row r="311">
          <cell r="C311">
            <v>6482</v>
          </cell>
          <cell r="D311" t="str">
            <v>HIDRANTE EXTREMO BRIDA D=4" TIPO TRAFICO</v>
          </cell>
          <cell r="E311" t="str">
            <v>UN</v>
          </cell>
          <cell r="F311">
            <v>3435813</v>
          </cell>
          <cell r="G311" t="str">
            <v>Actualización 2022 -I + MO 2023</v>
          </cell>
        </row>
        <row r="312">
          <cell r="C312">
            <v>6483</v>
          </cell>
          <cell r="D312" t="str">
            <v>HIDRANTE EXTREMO BRIDA D=6" TIPO TRAFICO</v>
          </cell>
          <cell r="E312" t="str">
            <v>UN</v>
          </cell>
          <cell r="F312">
            <v>6627110</v>
          </cell>
          <cell r="G312" t="str">
            <v>Actualización 2022 -I + MO 2023</v>
          </cell>
        </row>
        <row r="313">
          <cell r="C313">
            <v>6484</v>
          </cell>
          <cell r="D313" t="str">
            <v>HIDRANTE EXTREMO BRIDA D=4" TIPO POSTE</v>
          </cell>
          <cell r="E313" t="str">
            <v>UN</v>
          </cell>
          <cell r="F313">
            <v>2527560</v>
          </cell>
          <cell r="G313" t="str">
            <v>Actualización 2022 -I + MO 2023</v>
          </cell>
        </row>
        <row r="314">
          <cell r="C314">
            <v>6485</v>
          </cell>
          <cell r="D314" t="str">
            <v>HIDRANTE EXTREMO BRIDA D=6" TIPO POSTE</v>
          </cell>
          <cell r="E314" t="str">
            <v>UN</v>
          </cell>
          <cell r="F314">
            <v>2766750</v>
          </cell>
          <cell r="G314" t="str">
            <v>Actualización 2022 -I + MO 2023</v>
          </cell>
        </row>
        <row r="315">
          <cell r="C315">
            <v>6507</v>
          </cell>
          <cell r="D315" t="str">
            <v>TERMINADORA DE ASFALTO - ANCHO DE PAVIMENTACIÓN ESTÁNDAR DE 2 A 6m - VOLUMEN DE LA TOLVA DE 5 A 8 M3 - INCLUYE OPERARIO Y COMBUSTIBLE</v>
          </cell>
          <cell r="E315" t="str">
            <v>HR</v>
          </cell>
          <cell r="F315">
            <v>171955</v>
          </cell>
          <cell r="G315" t="str">
            <v>Actualización 2022 -I + MO 2023</v>
          </cell>
        </row>
        <row r="316">
          <cell r="C316">
            <v>6527</v>
          </cell>
          <cell r="D316" t="str">
            <v>UNION REPARACION PVC U.M. NORMA NTC 382 D=6"</v>
          </cell>
          <cell r="E316" t="str">
            <v>UN</v>
          </cell>
          <cell r="F316">
            <v>220990</v>
          </cell>
          <cell r="G316" t="str">
            <v>Actualización 2022 -I + MO 2023</v>
          </cell>
        </row>
        <row r="317">
          <cell r="C317">
            <v>6528</v>
          </cell>
          <cell r="D317" t="str">
            <v>UNION REPARACION PVC U.M. NORMA NTC 382 D=8"</v>
          </cell>
          <cell r="E317" t="str">
            <v>UN</v>
          </cell>
          <cell r="F317">
            <v>406334</v>
          </cell>
          <cell r="G317" t="str">
            <v>Actualización 2022 -I + MO 2023</v>
          </cell>
        </row>
        <row r="318">
          <cell r="C318">
            <v>6530</v>
          </cell>
          <cell r="D318" t="str">
            <v>UNION REPARACION PVC U.M. NORMA NTC 382 D=12"</v>
          </cell>
          <cell r="E318" t="str">
            <v>UN</v>
          </cell>
          <cell r="F318">
            <v>1270461</v>
          </cell>
          <cell r="G318" t="str">
            <v>Actualización 2022 -I + MO 2023</v>
          </cell>
        </row>
        <row r="319">
          <cell r="C319">
            <v>6534</v>
          </cell>
          <cell r="D319" t="str">
            <v>BANCA EN CONCRETO SIN ESPALDAR M31</v>
          </cell>
          <cell r="E319" t="str">
            <v>UN</v>
          </cell>
          <cell r="F319">
            <v>309400</v>
          </cell>
          <cell r="G319" t="str">
            <v>Actualización 2022 -I + MO 2023</v>
          </cell>
        </row>
        <row r="320">
          <cell r="C320">
            <v>6535</v>
          </cell>
          <cell r="D320" t="str">
            <v>BANCA MODULAR EN CONCRETO M40</v>
          </cell>
          <cell r="E320" t="str">
            <v>UN</v>
          </cell>
          <cell r="F320">
            <v>116620</v>
          </cell>
          <cell r="G320" t="str">
            <v>Actualización 2022 -I + MO 2023</v>
          </cell>
        </row>
        <row r="321">
          <cell r="C321">
            <v>6539</v>
          </cell>
          <cell r="D321" t="str">
            <v>ADAPTADOR TERMINAL CAMPANA PVC D=3"</v>
          </cell>
          <cell r="E321" t="str">
            <v>UN</v>
          </cell>
          <cell r="F321">
            <v>8197</v>
          </cell>
          <cell r="G321" t="str">
            <v>Actualización 2022 -I + MO 2023</v>
          </cell>
        </row>
        <row r="322">
          <cell r="C322">
            <v>6540</v>
          </cell>
          <cell r="D322" t="str">
            <v>ADAPTADOR TERMINAL CAMPANA PVC D=4"</v>
          </cell>
          <cell r="E322" t="str">
            <v>UN</v>
          </cell>
          <cell r="F322">
            <v>15913</v>
          </cell>
          <cell r="G322" t="str">
            <v>Actualización 2022 -I + MO 2023</v>
          </cell>
        </row>
        <row r="323">
          <cell r="C323">
            <v>6543</v>
          </cell>
          <cell r="D323" t="str">
            <v>MARCO Y TAPA CAJA PASO SENCILLA ANDEN ETB</v>
          </cell>
          <cell r="E323" t="str">
            <v>UN</v>
          </cell>
          <cell r="F323">
            <v>344196</v>
          </cell>
          <cell r="G323" t="str">
            <v>Actualización 2022 -I + MO 2023</v>
          </cell>
        </row>
        <row r="324">
          <cell r="C324">
            <v>6545</v>
          </cell>
          <cell r="D324" t="str">
            <v>MARCO Y TAPAS CAJA PASO DOBLE ANDEN ETB</v>
          </cell>
          <cell r="E324" t="str">
            <v>UN</v>
          </cell>
          <cell r="F324">
            <v>555573</v>
          </cell>
          <cell r="G324" t="str">
            <v>Actualización 2022 -I + MO 2023</v>
          </cell>
        </row>
        <row r="325">
          <cell r="C325">
            <v>6551</v>
          </cell>
          <cell r="D325" t="str">
            <v>SEÑAL DOBLE CARA PARA CICLORUTA PARAL 3m</v>
          </cell>
          <cell r="E325" t="str">
            <v>UN</v>
          </cell>
          <cell r="F325">
            <v>386750</v>
          </cell>
          <cell r="G325" t="str">
            <v>Actualización 2022 -I + MO 2023</v>
          </cell>
          <cell r="H325" t="str">
            <v>x</v>
          </cell>
        </row>
        <row r="326">
          <cell r="C326">
            <v>6552</v>
          </cell>
          <cell r="D326" t="str">
            <v>SEÑAL DE TRANSITO GRUPO I (60x60cm) POSTE 3.5m</v>
          </cell>
          <cell r="E326" t="str">
            <v>UN</v>
          </cell>
          <cell r="F326">
            <v>257683</v>
          </cell>
          <cell r="G326" t="str">
            <v>Actualización 2022 -I + MO 2023</v>
          </cell>
        </row>
        <row r="327">
          <cell r="C327">
            <v>6553</v>
          </cell>
          <cell r="D327" t="str">
            <v>SEÑAL DE TRANSITO GRUPO I (75x75cm) POSTE 3.5m</v>
          </cell>
          <cell r="E327" t="str">
            <v>UN</v>
          </cell>
          <cell r="F327">
            <v>297500</v>
          </cell>
          <cell r="G327" t="str">
            <v>Actualización 2022 -I + MO 2023</v>
          </cell>
        </row>
        <row r="328">
          <cell r="C328">
            <v>6554</v>
          </cell>
          <cell r="D328" t="str">
            <v>SEÑAL DE TRANSITO GRUPO I (90x90cm) POSTE 3.5m</v>
          </cell>
          <cell r="E328" t="str">
            <v>UN</v>
          </cell>
          <cell r="F328">
            <v>362908</v>
          </cell>
          <cell r="G328" t="str">
            <v>Actualización 2022 -I + MO 2023</v>
          </cell>
        </row>
        <row r="329">
          <cell r="C329">
            <v>6555</v>
          </cell>
          <cell r="D329" t="str">
            <v>TACHON EN CONCRETO 0.4x0.15x0.08m</v>
          </cell>
          <cell r="E329" t="str">
            <v>UN</v>
          </cell>
          <cell r="F329">
            <v>53550</v>
          </cell>
          <cell r="G329" t="str">
            <v>Actualización 2022 -I + MO 2023</v>
          </cell>
        </row>
        <row r="330">
          <cell r="C330">
            <v>6556</v>
          </cell>
          <cell r="D330" t="str">
            <v>TACHA REFLECTIVA UNIDIRECCIONAL, NO INCLUYE ELEMENTOS DE ANCLAJE</v>
          </cell>
          <cell r="E330" t="str">
            <v>UN</v>
          </cell>
          <cell r="F330">
            <v>4522</v>
          </cell>
          <cell r="G330" t="str">
            <v>Actualización 2022 -I + MO 2023</v>
          </cell>
        </row>
        <row r="331">
          <cell r="C331">
            <v>6559</v>
          </cell>
          <cell r="D331" t="str">
            <v>ADAPTADOR MACHO PVC U.S. D=2``</v>
          </cell>
          <cell r="E331" t="str">
            <v>UN</v>
          </cell>
          <cell r="F331">
            <v>7203</v>
          </cell>
          <cell r="G331" t="str">
            <v>Actualización 2022 -I + MO 2023</v>
          </cell>
        </row>
        <row r="332">
          <cell r="C332">
            <v>6560</v>
          </cell>
          <cell r="D332" t="str">
            <v>ADAPTADOR MACHO PVC U.S. D=3``</v>
          </cell>
          <cell r="E332" t="str">
            <v>UN</v>
          </cell>
          <cell r="F332">
            <v>28314</v>
          </cell>
          <cell r="G332" t="str">
            <v>Actualización 2022 -I + MO 2023</v>
          </cell>
        </row>
        <row r="333">
          <cell r="C333">
            <v>6561</v>
          </cell>
          <cell r="D333" t="str">
            <v>ADAPTADOR MACHO PVC U.S. D=4``</v>
          </cell>
          <cell r="E333" t="str">
            <v>UN</v>
          </cell>
          <cell r="F333">
            <v>52084</v>
          </cell>
          <cell r="G333" t="str">
            <v>Actualización 2022 -I + MO 2023</v>
          </cell>
        </row>
        <row r="334">
          <cell r="C334">
            <v>6567</v>
          </cell>
          <cell r="D334" t="str">
            <v>CARROTANQUE IRRIGADOR DE AGUA - HORA</v>
          </cell>
          <cell r="E334" t="str">
            <v>HR</v>
          </cell>
          <cell r="F334">
            <v>35000</v>
          </cell>
          <cell r="G334" t="str">
            <v>Actualización 2022 -I + MO 2023</v>
          </cell>
        </row>
        <row r="335">
          <cell r="C335">
            <v>6578</v>
          </cell>
          <cell r="D335" t="str">
            <v>TRITURADO 3/4"</v>
          </cell>
          <cell r="E335" t="str">
            <v>M3</v>
          </cell>
          <cell r="F335">
            <v>59500</v>
          </cell>
          <cell r="G335" t="str">
            <v>Actualización 2022 -I + MO 2023</v>
          </cell>
        </row>
        <row r="336">
          <cell r="C336">
            <v>6624</v>
          </cell>
          <cell r="D336" t="str">
            <v>RAJÓN SUELTO &gt; = 12" (30 - 50 cm)</v>
          </cell>
          <cell r="E336" t="str">
            <v>M3</v>
          </cell>
          <cell r="F336">
            <v>41650</v>
          </cell>
          <cell r="G336" t="str">
            <v>Actualización 2022 -I + MO 2023</v>
          </cell>
        </row>
        <row r="337">
          <cell r="C337">
            <v>6625</v>
          </cell>
          <cell r="D337" t="str">
            <v>MEZCLADORA DE CONCRETO (1,5 BULTOS) - INCLUYE COMBUSTIBLE</v>
          </cell>
          <cell r="E337" t="str">
            <v>DIA</v>
          </cell>
          <cell r="F337">
            <v>52063</v>
          </cell>
          <cell r="G337" t="str">
            <v>Actualización 2022 -I + MO 2023</v>
          </cell>
        </row>
        <row r="338">
          <cell r="C338">
            <v>6628</v>
          </cell>
          <cell r="D338" t="str">
            <v>LUMINARIA DE SODIO 400W, 208/220V PARA AP</v>
          </cell>
          <cell r="E338" t="str">
            <v>UN</v>
          </cell>
          <cell r="F338">
            <v>416500</v>
          </cell>
          <cell r="G338" t="str">
            <v>Actualización 2022 -I + MO 2023</v>
          </cell>
        </row>
        <row r="339">
          <cell r="C339">
            <v>6629</v>
          </cell>
          <cell r="D339" t="str">
            <v>FOTOCELDA CON BASE</v>
          </cell>
          <cell r="E339" t="str">
            <v>UN</v>
          </cell>
          <cell r="F339">
            <v>41990</v>
          </cell>
          <cell r="G339" t="str">
            <v>Actualización 2022 -I + MO 2023</v>
          </cell>
        </row>
        <row r="340">
          <cell r="C340">
            <v>6630</v>
          </cell>
          <cell r="D340" t="str">
            <v>BOMBILLO SODIO 70 W, 208/220V</v>
          </cell>
          <cell r="E340" t="str">
            <v>UN</v>
          </cell>
          <cell r="F340">
            <v>19040</v>
          </cell>
          <cell r="G340" t="str">
            <v>Actualización 2022 -I + MO 2023</v>
          </cell>
        </row>
        <row r="341">
          <cell r="C341">
            <v>6631</v>
          </cell>
          <cell r="D341" t="str">
            <v>BOMBILLO SODIO 150 W, 208/220V</v>
          </cell>
          <cell r="E341" t="str">
            <v>UN</v>
          </cell>
          <cell r="F341">
            <v>27370</v>
          </cell>
          <cell r="G341" t="str">
            <v>Actualización 2022 -I + MO 2023</v>
          </cell>
        </row>
        <row r="342">
          <cell r="C342">
            <v>6632</v>
          </cell>
          <cell r="D342" t="str">
            <v>BOMBILLO SODIO 250 W, 208/220V</v>
          </cell>
          <cell r="E342" t="str">
            <v>UN</v>
          </cell>
          <cell r="F342">
            <v>32130</v>
          </cell>
          <cell r="G342" t="str">
            <v>Actualización 2022 -I + MO 2023</v>
          </cell>
        </row>
        <row r="343">
          <cell r="C343">
            <v>6633</v>
          </cell>
          <cell r="D343" t="str">
            <v>BOMBILLO SODIO 400 W, 208/220V</v>
          </cell>
          <cell r="E343" t="str">
            <v>UN</v>
          </cell>
          <cell r="F343">
            <v>47600</v>
          </cell>
          <cell r="G343" t="str">
            <v>Actualización 2022 -I + MO 2023</v>
          </cell>
        </row>
        <row r="344">
          <cell r="C344">
            <v>6636</v>
          </cell>
          <cell r="D344" t="str">
            <v>POSTE METALICO H=10m BRAZO SENCILLO (PINTADO)</v>
          </cell>
          <cell r="E344" t="str">
            <v>UN</v>
          </cell>
          <cell r="F344">
            <v>2946621</v>
          </cell>
          <cell r="G344" t="str">
            <v>Actualización 2022 -I + MO 2023</v>
          </cell>
        </row>
        <row r="345">
          <cell r="C345">
            <v>6645</v>
          </cell>
          <cell r="D345" t="str">
            <v>CODO G.RAD. PVC U.M. NORMA NTC 382 90° D=2 1/2" RDE 21</v>
          </cell>
          <cell r="E345" t="str">
            <v>UN</v>
          </cell>
          <cell r="F345">
            <v>75868</v>
          </cell>
          <cell r="G345" t="str">
            <v>Actualización 2022 -I + MO 2023</v>
          </cell>
        </row>
        <row r="346">
          <cell r="C346">
            <v>6646</v>
          </cell>
          <cell r="D346" t="str">
            <v>CODO G.RAD. PVC U.M. NORMA NTC 382 90° D=3" RDE 21</v>
          </cell>
          <cell r="E346" t="str">
            <v>UN</v>
          </cell>
          <cell r="F346">
            <v>110257</v>
          </cell>
          <cell r="G346" t="str">
            <v>Actualización 2022 -I + MO 2023</v>
          </cell>
        </row>
        <row r="347">
          <cell r="C347">
            <v>6647</v>
          </cell>
          <cell r="D347" t="str">
            <v>CODO G.RAD. PVC U.M. NORMA NTC 382 90° D=6" RDE 21</v>
          </cell>
          <cell r="E347" t="str">
            <v>UN</v>
          </cell>
          <cell r="F347">
            <v>298665</v>
          </cell>
          <cell r="G347" t="str">
            <v>Actualización 2022 -I + MO 2023</v>
          </cell>
        </row>
        <row r="348">
          <cell r="C348">
            <v>6648</v>
          </cell>
          <cell r="D348" t="str">
            <v>CODO G.RAD. PVC U.M. NORMA NTC 382 90° D=10" RDE 21</v>
          </cell>
          <cell r="E348" t="str">
            <v>UN</v>
          </cell>
          <cell r="F348">
            <v>2379564</v>
          </cell>
          <cell r="G348" t="str">
            <v>Actualización 2022 -I + MO 2023</v>
          </cell>
        </row>
        <row r="349">
          <cell r="C349">
            <v>6649</v>
          </cell>
          <cell r="D349" t="str">
            <v>CODO G.RAD. PVC U.M. NORMA NTC 382 45° D=2 1/2" RDE 21</v>
          </cell>
          <cell r="E349" t="str">
            <v>UN</v>
          </cell>
          <cell r="F349">
            <v>70509</v>
          </cell>
          <cell r="G349" t="str">
            <v>Actualización 2022 -I + MO 2023</v>
          </cell>
        </row>
        <row r="350">
          <cell r="C350">
            <v>6650</v>
          </cell>
          <cell r="D350" t="str">
            <v>CODO G.RAD. PVC U.M. NORMA NTC 382 45° D=2" RDE 21</v>
          </cell>
          <cell r="E350" t="str">
            <v>UN</v>
          </cell>
          <cell r="F350">
            <v>70265</v>
          </cell>
          <cell r="G350" t="str">
            <v>Actualización 2022 -I + MO 2023</v>
          </cell>
        </row>
        <row r="351">
          <cell r="C351">
            <v>6651</v>
          </cell>
          <cell r="D351" t="str">
            <v>CODO G.RAD. PVC U.M. NORMA NTC 382 45° D=3" RDE 21</v>
          </cell>
          <cell r="E351" t="str">
            <v>UN</v>
          </cell>
          <cell r="F351">
            <v>104639</v>
          </cell>
          <cell r="G351" t="str">
            <v>Actualización 2022 -I + MO 2023</v>
          </cell>
        </row>
        <row r="352">
          <cell r="C352">
            <v>6652</v>
          </cell>
          <cell r="D352" t="str">
            <v>CODO G.RAD. PVC U.M. NORMA NTC 382 45° D=4" RDE 21</v>
          </cell>
          <cell r="E352" t="str">
            <v>UN</v>
          </cell>
          <cell r="F352">
            <v>138096</v>
          </cell>
          <cell r="G352" t="str">
            <v>Actualización 2022 -I + MO 2023</v>
          </cell>
        </row>
        <row r="353">
          <cell r="C353">
            <v>6653</v>
          </cell>
          <cell r="D353" t="str">
            <v>CODO G.RAD. PVC U.M. NORMA NTC 382 45° D=6" RDE 21</v>
          </cell>
          <cell r="E353" t="str">
            <v>UN</v>
          </cell>
          <cell r="F353">
            <v>259237</v>
          </cell>
          <cell r="G353" t="str">
            <v>Actualización 2022 -I + MO 2023</v>
          </cell>
        </row>
        <row r="354">
          <cell r="C354">
            <v>6654</v>
          </cell>
          <cell r="D354" t="str">
            <v>CODO G.RAD. PVC U.M. NORMA NTC 382 45° D=8" RDE 21</v>
          </cell>
          <cell r="E354" t="str">
            <v>UN</v>
          </cell>
          <cell r="F354">
            <v>726883</v>
          </cell>
          <cell r="G354" t="str">
            <v>Actualización 2022 -I + MO 2023</v>
          </cell>
        </row>
        <row r="355">
          <cell r="C355">
            <v>6655</v>
          </cell>
          <cell r="D355" t="str">
            <v>CODO G.RAD. PVC U.M. NORMA NTC 382 45° D=10" RDE 21</v>
          </cell>
          <cell r="E355" t="str">
            <v>UN</v>
          </cell>
          <cell r="F355">
            <v>1556693</v>
          </cell>
          <cell r="G355" t="str">
            <v>Actualización 2022 -I + MO 2023</v>
          </cell>
        </row>
        <row r="356">
          <cell r="C356">
            <v>6656</v>
          </cell>
          <cell r="D356" t="str">
            <v>CODO G.RAD. PVC U.M. NORMA NTC 382 45° D=12" RDE 21</v>
          </cell>
          <cell r="E356" t="str">
            <v>UN</v>
          </cell>
          <cell r="F356">
            <v>2185141</v>
          </cell>
          <cell r="G356" t="str">
            <v>Actualización 2022 -I + MO 2023</v>
          </cell>
        </row>
        <row r="357">
          <cell r="C357">
            <v>6657</v>
          </cell>
          <cell r="D357" t="str">
            <v>CODO G.RAD. PVC U.M. NORMA NTC 382 22.5° D=2" RDE 21</v>
          </cell>
          <cell r="E357" t="str">
            <v>UN</v>
          </cell>
          <cell r="F357">
            <v>34021</v>
          </cell>
          <cell r="G357" t="str">
            <v>Actualización 2022 -I + MO 2023</v>
          </cell>
        </row>
        <row r="358">
          <cell r="C358">
            <v>6658</v>
          </cell>
          <cell r="D358" t="str">
            <v>CODO G.RAD. PVC U.M. NORMA NTC 382 22.5° D=2 1/2" RDE 21</v>
          </cell>
          <cell r="E358" t="str">
            <v>UN</v>
          </cell>
          <cell r="F358">
            <v>45984</v>
          </cell>
          <cell r="G358" t="str">
            <v>Actualización 2022 -I + MO 2023</v>
          </cell>
        </row>
        <row r="359">
          <cell r="C359">
            <v>6659</v>
          </cell>
          <cell r="D359" t="str">
            <v>CODO G.RAD. PVC U.M. NORMA NTC 382 22.5° D=3" RDE 21</v>
          </cell>
          <cell r="E359" t="str">
            <v>UN</v>
          </cell>
          <cell r="F359">
            <v>66234</v>
          </cell>
          <cell r="G359" t="str">
            <v>Actualización 2022 -I + MO 2023</v>
          </cell>
        </row>
        <row r="360">
          <cell r="C360">
            <v>6660</v>
          </cell>
          <cell r="D360" t="str">
            <v>CODO G.RAD. PVC U.M. NORMA NTC 382 22.5° D=4" RDE 21</v>
          </cell>
          <cell r="E360" t="str">
            <v>UN</v>
          </cell>
          <cell r="F360">
            <v>108806</v>
          </cell>
          <cell r="G360" t="str">
            <v>Actualización 2022 -I + MO 2023</v>
          </cell>
        </row>
        <row r="361">
          <cell r="C361">
            <v>6661</v>
          </cell>
          <cell r="D361" t="str">
            <v>CODO G.RAD. PVC U.M. NORMA NTC 382 22.5° D=6" RDE 21</v>
          </cell>
          <cell r="E361" t="str">
            <v>UN</v>
          </cell>
          <cell r="F361">
            <v>267348</v>
          </cell>
          <cell r="G361" t="str">
            <v>Actualización 2022 -I + MO 2023</v>
          </cell>
        </row>
        <row r="362">
          <cell r="C362">
            <v>6662</v>
          </cell>
          <cell r="D362" t="str">
            <v>CODO G.RAD. PVC U.M. NORMA NTC 382 22.5° D=8" RDE 21</v>
          </cell>
          <cell r="E362" t="str">
            <v>UN</v>
          </cell>
          <cell r="F362">
            <v>481950</v>
          </cell>
          <cell r="G362" t="str">
            <v>Actualización 2022 -I + MO 2023</v>
          </cell>
        </row>
        <row r="363">
          <cell r="C363">
            <v>6663</v>
          </cell>
          <cell r="D363" t="str">
            <v>CODO G.RAD. PVC U.M. NORMA NTC 382 22.5° D=10" RDE 21</v>
          </cell>
          <cell r="E363" t="str">
            <v>UN</v>
          </cell>
          <cell r="F363">
            <v>1090040</v>
          </cell>
          <cell r="G363" t="str">
            <v>Actualización 2022 -I + MO 2023</v>
          </cell>
        </row>
        <row r="364">
          <cell r="C364">
            <v>6664</v>
          </cell>
          <cell r="D364" t="str">
            <v>CODO G.RAD. PVC U.M. NORMA NTC 382 22.5° D=12" RDE 21</v>
          </cell>
          <cell r="E364" t="str">
            <v>UN</v>
          </cell>
          <cell r="F364">
            <v>1413720</v>
          </cell>
          <cell r="G364" t="str">
            <v>Actualización 2022 -I + MO 2023</v>
          </cell>
        </row>
        <row r="365">
          <cell r="C365">
            <v>6665</v>
          </cell>
          <cell r="D365" t="str">
            <v>CODO G.RAD. PVC U.M. NORMA NTC 382 11.25° D=2" RDE 21</v>
          </cell>
          <cell r="E365" t="str">
            <v>UN</v>
          </cell>
          <cell r="F365">
            <v>39333</v>
          </cell>
          <cell r="G365" t="str">
            <v>Actualización 2022 -I + MO 2023</v>
          </cell>
        </row>
        <row r="366">
          <cell r="C366">
            <v>6666</v>
          </cell>
          <cell r="D366" t="str">
            <v>CODO G.RAD. PVC U.M. NORMA NTC 382 TI11.25° D=2 1/2" RDE 21</v>
          </cell>
          <cell r="E366" t="str">
            <v>UN</v>
          </cell>
          <cell r="F366">
            <v>43479</v>
          </cell>
          <cell r="G366" t="str">
            <v>Actualización 2022 -I + MO 2023</v>
          </cell>
        </row>
        <row r="367">
          <cell r="C367">
            <v>6667</v>
          </cell>
          <cell r="D367" t="str">
            <v>CODO G.RAD. PVC U.M. NORMA NTC 382 11.25° D=3" RDE 21</v>
          </cell>
          <cell r="E367" t="str">
            <v>UN</v>
          </cell>
          <cell r="F367">
            <v>60370</v>
          </cell>
          <cell r="G367" t="str">
            <v>Actualización 2022 -I + MO 2023</v>
          </cell>
        </row>
        <row r="368">
          <cell r="C368">
            <v>6668</v>
          </cell>
          <cell r="D368" t="str">
            <v>CODO G.RAD. PVC U.M. NORMA NTC 382 11.25° D=4" RDE 21</v>
          </cell>
          <cell r="E368" t="str">
            <v>UN</v>
          </cell>
          <cell r="F368">
            <v>103375</v>
          </cell>
          <cell r="G368" t="str">
            <v>Actualización 2022 -I + MO 2023</v>
          </cell>
        </row>
        <row r="369">
          <cell r="C369">
            <v>6669</v>
          </cell>
          <cell r="D369" t="str">
            <v>CODO G.RAD. PVC U.M. NORMA NTC 382 11.25° D=6" RDE 21</v>
          </cell>
          <cell r="E369" t="str">
            <v>UN</v>
          </cell>
          <cell r="F369">
            <v>239053</v>
          </cell>
          <cell r="G369" t="str">
            <v>Actualización 2022 -I + MO 2023</v>
          </cell>
        </row>
        <row r="370">
          <cell r="C370">
            <v>6670</v>
          </cell>
          <cell r="D370" t="str">
            <v>CODO G.RAD. PVC U.M. NORMA NTC 382 11.25° D=8" RDE 21</v>
          </cell>
          <cell r="E370" t="str">
            <v>UN</v>
          </cell>
          <cell r="F370">
            <v>467670</v>
          </cell>
          <cell r="G370" t="str">
            <v>Actualización 2022 -I + MO 2023</v>
          </cell>
        </row>
        <row r="371">
          <cell r="C371">
            <v>6671</v>
          </cell>
          <cell r="D371" t="str">
            <v>CODO G.RAD. PVC U.M. NORMA NTC 382 11.25° D=10" RDE 21</v>
          </cell>
          <cell r="E371" t="str">
            <v>UN</v>
          </cell>
          <cell r="F371">
            <v>990080</v>
          </cell>
          <cell r="G371" t="str">
            <v>Actualización 2022 -I + MO 2023</v>
          </cell>
        </row>
        <row r="372">
          <cell r="C372">
            <v>6672</v>
          </cell>
          <cell r="D372" t="str">
            <v>CODO G.RAD. PVC U.M. NORMA NTC 382 11.25° D=12" RDE 21</v>
          </cell>
          <cell r="E372" t="str">
            <v>UN</v>
          </cell>
          <cell r="F372">
            <v>1216180</v>
          </cell>
          <cell r="G372" t="str">
            <v>Actualización 2022 -I + MO 2023</v>
          </cell>
        </row>
        <row r="373">
          <cell r="C373">
            <v>6673</v>
          </cell>
          <cell r="D373" t="str">
            <v>CABINA TELEFONICA PEDESTAL M20</v>
          </cell>
          <cell r="E373" t="str">
            <v>UN</v>
          </cell>
          <cell r="F373">
            <v>3689000</v>
          </cell>
          <cell r="G373" t="str">
            <v>Actualización 2022 -I + MO 2023</v>
          </cell>
        </row>
        <row r="374">
          <cell r="C374">
            <v>6674</v>
          </cell>
          <cell r="D374" t="str">
            <v>PARADERO EN ACERO INOXIDABLE M10 (INSTALADO)</v>
          </cell>
          <cell r="E374" t="str">
            <v>UN</v>
          </cell>
          <cell r="F374">
            <v>8449000</v>
          </cell>
          <cell r="G374" t="str">
            <v>Actualización 2022 -I + MO 2023</v>
          </cell>
        </row>
        <row r="375">
          <cell r="C375">
            <v>6675</v>
          </cell>
          <cell r="D375" t="str">
            <v>CICLO-PARQUEADERO M101</v>
          </cell>
          <cell r="E375" t="str">
            <v>UN</v>
          </cell>
          <cell r="F375">
            <v>642600</v>
          </cell>
          <cell r="G375" t="str">
            <v>Actualización 2022 -I + MO 2023</v>
          </cell>
        </row>
        <row r="376">
          <cell r="C376">
            <v>6677</v>
          </cell>
          <cell r="D376" t="str">
            <v>BANCA EN MADERA M50</v>
          </cell>
          <cell r="E376" t="str">
            <v>UN</v>
          </cell>
          <cell r="F376">
            <v>511700</v>
          </cell>
          <cell r="G376" t="str">
            <v>Actualización 2022 -I + MO 2023</v>
          </cell>
        </row>
        <row r="377">
          <cell r="C377">
            <v>6679</v>
          </cell>
          <cell r="D377" t="str">
            <v>PROTECTOR DE ARBOL M90</v>
          </cell>
          <cell r="E377" t="str">
            <v>UN</v>
          </cell>
          <cell r="F377">
            <v>666400</v>
          </cell>
          <cell r="G377" t="str">
            <v>Actualización 2022 -I + MO 2023</v>
          </cell>
        </row>
        <row r="378">
          <cell r="C378">
            <v>6680</v>
          </cell>
          <cell r="D378" t="str">
            <v>PROTECTOR DE ARBOL DE DOS TUBOS M91</v>
          </cell>
          <cell r="E378" t="str">
            <v>UN</v>
          </cell>
          <cell r="F378">
            <v>190400</v>
          </cell>
          <cell r="G378" t="str">
            <v>Actualización 2022 -I + MO 2023</v>
          </cell>
        </row>
        <row r="379">
          <cell r="C379">
            <v>6681</v>
          </cell>
          <cell r="D379" t="str">
            <v>POSTE HISTORICO M131 H=5m</v>
          </cell>
          <cell r="E379" t="str">
            <v>UN</v>
          </cell>
          <cell r="F379">
            <v>3751713</v>
          </cell>
          <cell r="G379" t="str">
            <v>Actualización 2022 -I + MO 2023</v>
          </cell>
        </row>
        <row r="380">
          <cell r="C380">
            <v>6682</v>
          </cell>
          <cell r="D380" t="str">
            <v>BOLARDO BAJO EN HIERRO M62</v>
          </cell>
          <cell r="E380" t="str">
            <v>UN</v>
          </cell>
          <cell r="F380">
            <v>145180</v>
          </cell>
          <cell r="G380" t="str">
            <v>Actualización 2022 -I + MO 2023</v>
          </cell>
        </row>
        <row r="381">
          <cell r="C381">
            <v>6683</v>
          </cell>
          <cell r="D381" t="str">
            <v>BOLARDO BAJO EN CONCRETO M61</v>
          </cell>
          <cell r="E381" t="str">
            <v>UN</v>
          </cell>
          <cell r="F381">
            <v>99603</v>
          </cell>
          <cell r="G381" t="str">
            <v>Actualización 2022 -I + MO 2023</v>
          </cell>
        </row>
        <row r="382">
          <cell r="C382">
            <v>6684</v>
          </cell>
          <cell r="D382" t="str">
            <v>BLOQUE ESTRUCTURAL TIPO PIEDRA GRIS</v>
          </cell>
          <cell r="E382" t="str">
            <v>UN</v>
          </cell>
          <cell r="F382">
            <v>4430</v>
          </cell>
          <cell r="G382" t="str">
            <v>Actualización 2022 -I + MO 2023</v>
          </cell>
        </row>
        <row r="383">
          <cell r="C383">
            <v>6698</v>
          </cell>
          <cell r="D383" t="str">
            <v>GEOTEXTIL REPAV 400</v>
          </cell>
          <cell r="E383" t="str">
            <v>M2</v>
          </cell>
          <cell r="F383">
            <v>4403</v>
          </cell>
          <cell r="G383" t="str">
            <v>Actualización 2022 -I + MO 2023</v>
          </cell>
        </row>
        <row r="384">
          <cell r="C384">
            <v>6700</v>
          </cell>
          <cell r="D384" t="str">
            <v>GEOTEXTIL NT 3000 o 601 NT</v>
          </cell>
          <cell r="E384" t="str">
            <v>M2</v>
          </cell>
          <cell r="F384">
            <v>5831</v>
          </cell>
          <cell r="G384" t="str">
            <v>Actualización 2022 -I + MO 2023</v>
          </cell>
        </row>
        <row r="385">
          <cell r="C385">
            <v>6701</v>
          </cell>
          <cell r="D385" t="str">
            <v>GEOTEXTIL NT 4000 o 801 NT</v>
          </cell>
          <cell r="E385" t="str">
            <v>M2</v>
          </cell>
          <cell r="F385">
            <v>7735</v>
          </cell>
          <cell r="G385" t="str">
            <v>Actualización 2022 -I + MO 2023</v>
          </cell>
        </row>
        <row r="386">
          <cell r="C386">
            <v>6702</v>
          </cell>
          <cell r="D386" t="str">
            <v>GEOTEXTIL NT 5000 o 861 NT</v>
          </cell>
          <cell r="E386" t="str">
            <v>M2</v>
          </cell>
          <cell r="F386">
            <v>9330</v>
          </cell>
          <cell r="G386" t="str">
            <v>Actualización 2022 -I + MO 2023</v>
          </cell>
        </row>
        <row r="387">
          <cell r="C387">
            <v>6703</v>
          </cell>
          <cell r="D387" t="str">
            <v>GEOTEXTIL NT 6000 o 1201 NT</v>
          </cell>
          <cell r="E387" t="str">
            <v>M2</v>
          </cell>
          <cell r="F387">
            <v>9330</v>
          </cell>
          <cell r="G387" t="str">
            <v>Actualización 2022 -I + MO 2023</v>
          </cell>
        </row>
        <row r="388">
          <cell r="C388">
            <v>6704</v>
          </cell>
          <cell r="D388" t="str">
            <v>GEOTEXTIL NT 7000 o 1601 NT</v>
          </cell>
          <cell r="E388" t="str">
            <v>M2</v>
          </cell>
          <cell r="F388">
            <v>16779</v>
          </cell>
          <cell r="G388" t="str">
            <v>Actualización 2022 -I + MO 2023</v>
          </cell>
        </row>
        <row r="389">
          <cell r="C389">
            <v>6710</v>
          </cell>
          <cell r="D389" t="str">
            <v>GEOTEXTIL TEJIDO FORTEX BX-30</v>
          </cell>
          <cell r="E389" t="str">
            <v>M2</v>
          </cell>
          <cell r="F389">
            <v>5423</v>
          </cell>
          <cell r="G389" t="str">
            <v>Actualización 2022 -I + MO 2023</v>
          </cell>
        </row>
        <row r="390">
          <cell r="C390">
            <v>6715</v>
          </cell>
          <cell r="D390" t="str">
            <v>UNION PVC U.M. NORMA NTC 382 D=2 1/2"</v>
          </cell>
          <cell r="E390" t="str">
            <v>UN</v>
          </cell>
          <cell r="F390">
            <v>20988</v>
          </cell>
          <cell r="G390" t="str">
            <v>Actualización 2022 -I + MO 2023</v>
          </cell>
        </row>
        <row r="391">
          <cell r="C391">
            <v>6722</v>
          </cell>
          <cell r="D391" t="str">
            <v>SUBBASE GRANULAR B-400</v>
          </cell>
          <cell r="E391" t="str">
            <v>M3</v>
          </cell>
          <cell r="F391">
            <v>17850</v>
          </cell>
          <cell r="G391" t="str">
            <v>Actualización 2022 -I + MO 2023</v>
          </cell>
        </row>
        <row r="392">
          <cell r="C392">
            <v>6733</v>
          </cell>
          <cell r="D392" t="str">
            <v>ADOQUIN DE ARCILLA CUARTERON 26x6x6</v>
          </cell>
          <cell r="E392" t="str">
            <v>UN</v>
          </cell>
          <cell r="F392">
            <v>754</v>
          </cell>
          <cell r="G392" t="str">
            <v>Actualización 2022 -I + MO 2023</v>
          </cell>
        </row>
        <row r="393">
          <cell r="C393">
            <v>6739</v>
          </cell>
          <cell r="D393" t="str">
            <v>BOMBEO DE CONCRETO CON AUTOBOMBA (No incluye suministro ni instalación de concreto)</v>
          </cell>
          <cell r="E393" t="str">
            <v>M3</v>
          </cell>
          <cell r="F393">
            <v>45220</v>
          </cell>
          <cell r="G393" t="str">
            <v>Actualización 2022 -I + MO 2023</v>
          </cell>
        </row>
        <row r="394">
          <cell r="C394">
            <v>6780</v>
          </cell>
          <cell r="D394" t="str">
            <v>MOTOSIERRA - POTENCIA 2 A 3 KW</v>
          </cell>
          <cell r="E394" t="str">
            <v>DIA</v>
          </cell>
          <cell r="F394">
            <v>40047</v>
          </cell>
          <cell r="G394" t="str">
            <v>Actualización 2022 -I + MO 2023</v>
          </cell>
        </row>
        <row r="395">
          <cell r="C395">
            <v>6789</v>
          </cell>
          <cell r="D395" t="str">
            <v>ACERO FIGURADO No. 7 (Ø 7/8") F'y=60000 PSI</v>
          </cell>
          <cell r="E395" t="str">
            <v>KG</v>
          </cell>
          <cell r="F395">
            <v>2832</v>
          </cell>
          <cell r="G395" t="str">
            <v>Actualización 2022 -I + MO 2023</v>
          </cell>
          <cell r="H395" t="str">
            <v>x</v>
          </cell>
        </row>
        <row r="396">
          <cell r="C396">
            <v>6792</v>
          </cell>
          <cell r="D396" t="str">
            <v>MARCO Y TAPA CIRCULAR CAMARA INSPECCIÓN ETB PL0025</v>
          </cell>
          <cell r="E396" t="str">
            <v>UN</v>
          </cell>
          <cell r="F396">
            <v>375183</v>
          </cell>
          <cell r="G396" t="str">
            <v>Actualización 2022 -I + MO 2023</v>
          </cell>
        </row>
        <row r="397">
          <cell r="C397">
            <v>6793</v>
          </cell>
          <cell r="D397" t="str">
            <v>MARCO Y TAPA CAJA INSPECCION SENCILLA CODENSA CS 275</v>
          </cell>
          <cell r="E397" t="str">
            <v>UN</v>
          </cell>
          <cell r="F397">
            <v>478447</v>
          </cell>
          <cell r="G397" t="str">
            <v>Actualización 2022 -I + MO 2023</v>
          </cell>
        </row>
        <row r="398">
          <cell r="C398">
            <v>6807</v>
          </cell>
          <cell r="D398" t="str">
            <v>FORMALETA MADERA SUMIDEROS</v>
          </cell>
          <cell r="E398" t="str">
            <v>M2</v>
          </cell>
          <cell r="F398">
            <v>41319</v>
          </cell>
          <cell r="G398" t="str">
            <v>Actualización 2022 -I + MO 2023</v>
          </cell>
        </row>
        <row r="399">
          <cell r="C399">
            <v>6824</v>
          </cell>
          <cell r="D399" t="str">
            <v>TRANSPORTE TUBERIA Y PREFABRICADOS</v>
          </cell>
          <cell r="E399" t="str">
            <v>KG</v>
          </cell>
          <cell r="F399">
            <v>32</v>
          </cell>
          <cell r="G399" t="str">
            <v>Actualización 2022 -I + MO 2023</v>
          </cell>
        </row>
        <row r="400">
          <cell r="C400">
            <v>6825</v>
          </cell>
          <cell r="D400" t="str">
            <v>BARRERA MONODIRECCIONAL NEW JERSEY (900x290x1000)</v>
          </cell>
          <cell r="E400" t="str">
            <v>UN</v>
          </cell>
          <cell r="F400">
            <v>258081</v>
          </cell>
          <cell r="G400" t="str">
            <v>Actualización 2022 -I + MO 2023</v>
          </cell>
        </row>
        <row r="401">
          <cell r="C401">
            <v>6826</v>
          </cell>
          <cell r="D401" t="str">
            <v>BARRERA BIDIRECCIONAL NEW JERSEY (800x600x1500)</v>
          </cell>
          <cell r="E401" t="str">
            <v>UN</v>
          </cell>
          <cell r="F401">
            <v>398620</v>
          </cell>
          <cell r="G401" t="str">
            <v>Actualización 2022 -I + MO 2023</v>
          </cell>
        </row>
        <row r="402">
          <cell r="C402">
            <v>6830</v>
          </cell>
          <cell r="D402" t="str">
            <v>GROUTING 10,5 MPa 1500 PSI (105 Kg/cm2)</v>
          </cell>
          <cell r="E402" t="str">
            <v>M3</v>
          </cell>
          <cell r="F402">
            <v>362950</v>
          </cell>
          <cell r="G402" t="str">
            <v>Actualización 2022 -I + MO 2023</v>
          </cell>
        </row>
        <row r="403">
          <cell r="C403">
            <v>6831</v>
          </cell>
          <cell r="D403" t="str">
            <v>GROUTING 2000 PSI 14 MPa (140 Kg/cm2)</v>
          </cell>
          <cell r="E403" t="str">
            <v>M3</v>
          </cell>
          <cell r="F403">
            <v>386750</v>
          </cell>
          <cell r="G403" t="str">
            <v>Actualización 2022 -I + MO 2023</v>
          </cell>
        </row>
        <row r="404">
          <cell r="C404">
            <v>6832</v>
          </cell>
          <cell r="D404" t="str">
            <v>GROUTING 17 MPa 2500 PSI (175 Kg/cm2)</v>
          </cell>
          <cell r="E404" t="str">
            <v>M3</v>
          </cell>
          <cell r="F404">
            <v>401328</v>
          </cell>
          <cell r="G404" t="str">
            <v>Actualización 2022 -I + MO 2023</v>
          </cell>
        </row>
        <row r="405">
          <cell r="C405">
            <v>6834</v>
          </cell>
          <cell r="D405" t="str">
            <v>TUBERIA PF D=1/2" RDE 9</v>
          </cell>
          <cell r="E405" t="str">
            <v>ML</v>
          </cell>
          <cell r="F405">
            <v>3290</v>
          </cell>
          <cell r="G405" t="str">
            <v>Actualización 2022 -I + MO 2023</v>
          </cell>
        </row>
        <row r="406">
          <cell r="C406">
            <v>6835</v>
          </cell>
          <cell r="D406" t="str">
            <v>UNION PVC PRESION U.S. D=1/2"</v>
          </cell>
          <cell r="E406" t="str">
            <v>UN</v>
          </cell>
          <cell r="F406">
            <v>501</v>
          </cell>
          <cell r="G406" t="str">
            <v>Actualización 2022 -I + MO 2023</v>
          </cell>
        </row>
        <row r="407">
          <cell r="C407">
            <v>6846</v>
          </cell>
          <cell r="D407" t="str">
            <v>ADOQUIN DE CONCRETO (200x100x80mm)</v>
          </cell>
          <cell r="E407" t="str">
            <v>UN</v>
          </cell>
          <cell r="F407">
            <v>1247</v>
          </cell>
          <cell r="G407" t="str">
            <v>Actualización 2022 -I + MO 2023</v>
          </cell>
        </row>
        <row r="408">
          <cell r="C408">
            <v>6847</v>
          </cell>
          <cell r="D408" t="str">
            <v>ADOQUIN DE CONCRETO (200x100x80mm) COLOR</v>
          </cell>
          <cell r="E408" t="str">
            <v>UN</v>
          </cell>
          <cell r="F408">
            <v>1432</v>
          </cell>
          <cell r="G408" t="str">
            <v>Actualización 2022 -I + MO 2023</v>
          </cell>
        </row>
        <row r="409">
          <cell r="C409">
            <v>6853</v>
          </cell>
          <cell r="D409" t="str">
            <v>ADOQUIN DE CONCRETO A25 (20x10x6cm)</v>
          </cell>
          <cell r="E409" t="str">
            <v>UN</v>
          </cell>
          <cell r="F409">
            <v>1068</v>
          </cell>
          <cell r="G409" t="str">
            <v>Actualización 2022 -I + MO 2023</v>
          </cell>
        </row>
        <row r="410">
          <cell r="C410">
            <v>6858</v>
          </cell>
          <cell r="D410" t="str">
            <v>CONCRETO MR50</v>
          </cell>
          <cell r="E410" t="str">
            <v>M3</v>
          </cell>
          <cell r="F410">
            <v>451605</v>
          </cell>
          <cell r="G410" t="str">
            <v>Actualización 2022 -I + MO 2023</v>
          </cell>
        </row>
        <row r="411">
          <cell r="C411">
            <v>6859</v>
          </cell>
          <cell r="D411" t="str">
            <v>CONCRETO MR45</v>
          </cell>
          <cell r="E411" t="str">
            <v>M3</v>
          </cell>
          <cell r="F411">
            <v>447440</v>
          </cell>
          <cell r="G411" t="str">
            <v>Actualización 2022 -I + MO 2023</v>
          </cell>
        </row>
        <row r="412">
          <cell r="C412">
            <v>6861</v>
          </cell>
          <cell r="D412" t="str">
            <v>LOSETA PREFABRICADA A50 - A55 - A56 (400x400x60mm)</v>
          </cell>
          <cell r="E412" t="str">
            <v>M2</v>
          </cell>
          <cell r="F412">
            <v>46268</v>
          </cell>
          <cell r="G412" t="str">
            <v>Actualización 2022 -I + MO 2023</v>
          </cell>
        </row>
        <row r="413">
          <cell r="C413">
            <v>6863</v>
          </cell>
          <cell r="D413" t="str">
            <v>CAÑUELA PREFABRICADA A120 (800x300x225mm)</v>
          </cell>
          <cell r="E413" t="str">
            <v>UN</v>
          </cell>
          <cell r="F413">
            <v>31966</v>
          </cell>
          <cell r="G413" t="str">
            <v>Actualización 2022 -I + MO 2023</v>
          </cell>
        </row>
        <row r="414">
          <cell r="C414">
            <v>6865</v>
          </cell>
          <cell r="D414" t="str">
            <v>CONCRETO TREMIE 3000 PSI (210 Kg/cm2)</v>
          </cell>
          <cell r="E414" t="str">
            <v>M3</v>
          </cell>
          <cell r="F414">
            <v>413525</v>
          </cell>
          <cell r="G414" t="str">
            <v>Actualización 2022 -I + MO 2023</v>
          </cell>
        </row>
        <row r="415">
          <cell r="C415">
            <v>6867</v>
          </cell>
          <cell r="D415" t="str">
            <v>PILOTEADORA - INCLUYE OPERARIO Y COMBUSTIBLE</v>
          </cell>
          <cell r="E415" t="str">
            <v>HR</v>
          </cell>
          <cell r="F415">
            <v>547918</v>
          </cell>
          <cell r="G415" t="str">
            <v>Actualización 2022 -I + MO 2023</v>
          </cell>
        </row>
        <row r="416">
          <cell r="C416">
            <v>6875</v>
          </cell>
          <cell r="D416" t="str">
            <v>CEMENTO ASFÁLTICO MODIFICADO CON POLÍMEROS TIPO I</v>
          </cell>
          <cell r="E416" t="str">
            <v>KG</v>
          </cell>
          <cell r="F416">
            <v>4213</v>
          </cell>
          <cell r="G416" t="str">
            <v>Actualización 2022 -I + MO 2023</v>
          </cell>
        </row>
        <row r="417">
          <cell r="C417">
            <v>6878</v>
          </cell>
          <cell r="D417" t="str">
            <v>TRANSPORTE DE BASES ASFALTICAS</v>
          </cell>
          <cell r="E417" t="str">
            <v>M3-KM</v>
          </cell>
          <cell r="F417">
            <v>1428</v>
          </cell>
          <cell r="G417" t="str">
            <v>Actualización 2022 -I + MO 2023</v>
          </cell>
        </row>
        <row r="418">
          <cell r="C418">
            <v>6884</v>
          </cell>
          <cell r="D418" t="str">
            <v>POSTE METALICO H=9m BRAZO SENCILLO (PINTADO)</v>
          </cell>
          <cell r="E418" t="str">
            <v>UN</v>
          </cell>
          <cell r="F418">
            <v>2756637</v>
          </cell>
          <cell r="G418" t="str">
            <v>Actualización 2022 -I + MO 2023</v>
          </cell>
        </row>
        <row r="419">
          <cell r="C419">
            <v>6889</v>
          </cell>
          <cell r="D419" t="str">
            <v>FONDO DE JUNTA EN ESPUMA DE POLIETILENO DE BAJA DENSIDAD D=10 mm</v>
          </cell>
          <cell r="E419" t="str">
            <v>ML</v>
          </cell>
          <cell r="F419">
            <v>915</v>
          </cell>
          <cell r="G419" t="str">
            <v>Actualización 2022 -I + MO 2023</v>
          </cell>
        </row>
        <row r="420">
          <cell r="C420">
            <v>6914</v>
          </cell>
          <cell r="D420" t="str">
            <v>CURADOR PARA CONCRETOS Y MORTEROS</v>
          </cell>
          <cell r="E420" t="str">
            <v>KG</v>
          </cell>
          <cell r="F420">
            <v>7053</v>
          </cell>
          <cell r="G420" t="str">
            <v>Actualización 2022 -I + MO 2023</v>
          </cell>
        </row>
        <row r="421">
          <cell r="C421">
            <v>6919</v>
          </cell>
          <cell r="D421" t="str">
            <v>ESMALTE URETANO GRIS (COMPONENTE A)</v>
          </cell>
          <cell r="E421" t="str">
            <v>GLN</v>
          </cell>
          <cell r="F421">
            <v>180000</v>
          </cell>
          <cell r="G421" t="str">
            <v>Actualización 2022 -I + MO 2023</v>
          </cell>
        </row>
        <row r="422">
          <cell r="C422">
            <v>6944</v>
          </cell>
          <cell r="D422" t="str">
            <v>MARCO Y TAPA CIRCULAR CAJA VEHICULAR CODENSA CS280</v>
          </cell>
          <cell r="E422" t="str">
            <v>UN</v>
          </cell>
          <cell r="F422">
            <v>432732</v>
          </cell>
          <cell r="G422" t="str">
            <v>Actualización 2022 -I + MO 2023</v>
          </cell>
        </row>
        <row r="423">
          <cell r="C423">
            <v>6958</v>
          </cell>
          <cell r="D423" t="str">
            <v>GEOTEXTIL TEJIDO FORTEX BX-60 o 5x5</v>
          </cell>
          <cell r="E423" t="str">
            <v>M2</v>
          </cell>
          <cell r="F423">
            <v>10472</v>
          </cell>
          <cell r="G423" t="str">
            <v>Actualización 2022 -I + MO 2023</v>
          </cell>
        </row>
        <row r="424">
          <cell r="C424">
            <v>6962</v>
          </cell>
          <cell r="D424" t="str">
            <v>EMULSION ASFALTICA CRL-1</v>
          </cell>
          <cell r="E424" t="str">
            <v>LT</v>
          </cell>
          <cell r="F424">
            <v>1949</v>
          </cell>
          <cell r="G424" t="str">
            <v>Actualización 2022 -I + MO 2023</v>
          </cell>
        </row>
        <row r="425">
          <cell r="C425">
            <v>6963</v>
          </cell>
          <cell r="D425" t="str">
            <v>EMULSION ASFALTICA CRR-1</v>
          </cell>
          <cell r="E425" t="str">
            <v>LT</v>
          </cell>
          <cell r="F425">
            <v>2067</v>
          </cell>
          <cell r="G425" t="str">
            <v>Actualización 2022 -I + MO 2023</v>
          </cell>
        </row>
        <row r="426">
          <cell r="C426">
            <v>6964</v>
          </cell>
          <cell r="D426" t="str">
            <v>EMULSION ASFALTICA CRR-2</v>
          </cell>
          <cell r="E426" t="str">
            <v>LT</v>
          </cell>
          <cell r="F426">
            <v>3511</v>
          </cell>
          <cell r="G426" t="str">
            <v>Actualización 2022 -I + MO 2023</v>
          </cell>
        </row>
        <row r="427">
          <cell r="C427">
            <v>7004</v>
          </cell>
          <cell r="D427" t="str">
            <v>BASE GRANULAR B-600</v>
          </cell>
          <cell r="E427" t="str">
            <v>M3</v>
          </cell>
          <cell r="F427">
            <v>38080</v>
          </cell>
          <cell r="G427" t="str">
            <v>Actualización 2022 -I + MO 2023</v>
          </cell>
        </row>
        <row r="428">
          <cell r="C428">
            <v>7005</v>
          </cell>
          <cell r="D428" t="str">
            <v>SUBBASE GRANULAR B-200</v>
          </cell>
          <cell r="E428" t="str">
            <v>M3</v>
          </cell>
          <cell r="F428">
            <v>12495</v>
          </cell>
          <cell r="G428" t="str">
            <v>Actualización 2022 -I + MO 2023</v>
          </cell>
        </row>
        <row r="429">
          <cell r="C429">
            <v>7009</v>
          </cell>
          <cell r="D429" t="str">
            <v>CORTADORA DE PAVIMENTOS (SIN DISCO) - PROFUNDIDAD DE CORTE MÁXIMO DE 16 A 20 cm - INCLUYE COMBUSTIBLE</v>
          </cell>
          <cell r="E429" t="str">
            <v>DIA</v>
          </cell>
          <cell r="F429">
            <v>62315</v>
          </cell>
          <cell r="G429" t="str">
            <v>Actualización 2022 -I + MO 2023</v>
          </cell>
        </row>
        <row r="430">
          <cell r="C430">
            <v>7012</v>
          </cell>
          <cell r="D430" t="str">
            <v>ADOQUIN DE ARCILLA 20x10x8</v>
          </cell>
          <cell r="E430" t="str">
            <v>UN</v>
          </cell>
          <cell r="F430">
            <v>997</v>
          </cell>
          <cell r="G430" t="str">
            <v>Actualización 2022 -I + MO 2023</v>
          </cell>
        </row>
        <row r="431">
          <cell r="C431">
            <v>7018</v>
          </cell>
          <cell r="D431" t="str">
            <v>SELLANTE ELASTOMERICO CON BASE EN POLIURETANO</v>
          </cell>
          <cell r="E431" t="str">
            <v>GLN</v>
          </cell>
          <cell r="F431">
            <v>256148</v>
          </cell>
          <cell r="G431" t="str">
            <v>Actualización 2022 -I + MO 2023</v>
          </cell>
          <cell r="H431" t="str">
            <v>x</v>
          </cell>
        </row>
        <row r="432">
          <cell r="C432">
            <v>7019</v>
          </cell>
          <cell r="D432" t="str">
            <v>GASOLINA CORRIENTE</v>
          </cell>
          <cell r="E432" t="str">
            <v>GLN</v>
          </cell>
          <cell r="F432">
            <v>9152</v>
          </cell>
          <cell r="G432" t="str">
            <v>Actualización 2022 -I + MO 2023</v>
          </cell>
        </row>
        <row r="433">
          <cell r="C433">
            <v>7020</v>
          </cell>
          <cell r="D433" t="str">
            <v>UNION REPARACION HD EXTREMO LISO D=3"</v>
          </cell>
          <cell r="E433" t="str">
            <v>UN</v>
          </cell>
          <cell r="F433">
            <v>140420</v>
          </cell>
          <cell r="G433" t="str">
            <v>Actualización 2022 -I + MO 2023</v>
          </cell>
        </row>
        <row r="434">
          <cell r="C434">
            <v>7021</v>
          </cell>
          <cell r="D434" t="str">
            <v>UNION GIBAULT HD PARA AC CL 25 D=3"</v>
          </cell>
          <cell r="E434" t="str">
            <v>UN</v>
          </cell>
          <cell r="F434">
            <v>154700</v>
          </cell>
          <cell r="G434" t="str">
            <v>Actualización 2022 -I + MO 2023</v>
          </cell>
        </row>
        <row r="435">
          <cell r="C435">
            <v>7022</v>
          </cell>
          <cell r="D435" t="str">
            <v>UNION GIBAULT HD PARA AC CL 25 D=4"</v>
          </cell>
          <cell r="E435" t="str">
            <v>UN</v>
          </cell>
          <cell r="F435">
            <v>186434</v>
          </cell>
          <cell r="G435" t="str">
            <v>Actualización 2022 -I + MO 2023</v>
          </cell>
        </row>
        <row r="436">
          <cell r="C436">
            <v>7023</v>
          </cell>
          <cell r="D436" t="str">
            <v>UNION GIBAULT HD PARA AC CL 25 D=8"</v>
          </cell>
          <cell r="E436" t="str">
            <v>UN</v>
          </cell>
          <cell r="F436">
            <v>275306</v>
          </cell>
          <cell r="G436" t="str">
            <v>Actualización 2022 -I + MO 2023</v>
          </cell>
        </row>
        <row r="437">
          <cell r="C437">
            <v>7024</v>
          </cell>
          <cell r="D437" t="str">
            <v>UNION GIBAULT HD PARA AC CL 25 D=6"</v>
          </cell>
          <cell r="E437" t="str">
            <v>UN</v>
          </cell>
          <cell r="F437">
            <v>268412</v>
          </cell>
          <cell r="G437" t="str">
            <v>Actualización 2022 -I + MO 2023</v>
          </cell>
        </row>
        <row r="438">
          <cell r="C438">
            <v>7025</v>
          </cell>
          <cell r="D438" t="str">
            <v>UNION GIBAULT HD PARA AC CL 25 D=10"</v>
          </cell>
          <cell r="E438" t="str">
            <v>UN</v>
          </cell>
          <cell r="F438">
            <v>543333</v>
          </cell>
          <cell r="G438" t="str">
            <v>Actualización 2022 -I + MO 2023</v>
          </cell>
        </row>
        <row r="439">
          <cell r="C439">
            <v>7026</v>
          </cell>
          <cell r="D439" t="str">
            <v>UNION GIBAULT HD PARA AC CL 25 D=12"</v>
          </cell>
          <cell r="E439" t="str">
            <v>UN</v>
          </cell>
          <cell r="F439">
            <v>798889</v>
          </cell>
          <cell r="G439" t="str">
            <v>Actualización 2022 -I + MO 2023</v>
          </cell>
        </row>
        <row r="440">
          <cell r="C440">
            <v>7041</v>
          </cell>
          <cell r="D440" t="str">
            <v>TAPA Y ANILLO EN POLIPROPILENO RECICLADO PARA POZO</v>
          </cell>
          <cell r="E440" t="str">
            <v>UN</v>
          </cell>
          <cell r="F440">
            <v>1393335</v>
          </cell>
          <cell r="G440" t="str">
            <v>Actualización 2022 -I + MO 2023</v>
          </cell>
        </row>
        <row r="441">
          <cell r="C441">
            <v>7050</v>
          </cell>
          <cell r="D441" t="str">
            <v>TARIFA HORA - PERSONAL DE OBRA - OFICIAL (INCLUYE FACTOR DE PRESTACIONES)</v>
          </cell>
          <cell r="E441" t="str">
            <v>HR</v>
          </cell>
          <cell r="F441">
            <v>11464</v>
          </cell>
          <cell r="G441" t="str">
            <v>Actualización 2022 -I + MO 2023</v>
          </cell>
        </row>
        <row r="442">
          <cell r="C442">
            <v>7055</v>
          </cell>
          <cell r="D442" t="str">
            <v>CAL HIDRATADA</v>
          </cell>
          <cell r="E442" t="str">
            <v>KG</v>
          </cell>
          <cell r="F442">
            <v>547</v>
          </cell>
          <cell r="G442" t="str">
            <v>Actualización 2022 -I + MO 2023</v>
          </cell>
        </row>
        <row r="443">
          <cell r="C443">
            <v>7057</v>
          </cell>
          <cell r="D443" t="str">
            <v>TARIFA HORA - PERSONAL DE OBRA - AYUDANTE (INCLUYE FACTOR DE PRESTACIONES)</v>
          </cell>
          <cell r="E443" t="str">
            <v>HR</v>
          </cell>
          <cell r="F443">
            <v>7965</v>
          </cell>
          <cell r="G443" t="str">
            <v>Actualización 2022 -I + MO 2023</v>
          </cell>
        </row>
        <row r="444">
          <cell r="C444">
            <v>7071</v>
          </cell>
          <cell r="D444" t="str">
            <v>EMULSION ASFALTICA CRL-0</v>
          </cell>
          <cell r="E444" t="str">
            <v>LT</v>
          </cell>
          <cell r="F444">
            <v>3094</v>
          </cell>
          <cell r="G444" t="str">
            <v>Actualización 2022 -I + MO 2023</v>
          </cell>
        </row>
        <row r="445">
          <cell r="C445">
            <v>7080</v>
          </cell>
          <cell r="D445" t="str">
            <v>TUBERIA PVC SANITARIA U.S. D=4"</v>
          </cell>
          <cell r="E445" t="str">
            <v>ML</v>
          </cell>
          <cell r="F445">
            <v>31765</v>
          </cell>
          <cell r="G445" t="str">
            <v>Actualización 2022 -I + MO 2023</v>
          </cell>
        </row>
        <row r="446">
          <cell r="C446">
            <v>7081</v>
          </cell>
          <cell r="D446" t="str">
            <v>TUBERIA PVC SANITARIA U.S. D=6"</v>
          </cell>
          <cell r="E446" t="str">
            <v>ML</v>
          </cell>
          <cell r="F446">
            <v>66655</v>
          </cell>
          <cell r="G446" t="str">
            <v>Actualización 2022 -I + MO 2023</v>
          </cell>
        </row>
        <row r="447">
          <cell r="C447">
            <v>7082</v>
          </cell>
          <cell r="D447" t="str">
            <v>PLACA CUBIERTA POZO D=1.70m, e=0.25m - EAAB</v>
          </cell>
          <cell r="E447" t="str">
            <v>UN</v>
          </cell>
          <cell r="F447">
            <v>1059005</v>
          </cell>
          <cell r="G447" t="str">
            <v>Actualización 2022 -I + MO 2023</v>
          </cell>
          <cell r="H447" t="str">
            <v>x</v>
          </cell>
        </row>
        <row r="448">
          <cell r="C448">
            <v>7084</v>
          </cell>
          <cell r="D448" t="str">
            <v>PLACA FONDO POZO D=1.70m, e=0.20m - EAAB</v>
          </cell>
          <cell r="E448" t="str">
            <v>UN</v>
          </cell>
          <cell r="F448">
            <v>927453</v>
          </cell>
          <cell r="G448" t="str">
            <v>Actualización 2022 -I + MO 2023</v>
          </cell>
          <cell r="H448" t="str">
            <v>x</v>
          </cell>
        </row>
        <row r="449">
          <cell r="C449">
            <v>7085</v>
          </cell>
          <cell r="D449" t="str">
            <v>SECCIÓN CILINDRO POZO D=1.20m, H=1.00m</v>
          </cell>
          <cell r="E449" t="str">
            <v>UN</v>
          </cell>
          <cell r="F449">
            <v>853587</v>
          </cell>
          <cell r="G449" t="str">
            <v>Actualización 2022 -I + MO 2023</v>
          </cell>
          <cell r="H449" t="str">
            <v>x</v>
          </cell>
        </row>
        <row r="450">
          <cell r="C450">
            <v>7086</v>
          </cell>
          <cell r="D450" t="str">
            <v>SECCIÓN CILINDRO POZO D=1.20m, H=0.50m</v>
          </cell>
          <cell r="E450" t="str">
            <v>UN</v>
          </cell>
          <cell r="F450">
            <v>432269</v>
          </cell>
          <cell r="G450" t="str">
            <v>Actualización 2022 -I + MO 2023</v>
          </cell>
        </row>
        <row r="451">
          <cell r="C451">
            <v>7087</v>
          </cell>
          <cell r="D451" t="str">
            <v>SECCIÓN CILINDRO POZO D=1.20m, H=0.25m</v>
          </cell>
          <cell r="E451" t="str">
            <v>UN</v>
          </cell>
          <cell r="F451">
            <v>234866</v>
          </cell>
          <cell r="G451" t="str">
            <v>Actualización 2022 -I + MO 2023</v>
          </cell>
          <cell r="H451" t="str">
            <v>x</v>
          </cell>
        </row>
        <row r="452">
          <cell r="C452">
            <v>7088</v>
          </cell>
          <cell r="D452" t="str">
            <v>ACERO FIGURADO No. 4 (Ø 1/2") F'y=60000 PSI</v>
          </cell>
          <cell r="E452" t="str">
            <v>KG</v>
          </cell>
          <cell r="F452">
            <v>2832</v>
          </cell>
          <cell r="G452" t="str">
            <v>Actualización 2022 -I + MO 2023</v>
          </cell>
          <cell r="H452" t="str">
            <v>x</v>
          </cell>
        </row>
        <row r="453">
          <cell r="C453">
            <v>7089</v>
          </cell>
          <cell r="D453" t="str">
            <v>MARCO Y TAPA PARA SUMIDERO 0.52 X 0.90 EAAB NP-023</v>
          </cell>
          <cell r="E453" t="str">
            <v>UN</v>
          </cell>
          <cell r="F453">
            <v>441019</v>
          </cell>
          <cell r="G453" t="str">
            <v>Actualización 2022 -I + MO 2023</v>
          </cell>
        </row>
        <row r="454">
          <cell r="C454">
            <v>7091</v>
          </cell>
          <cell r="D454" t="str">
            <v>SUMIDERO LATERAL SL-100</v>
          </cell>
          <cell r="E454" t="str">
            <v>UN</v>
          </cell>
          <cell r="F454">
            <v>1370154</v>
          </cell>
          <cell r="G454" t="str">
            <v>Actualización 2022 -I + MO 2023</v>
          </cell>
        </row>
        <row r="455">
          <cell r="C455">
            <v>7092</v>
          </cell>
          <cell r="D455" t="str">
            <v>SUMIDERO LATERAL SL-150</v>
          </cell>
          <cell r="E455" t="str">
            <v>UN</v>
          </cell>
          <cell r="F455">
            <v>1839216</v>
          </cell>
          <cell r="G455" t="str">
            <v>Actualización 2022 -I + MO 2023</v>
          </cell>
        </row>
        <row r="456">
          <cell r="C456">
            <v>7093</v>
          </cell>
          <cell r="D456" t="str">
            <v>SUMIDERO LATERAL SL-200</v>
          </cell>
          <cell r="E456" t="str">
            <v>UN</v>
          </cell>
          <cell r="F456">
            <v>2129162</v>
          </cell>
          <cell r="G456" t="str">
            <v>Actualización 2022 -I + MO 2023</v>
          </cell>
        </row>
        <row r="457">
          <cell r="C457">
            <v>7094</v>
          </cell>
          <cell r="D457" t="str">
            <v>SUMIDERO LATERAL SL-250</v>
          </cell>
          <cell r="E457" t="str">
            <v>UN</v>
          </cell>
          <cell r="F457">
            <v>2947511</v>
          </cell>
          <cell r="G457" t="str">
            <v>Actualización 2022 -I + MO 2023</v>
          </cell>
        </row>
        <row r="458">
          <cell r="C458">
            <v>7096</v>
          </cell>
          <cell r="D458" t="str">
            <v>TAPA SUMIDERO LATERAL SL-100</v>
          </cell>
          <cell r="E458" t="str">
            <v>UN</v>
          </cell>
          <cell r="F458">
            <v>1391241</v>
          </cell>
          <cell r="G458" t="str">
            <v>Actualización 2022 -I + MO 2023</v>
          </cell>
          <cell r="H458" t="str">
            <v>x</v>
          </cell>
        </row>
        <row r="459">
          <cell r="C459">
            <v>7097</v>
          </cell>
          <cell r="D459" t="str">
            <v>TAPA SUMIDERO LATERAL SL-150</v>
          </cell>
          <cell r="E459" t="str">
            <v>UN</v>
          </cell>
          <cell r="F459">
            <v>2149750</v>
          </cell>
          <cell r="G459" t="str">
            <v>Actualización 2022 -I + MO 2023</v>
          </cell>
        </row>
        <row r="460">
          <cell r="C460">
            <v>7098</v>
          </cell>
          <cell r="D460" t="str">
            <v>TAPA SUMIDERO LATERAL SL-200</v>
          </cell>
          <cell r="E460" t="str">
            <v>UN</v>
          </cell>
          <cell r="F460">
            <v>2731426</v>
          </cell>
          <cell r="G460" t="str">
            <v>Actualización 2022 -I + MO 2023</v>
          </cell>
          <cell r="H460" t="str">
            <v>x</v>
          </cell>
        </row>
        <row r="461">
          <cell r="C461">
            <v>7099</v>
          </cell>
          <cell r="D461" t="str">
            <v>TAPA SUMIDERO LATERAL SL-250</v>
          </cell>
          <cell r="E461" t="str">
            <v>UN</v>
          </cell>
          <cell r="F461">
            <v>2826286</v>
          </cell>
          <cell r="G461" t="str">
            <v>Actualización 2022 -I + MO 2023</v>
          </cell>
        </row>
        <row r="462">
          <cell r="C462">
            <v>7101</v>
          </cell>
          <cell r="D462" t="str">
            <v>SOBRETAPA SUMIDERO LATERAL SL-150</v>
          </cell>
          <cell r="E462" t="str">
            <v>UN</v>
          </cell>
          <cell r="F462">
            <v>761507</v>
          </cell>
          <cell r="G462" t="str">
            <v>Actualización 2022 -I + MO 2023</v>
          </cell>
        </row>
        <row r="463">
          <cell r="C463">
            <v>7104</v>
          </cell>
          <cell r="D463" t="str">
            <v>REJILLA SUMIDERO LATERAL 83.50 X 45</v>
          </cell>
          <cell r="E463" t="str">
            <v>UN</v>
          </cell>
          <cell r="F463">
            <v>272284</v>
          </cell>
          <cell r="G463" t="str">
            <v>Actualización 2022 -I + MO 2023</v>
          </cell>
        </row>
        <row r="464">
          <cell r="C464">
            <v>7105</v>
          </cell>
          <cell r="D464" t="str">
            <v>TUBERIA PVC DRENAJE D=65MM (TUBO SIN FILTRO)</v>
          </cell>
          <cell r="E464" t="str">
            <v>ML</v>
          </cell>
          <cell r="F464">
            <v>12894</v>
          </cell>
          <cell r="G464" t="str">
            <v>Actualización 2022 -I + MO 2023</v>
          </cell>
        </row>
        <row r="465">
          <cell r="C465">
            <v>7106</v>
          </cell>
          <cell r="D465" t="str">
            <v>TUBERIA PVC DRENAJE D=100MM (TUBO SIN FILTRO)</v>
          </cell>
          <cell r="E465" t="str">
            <v>ML</v>
          </cell>
          <cell r="F465">
            <v>22050</v>
          </cell>
          <cell r="G465" t="str">
            <v>Actualización 2022 -I + MO 2023</v>
          </cell>
        </row>
        <row r="466">
          <cell r="C466">
            <v>7107</v>
          </cell>
          <cell r="D466" t="str">
            <v>TUBERIA PVC DRENAJE D=160MM (TUBO SIN FILTRO)</v>
          </cell>
          <cell r="E466" t="str">
            <v>ML</v>
          </cell>
          <cell r="F466">
            <v>42668</v>
          </cell>
          <cell r="G466" t="str">
            <v>Actualización 2022 -I + MO 2023</v>
          </cell>
        </row>
        <row r="467">
          <cell r="C467">
            <v>7109</v>
          </cell>
          <cell r="D467" t="str">
            <v>TUBERIA PVC DRENAJE D=65MM (EN ROLLO CON FILTRO)</v>
          </cell>
          <cell r="E467" t="str">
            <v>ML</v>
          </cell>
          <cell r="F467">
            <v>16699</v>
          </cell>
          <cell r="G467" t="str">
            <v>Actualización 2022 -I + MO 2023</v>
          </cell>
        </row>
        <row r="468">
          <cell r="C468">
            <v>7110</v>
          </cell>
          <cell r="D468" t="str">
            <v>TUBERIA PVC DRENAJE D=100 mm (EN ROLLO CON FILTRO)</v>
          </cell>
          <cell r="E468" t="str">
            <v>ML</v>
          </cell>
          <cell r="F468">
            <v>23779</v>
          </cell>
          <cell r="G468" t="str">
            <v>Actualización 2022 -I + MO 2023</v>
          </cell>
        </row>
        <row r="469">
          <cell r="C469">
            <v>7111</v>
          </cell>
          <cell r="D469" t="str">
            <v>TUBERIA PVC DRENAJE D=160MM (EN ROLLO CON FILTRO)</v>
          </cell>
          <cell r="E469" t="str">
            <v>ML</v>
          </cell>
          <cell r="F469">
            <v>66488</v>
          </cell>
          <cell r="G469" t="str">
            <v>Actualización 2022 -I + MO 2023</v>
          </cell>
        </row>
        <row r="470">
          <cell r="C470">
            <v>7114</v>
          </cell>
          <cell r="D470" t="str">
            <v>CONCRETO DE BAJA PERMEABILIDAD 4000 PSI 28 MPa (280 Kg/cm2)</v>
          </cell>
          <cell r="E470" t="str">
            <v>M3</v>
          </cell>
          <cell r="F470">
            <v>425425</v>
          </cell>
          <cell r="G470" t="str">
            <v>Actualización 2022 -I + MO 2023</v>
          </cell>
        </row>
        <row r="471">
          <cell r="C471">
            <v>7115</v>
          </cell>
          <cell r="D471" t="str">
            <v>ADITIVO IMPERMEABILIZANTE PARA CONCRETOS Y MORTEROS</v>
          </cell>
          <cell r="E471" t="str">
            <v>KG</v>
          </cell>
          <cell r="F471">
            <v>9127</v>
          </cell>
          <cell r="G471" t="str">
            <v>Actualización 2022 -I + MO 2023</v>
          </cell>
        </row>
        <row r="472">
          <cell r="C472">
            <v>7119</v>
          </cell>
          <cell r="D472" t="str">
            <v>TUBERIA PVC U.M. EXT/INT LISO NORMA NTC 5070 D=24"</v>
          </cell>
          <cell r="E472" t="str">
            <v>ML</v>
          </cell>
          <cell r="F472">
            <v>542118</v>
          </cell>
          <cell r="G472" t="str">
            <v>Actualización 2022 -I + MO 2023</v>
          </cell>
        </row>
        <row r="473">
          <cell r="C473">
            <v>7120</v>
          </cell>
          <cell r="D473" t="str">
            <v>TUBERIA PVC U.M. EXT/INT LISO NORMA NTC 5070 D=27"</v>
          </cell>
          <cell r="E473" t="str">
            <v>ML</v>
          </cell>
          <cell r="F473">
            <v>649119</v>
          </cell>
          <cell r="G473" t="str">
            <v>Actualización 2022 -I + MO 2023</v>
          </cell>
        </row>
        <row r="474">
          <cell r="C474">
            <v>7121</v>
          </cell>
          <cell r="D474" t="str">
            <v>TUBERIA PVC U.M. EXT/INT LISO NORMA NTC 5070 D=30"</v>
          </cell>
          <cell r="E474" t="str">
            <v>ML</v>
          </cell>
          <cell r="F474">
            <v>810038</v>
          </cell>
          <cell r="G474" t="str">
            <v>Actualización 2022 -I + MO 2023</v>
          </cell>
        </row>
        <row r="475">
          <cell r="C475">
            <v>7122</v>
          </cell>
          <cell r="D475" t="str">
            <v>TUBERIA PVC U.M. EXT/INT LISO NORMA NTC 5070 D=33"</v>
          </cell>
          <cell r="E475" t="str">
            <v>ML</v>
          </cell>
          <cell r="F475">
            <v>1077829</v>
          </cell>
          <cell r="G475" t="str">
            <v>Actualización 2022 -I + MO 2023</v>
          </cell>
        </row>
        <row r="476">
          <cell r="C476">
            <v>7123</v>
          </cell>
          <cell r="D476" t="str">
            <v>TUBERIA PVC U.M. EXT/INT LISO NORMA NTC 5070 D=36"</v>
          </cell>
          <cell r="E476" t="str">
            <v>ML</v>
          </cell>
          <cell r="F476">
            <v>1503529</v>
          </cell>
          <cell r="G476" t="str">
            <v>Actualización 2022 -I + MO 2023</v>
          </cell>
        </row>
        <row r="477">
          <cell r="C477">
            <v>7124</v>
          </cell>
          <cell r="D477" t="str">
            <v>TUBERIA PVC U.M. EXT/INT LISO NORMA NTC 5070 D=39"</v>
          </cell>
          <cell r="E477" t="str">
            <v>ML</v>
          </cell>
          <cell r="F477">
            <v>2011658</v>
          </cell>
          <cell r="G477" t="str">
            <v>Actualización 2022 -I + MO 2023</v>
          </cell>
        </row>
        <row r="478">
          <cell r="C478">
            <v>7125</v>
          </cell>
          <cell r="D478" t="str">
            <v>TUBERIA PVC U.M. EXT/INT LISO NORMA NTC 5070 D=42"</v>
          </cell>
          <cell r="E478" t="str">
            <v>ML</v>
          </cell>
          <cell r="F478">
            <v>2361667</v>
          </cell>
          <cell r="G478" t="str">
            <v>Actualización 2022 -I + MO 2023</v>
          </cell>
        </row>
        <row r="479">
          <cell r="C479">
            <v>7131</v>
          </cell>
          <cell r="D479" t="str">
            <v>GEOTEXTIL TEJIDO FORTEX BX-40</v>
          </cell>
          <cell r="E479" t="str">
            <v>M2</v>
          </cell>
          <cell r="F479">
            <v>5474</v>
          </cell>
          <cell r="G479" t="str">
            <v>Actualización 2022 -I + MO 2023</v>
          </cell>
        </row>
        <row r="480">
          <cell r="C480">
            <v>7133</v>
          </cell>
          <cell r="D480" t="str">
            <v>GEOTEXTIL TEJIDO FORTEX BX-90 o 6x6</v>
          </cell>
          <cell r="E480" t="str">
            <v>M2</v>
          </cell>
          <cell r="F480">
            <v>19397</v>
          </cell>
          <cell r="G480" t="str">
            <v>Actualización 2022 -I + MO 2023</v>
          </cell>
        </row>
        <row r="481">
          <cell r="C481">
            <v>7134</v>
          </cell>
          <cell r="D481" t="str">
            <v>GEOTEXTIL REPAV 450 o PETROMAT</v>
          </cell>
          <cell r="E481" t="str">
            <v>M2</v>
          </cell>
          <cell r="F481">
            <v>5236</v>
          </cell>
          <cell r="G481" t="str">
            <v>Actualización 2022 -I + MO 2023</v>
          </cell>
        </row>
        <row r="482">
          <cell r="C482">
            <v>7135</v>
          </cell>
          <cell r="D482" t="str">
            <v>ADOQUIN DE ARCILLA 20x10x6</v>
          </cell>
          <cell r="E482" t="str">
            <v>UN</v>
          </cell>
          <cell r="F482">
            <v>680</v>
          </cell>
          <cell r="G482" t="str">
            <v>Actualización 2022 -I + MO 2023</v>
          </cell>
        </row>
        <row r="483">
          <cell r="C483">
            <v>7138</v>
          </cell>
          <cell r="D483" t="str">
            <v>BORDE CONTENEDOR DE RAICES A70 (1070x120x135mm)</v>
          </cell>
          <cell r="E483" t="str">
            <v>UN</v>
          </cell>
          <cell r="F483">
            <v>19700</v>
          </cell>
          <cell r="G483" t="str">
            <v>Actualización 2022 -I + MO 2023</v>
          </cell>
        </row>
        <row r="484">
          <cell r="C484">
            <v>7141</v>
          </cell>
          <cell r="D484" t="str">
            <v>SARDINEL BAJO A85 - RAMPAS (800x200x350mm)</v>
          </cell>
          <cell r="E484" t="str">
            <v>UN</v>
          </cell>
          <cell r="F484">
            <v>36809</v>
          </cell>
          <cell r="G484" t="str">
            <v>Actualización 2022 -I + MO 2023</v>
          </cell>
        </row>
        <row r="485">
          <cell r="C485">
            <v>7142</v>
          </cell>
          <cell r="D485" t="str">
            <v>DUCTO PVC TIPO TDP D=6"</v>
          </cell>
          <cell r="E485" t="str">
            <v>ML</v>
          </cell>
          <cell r="F485">
            <v>52199</v>
          </cell>
          <cell r="G485" t="str">
            <v>Actualización 2022 -I + MO 2023</v>
          </cell>
        </row>
        <row r="486">
          <cell r="C486">
            <v>7145</v>
          </cell>
          <cell r="D486" t="str">
            <v>MARCO Y TAPA CAJA INSPECCION AP / BT CODENSA CS274</v>
          </cell>
          <cell r="E486" t="str">
            <v>UN</v>
          </cell>
          <cell r="F486">
            <v>282482</v>
          </cell>
          <cell r="G486" t="str">
            <v>Actualización 2022 -I + MO 2023</v>
          </cell>
        </row>
        <row r="487">
          <cell r="C487">
            <v>7146</v>
          </cell>
          <cell r="D487" t="str">
            <v>MANLIFT - PLATAFORMA ELEVADORA A COMBUSTIÓN DE BRAZO ARTICULADO - ALTURA MÁXIMA DE TRABAJO DE 16 A 18 M - INCLUYE OPERARIO Y COMBUSTIBLE</v>
          </cell>
          <cell r="E487" t="str">
            <v>HR</v>
          </cell>
          <cell r="F487">
            <v>72500</v>
          </cell>
          <cell r="G487" t="str">
            <v>Actualización 2022 -I + MO 2023</v>
          </cell>
        </row>
        <row r="488">
          <cell r="C488">
            <v>7147</v>
          </cell>
          <cell r="D488" t="str">
            <v>POSTE EN CONCRETO AP, H=8m, CR=750 KG</v>
          </cell>
          <cell r="E488" t="str">
            <v>UN</v>
          </cell>
          <cell r="F488">
            <v>500000</v>
          </cell>
          <cell r="G488" t="str">
            <v>Actualización 2022 -I + MO 2023</v>
          </cell>
        </row>
        <row r="489">
          <cell r="C489">
            <v>7151</v>
          </cell>
          <cell r="D489" t="str">
            <v>MARCO Y TAPA CAJA PASO SENCILLA EN CALZADA ETB</v>
          </cell>
          <cell r="E489" t="str">
            <v>UN</v>
          </cell>
          <cell r="F489">
            <v>346371</v>
          </cell>
          <cell r="G489" t="str">
            <v>Actualización 2022 -I + MO 2023</v>
          </cell>
        </row>
        <row r="490">
          <cell r="C490">
            <v>7152</v>
          </cell>
          <cell r="D490" t="str">
            <v>MARCO Y TAPAS CAJA PASO DOBLE EN CALZADA ETB</v>
          </cell>
          <cell r="E490" t="str">
            <v>UN</v>
          </cell>
          <cell r="F490">
            <v>574665</v>
          </cell>
          <cell r="G490" t="str">
            <v>Actualización 2022 -I + MO 2023</v>
          </cell>
        </row>
        <row r="491">
          <cell r="C491">
            <v>7153</v>
          </cell>
          <cell r="D491" t="str">
            <v>EMULSION MODIFICADA CON POLIMEROS CRR-1m</v>
          </cell>
          <cell r="E491" t="str">
            <v>LT</v>
          </cell>
          <cell r="F491">
            <v>2532</v>
          </cell>
          <cell r="G491" t="str">
            <v>Actualización 2022 -I + MO 2023</v>
          </cell>
        </row>
        <row r="492">
          <cell r="C492">
            <v>7154</v>
          </cell>
          <cell r="D492" t="str">
            <v>EMULSION MODIFICADA CON POLIMEROS CRR-2m</v>
          </cell>
          <cell r="E492" t="str">
            <v>LT</v>
          </cell>
          <cell r="F492">
            <v>2697</v>
          </cell>
          <cell r="G492" t="str">
            <v>Actualización 2022 -I + MO 2023</v>
          </cell>
        </row>
        <row r="493">
          <cell r="C493">
            <v>7157</v>
          </cell>
          <cell r="D493" t="str">
            <v>BASE GRANULAR CLASE C (BG_C)</v>
          </cell>
          <cell r="E493" t="str">
            <v>M3</v>
          </cell>
          <cell r="F493">
            <v>64260</v>
          </cell>
          <cell r="G493" t="str">
            <v>Actualización 2022 -I + MO 2023</v>
          </cell>
        </row>
        <row r="494">
          <cell r="C494">
            <v>7158</v>
          </cell>
          <cell r="D494" t="str">
            <v>BASE GRANULAR CLASE B (BG_B)</v>
          </cell>
          <cell r="E494" t="str">
            <v>M3</v>
          </cell>
          <cell r="F494">
            <v>69020</v>
          </cell>
          <cell r="G494" t="str">
            <v>Actualización 2022 -I + MO 2023</v>
          </cell>
        </row>
        <row r="495">
          <cell r="C495">
            <v>7159</v>
          </cell>
          <cell r="D495" t="str">
            <v>BASE GRANULAR CLASE A (BG_A)</v>
          </cell>
          <cell r="E495" t="str">
            <v>M3</v>
          </cell>
          <cell r="F495">
            <v>69020</v>
          </cell>
          <cell r="G495" t="str">
            <v>Actualización 2022 -I + MO 2023</v>
          </cell>
        </row>
        <row r="496">
          <cell r="C496">
            <v>7160</v>
          </cell>
          <cell r="D496" t="str">
            <v>SUBBASE GRANULAR CLASE C (SBG_C)</v>
          </cell>
          <cell r="E496" t="str">
            <v>M3</v>
          </cell>
          <cell r="F496">
            <v>55930</v>
          </cell>
          <cell r="G496" t="str">
            <v>Actualización 2022 -I + MO 2023</v>
          </cell>
        </row>
        <row r="497">
          <cell r="C497">
            <v>7161</v>
          </cell>
          <cell r="D497" t="str">
            <v>SUBBASE GRANULAR CLASE B (SBG_B)</v>
          </cell>
          <cell r="E497" t="str">
            <v>M3</v>
          </cell>
          <cell r="F497">
            <v>57120</v>
          </cell>
          <cell r="G497" t="str">
            <v>Actualización 2022 -I + MO 2023</v>
          </cell>
        </row>
        <row r="498">
          <cell r="C498">
            <v>7162</v>
          </cell>
          <cell r="D498" t="str">
            <v>SUBBASE GRANULAR CLASE A (SBG_A)</v>
          </cell>
          <cell r="E498" t="str">
            <v>M3</v>
          </cell>
          <cell r="F498">
            <v>57120</v>
          </cell>
          <cell r="G498" t="str">
            <v>Actualización 2022 -I + MO 2023</v>
          </cell>
        </row>
        <row r="499">
          <cell r="C499">
            <v>7166</v>
          </cell>
          <cell r="D499" t="str">
            <v>ESTABILIZADORA / RECICLADORA EN FRÍO - ANCHO DE CORTE/MEZCLA DE 2.4 A 2.7 M - PROFUNDIDAD DE CORTE/MEZCLA DE  476 A 518 MM - INCLUYE OPERARIO Y COMBUSTIBLE</v>
          </cell>
          <cell r="E499" t="str">
            <v>HR</v>
          </cell>
          <cell r="F499">
            <v>550000</v>
          </cell>
          <cell r="G499" t="str">
            <v>Actualización 2022 -I + MO 2023</v>
          </cell>
        </row>
        <row r="500">
          <cell r="C500">
            <v>7172</v>
          </cell>
          <cell r="D500" t="str">
            <v>MEZCLA ASFÁLTICA EN CALIENTE TIPO DENSO MD20 CON CEMENTO ASFÁLTICO 80-100</v>
          </cell>
          <cell r="E500" t="str">
            <v>M3</v>
          </cell>
          <cell r="F500">
            <v>575960</v>
          </cell>
          <cell r="G500" t="str">
            <v>Actualización 2022 -I + MO 2023</v>
          </cell>
        </row>
        <row r="501">
          <cell r="C501">
            <v>7174</v>
          </cell>
          <cell r="D501" t="str">
            <v>MEZCLA ASFÁLTICA DENSA EN CALIENTE MD12 CON CEMENTO ASFÁLTICO 80-100</v>
          </cell>
          <cell r="E501" t="str">
            <v>M3</v>
          </cell>
          <cell r="F501">
            <v>581851</v>
          </cell>
          <cell r="G501" t="str">
            <v>Actualización 2022 -I + MO 2023</v>
          </cell>
        </row>
        <row r="502">
          <cell r="C502">
            <v>7181</v>
          </cell>
          <cell r="D502" t="str">
            <v>MEZCLA ASFÁLTICA EN CALIENTE TIPO DENSO MD10 CON CEMENTO ASFÁLTICO 80-100</v>
          </cell>
          <cell r="E502" t="str">
            <v>M3</v>
          </cell>
          <cell r="F502">
            <v>620335</v>
          </cell>
          <cell r="G502" t="str">
            <v>Actualización 2022 -I + MO 2023</v>
          </cell>
        </row>
        <row r="503">
          <cell r="C503">
            <v>7199</v>
          </cell>
          <cell r="D503" t="str">
            <v>CONCRETO MR39 (245 Kg/cm2)</v>
          </cell>
          <cell r="E503" t="str">
            <v>M3</v>
          </cell>
          <cell r="F503">
            <v>431970</v>
          </cell>
          <cell r="G503" t="str">
            <v>Actualización 2022 -I + MO 2023</v>
          </cell>
        </row>
        <row r="504">
          <cell r="C504">
            <v>7200</v>
          </cell>
          <cell r="D504" t="str">
            <v>CONCRETO MR36 (210 Kg/cm2)</v>
          </cell>
          <cell r="E504" t="str">
            <v>M3</v>
          </cell>
          <cell r="F504">
            <v>418630</v>
          </cell>
          <cell r="G504" t="str">
            <v>Actualización 2022 -I + MO 2023</v>
          </cell>
        </row>
        <row r="505">
          <cell r="C505">
            <v>7202</v>
          </cell>
          <cell r="D505" t="str">
            <v>MALLA ELECTROSOLDADA S=250x250mm, Ø=4x4mm</v>
          </cell>
          <cell r="E505" t="str">
            <v>KG</v>
          </cell>
          <cell r="F505">
            <v>3749</v>
          </cell>
          <cell r="G505" t="str">
            <v>Actualización 2022 -I + MO 2023</v>
          </cell>
          <cell r="H505" t="str">
            <v>x</v>
          </cell>
        </row>
        <row r="506">
          <cell r="C506">
            <v>7203</v>
          </cell>
          <cell r="D506" t="str">
            <v>MALLA ELECTROSOLDADA S=150x150mm, Ø=5x5mm</v>
          </cell>
          <cell r="E506" t="str">
            <v>KG</v>
          </cell>
          <cell r="F506">
            <v>3749</v>
          </cell>
          <cell r="G506" t="str">
            <v>Actualización 2022 -I + MO 2023</v>
          </cell>
          <cell r="H506" t="str">
            <v>x</v>
          </cell>
        </row>
        <row r="507">
          <cell r="C507">
            <v>7204</v>
          </cell>
          <cell r="D507" t="str">
            <v>MALLA ELECTROSOLDADA S=150x150mm, Ø=6x6mm</v>
          </cell>
          <cell r="E507" t="str">
            <v>KG</v>
          </cell>
          <cell r="F507">
            <v>3630</v>
          </cell>
          <cell r="G507" t="str">
            <v>Actualización 2022 -I + MO 2023</v>
          </cell>
          <cell r="H507" t="str">
            <v>x</v>
          </cell>
        </row>
        <row r="508">
          <cell r="C508">
            <v>7205</v>
          </cell>
          <cell r="D508" t="str">
            <v>MALLA ELECTROSOLDADA S=150x150mm, Ø=7x7mm</v>
          </cell>
          <cell r="E508" t="str">
            <v>KG</v>
          </cell>
          <cell r="F508">
            <v>3630</v>
          </cell>
          <cell r="G508" t="str">
            <v>Actualización 2022 -I + MO 2023</v>
          </cell>
          <cell r="H508" t="str">
            <v>x</v>
          </cell>
        </row>
        <row r="509">
          <cell r="C509">
            <v>7206</v>
          </cell>
          <cell r="D509" t="str">
            <v>MALLA ELECTROSOLDADA S=150x150mm, Ø=8x8mm</v>
          </cell>
          <cell r="E509" t="str">
            <v>KG</v>
          </cell>
          <cell r="F509">
            <v>3630</v>
          </cell>
          <cell r="G509" t="str">
            <v>Actualización 2022 -I + MO 2023</v>
          </cell>
          <cell r="H509" t="str">
            <v>x</v>
          </cell>
        </row>
        <row r="510">
          <cell r="C510">
            <v>7207</v>
          </cell>
          <cell r="D510" t="str">
            <v>MALLA ELECTROSOLDADA S=150x150mm, Ø=4x4mm</v>
          </cell>
          <cell r="E510" t="str">
            <v>KG</v>
          </cell>
          <cell r="F510">
            <v>3344</v>
          </cell>
          <cell r="G510" t="str">
            <v>Actualización 2022 -I + MO 2023</v>
          </cell>
          <cell r="H510" t="str">
            <v>x</v>
          </cell>
        </row>
        <row r="511">
          <cell r="C511">
            <v>7208</v>
          </cell>
          <cell r="D511" t="str">
            <v>MALLA ELECTROSOLDADA S=200x200mm, Ø=4x4mm</v>
          </cell>
          <cell r="E511" t="str">
            <v>KG</v>
          </cell>
          <cell r="F511">
            <v>3749</v>
          </cell>
          <cell r="G511" t="str">
            <v>Actualización 2022 -I + MO 2023</v>
          </cell>
          <cell r="H511" t="str">
            <v>x</v>
          </cell>
        </row>
        <row r="512">
          <cell r="C512">
            <v>7216</v>
          </cell>
          <cell r="D512" t="str">
            <v>PINTURA TERMOPLASTICA (Sum y Aplic. con Microesf.)</v>
          </cell>
          <cell r="E512" t="str">
            <v>M2</v>
          </cell>
          <cell r="F512">
            <v>121085</v>
          </cell>
          <cell r="G512" t="str">
            <v>Actualización 2022 -I + MO 2023</v>
          </cell>
        </row>
        <row r="513">
          <cell r="C513">
            <v>7219</v>
          </cell>
          <cell r="D513" t="str">
            <v>MARCO Y TAPAS CAJA INSPECCION DOBLE CODENSA CS276</v>
          </cell>
          <cell r="E513" t="str">
            <v>UN</v>
          </cell>
          <cell r="F513">
            <v>861460</v>
          </cell>
          <cell r="G513" t="str">
            <v>Actualización 2022 -I + MO 2023</v>
          </cell>
        </row>
        <row r="514">
          <cell r="C514">
            <v>7224</v>
          </cell>
          <cell r="D514" t="str">
            <v>AROBASE AROTAPA HF TIPO 1 EAAB NP-024</v>
          </cell>
          <cell r="E514" t="str">
            <v>UN</v>
          </cell>
          <cell r="F514">
            <v>318991</v>
          </cell>
          <cell r="G514" t="str">
            <v>Actualización 2022 -I + MO 2023</v>
          </cell>
          <cell r="H514" t="str">
            <v>x</v>
          </cell>
        </row>
        <row r="515">
          <cell r="C515">
            <v>7227</v>
          </cell>
          <cell r="D515" t="str">
            <v>TOPELLANTAS (500x200x150mm)</v>
          </cell>
          <cell r="E515" t="str">
            <v>UN</v>
          </cell>
          <cell r="F515">
            <v>20411</v>
          </cell>
          <cell r="G515" t="str">
            <v>Actualización 2022 -I + MO 2023</v>
          </cell>
        </row>
        <row r="516">
          <cell r="C516">
            <v>7228</v>
          </cell>
          <cell r="D516" t="str">
            <v>MARCO REJILLA SUMIDERO LATERAL 100 X 65</v>
          </cell>
          <cell r="E516" t="str">
            <v>UN</v>
          </cell>
          <cell r="F516">
            <v>150440</v>
          </cell>
          <cell r="G516" t="str">
            <v>Actualización 2022 -I + MO 2023</v>
          </cell>
        </row>
        <row r="517">
          <cell r="C517">
            <v>7229</v>
          </cell>
          <cell r="D517" t="str">
            <v>TIERRA NEGRA</v>
          </cell>
          <cell r="E517" t="str">
            <v>M3</v>
          </cell>
          <cell r="F517">
            <v>50000</v>
          </cell>
          <cell r="G517" t="str">
            <v>Actualización 2022 -I + MO 2023</v>
          </cell>
        </row>
        <row r="518">
          <cell r="C518">
            <v>7231</v>
          </cell>
          <cell r="D518" t="str">
            <v>DERECHOS DE BOTADERO</v>
          </cell>
          <cell r="E518" t="str">
            <v>M3</v>
          </cell>
          <cell r="F518">
            <v>4467</v>
          </cell>
          <cell r="G518" t="str">
            <v>Actualización 2022 -I + MO 2023</v>
          </cell>
        </row>
        <row r="519">
          <cell r="C519">
            <v>7236</v>
          </cell>
          <cell r="D519" t="str">
            <v>LUBRICANTE U.M. (EMPAQUE 500 gr)</v>
          </cell>
          <cell r="E519" t="str">
            <v>UN</v>
          </cell>
          <cell r="F519">
            <v>27769</v>
          </cell>
          <cell r="G519" t="str">
            <v>Actualización 2022 -I + MO 2023</v>
          </cell>
        </row>
        <row r="520">
          <cell r="C520">
            <v>7244</v>
          </cell>
          <cell r="D520" t="str">
            <v>UNION PVC U.M. EXT CORRUGADO/INT LISO U.M. NORMA NTC 3722-1 D=110MM (4")</v>
          </cell>
          <cell r="E520" t="str">
            <v>UN</v>
          </cell>
          <cell r="F520">
            <v>12621</v>
          </cell>
          <cell r="G520" t="str">
            <v>Actualización 2022 -I + MO 2023</v>
          </cell>
        </row>
        <row r="521">
          <cell r="C521">
            <v>7245</v>
          </cell>
          <cell r="D521" t="str">
            <v>UNION PVC U.M. EXT CORRUGADO/INT LISO U.M. NORMA NTC 3722-1 D=160MM (6")</v>
          </cell>
          <cell r="E521" t="str">
            <v>UN</v>
          </cell>
          <cell r="F521">
            <v>37991</v>
          </cell>
          <cell r="G521" t="str">
            <v>Actualización 2022 -I + MO 2023</v>
          </cell>
        </row>
        <row r="522">
          <cell r="C522">
            <v>7246</v>
          </cell>
          <cell r="D522" t="str">
            <v>TARIFA JORNAL - PERSONAL DE OBRA- TÉCNICO ELÉCTRICO (INCLUYE FACTOR DE PRESTACIONES)</v>
          </cell>
          <cell r="E522" t="str">
            <v>JR</v>
          </cell>
          <cell r="F522">
            <v>105713</v>
          </cell>
          <cell r="G522" t="str">
            <v>Actualización 2022 -I + MO 2023</v>
          </cell>
        </row>
        <row r="523">
          <cell r="C523">
            <v>7247</v>
          </cell>
          <cell r="D523" t="str">
            <v>TARIFA HORA - PERSONAL DE OBRA- TÉCNICO ELÉCTRICO (INCLUYE FACTOR DE PRESTACIONES)</v>
          </cell>
          <cell r="E523" t="str">
            <v>HR</v>
          </cell>
          <cell r="F523">
            <v>13215</v>
          </cell>
          <cell r="G523" t="str">
            <v>Actualización 2022 -I + MO 2023</v>
          </cell>
        </row>
        <row r="524">
          <cell r="C524">
            <v>7248</v>
          </cell>
          <cell r="D524" t="str">
            <v>TARIFA JORNAL - PERSONAL DE OBRA -  TECNICO PLOMERO (INCLUYE FACTOR DE PRESTACIONES)</v>
          </cell>
          <cell r="E524" t="str">
            <v>JR</v>
          </cell>
          <cell r="F524">
            <v>105713</v>
          </cell>
          <cell r="G524" t="str">
            <v>Actualización 2022 -I + MO 2023</v>
          </cell>
        </row>
        <row r="525">
          <cell r="C525">
            <v>7249</v>
          </cell>
          <cell r="D525" t="str">
            <v>TARIFA HORA - PERSONAL DE OBRA -  TECNICO PLOMERO (INCLUYE FACTOR DE PRESTACIONES)</v>
          </cell>
          <cell r="E525" t="str">
            <v>HR</v>
          </cell>
          <cell r="F525">
            <v>13215</v>
          </cell>
          <cell r="G525" t="str">
            <v>Actualización 2022 -I + MO 2023</v>
          </cell>
        </row>
        <row r="526">
          <cell r="C526">
            <v>7252</v>
          </cell>
          <cell r="D526" t="str">
            <v>PLANCHON EN ORDINARIO 2.90 X 0.18 X 0.04</v>
          </cell>
          <cell r="E526" t="str">
            <v>UN</v>
          </cell>
          <cell r="F526">
            <v>27846</v>
          </cell>
          <cell r="G526" t="str">
            <v>Actualización 2022 -I + MO 2023</v>
          </cell>
        </row>
        <row r="527">
          <cell r="C527">
            <v>7253</v>
          </cell>
          <cell r="D527" t="str">
            <v>PLANCHON EN ORDINARIO 3.90 X 0.18 X 0.04</v>
          </cell>
          <cell r="E527" t="str">
            <v>UN</v>
          </cell>
          <cell r="F527">
            <v>53550</v>
          </cell>
          <cell r="G527" t="str">
            <v>Actualización 2022 -I + MO 2023</v>
          </cell>
        </row>
        <row r="528">
          <cell r="C528">
            <v>7254</v>
          </cell>
          <cell r="D528" t="str">
            <v>PLANCHON EN ORDINARIO 4.90 X 0.18 X 0.04</v>
          </cell>
          <cell r="E528" t="str">
            <v>UN</v>
          </cell>
          <cell r="F528">
            <v>83300</v>
          </cell>
          <cell r="G528" t="str">
            <v>Actualización 2022 -I + MO 2023</v>
          </cell>
        </row>
        <row r="529">
          <cell r="C529">
            <v>7255</v>
          </cell>
          <cell r="D529" t="str">
            <v>PLANCHON EN ORDINARIO 5.90 X 0.18 X 0.04</v>
          </cell>
          <cell r="E529" t="str">
            <v>UN</v>
          </cell>
          <cell r="F529">
            <v>107100</v>
          </cell>
          <cell r="G529" t="str">
            <v>Actualización 2022 -I + MO 2023</v>
          </cell>
        </row>
        <row r="530">
          <cell r="C530">
            <v>7256</v>
          </cell>
          <cell r="D530" t="str">
            <v>REPISA EN ORDINARIO 2.90 X 0.08 X 0.04</v>
          </cell>
          <cell r="E530" t="str">
            <v>UN</v>
          </cell>
          <cell r="F530">
            <v>11424</v>
          </cell>
          <cell r="G530" t="str">
            <v>Actualización 2022 -I + MO 2023</v>
          </cell>
        </row>
        <row r="531">
          <cell r="C531">
            <v>7257</v>
          </cell>
          <cell r="D531" t="str">
            <v>REPISA EN ORDINARIO 3.90 X 0.08 X 0.04</v>
          </cell>
          <cell r="E531" t="str">
            <v>UN</v>
          </cell>
          <cell r="F531">
            <v>26775</v>
          </cell>
          <cell r="G531" t="str">
            <v>Actualización 2022 -I + MO 2023</v>
          </cell>
        </row>
        <row r="532">
          <cell r="C532">
            <v>7258</v>
          </cell>
          <cell r="D532" t="str">
            <v>REPISA EN ORDINARIO 4.90 X 0.08 X 0.04</v>
          </cell>
          <cell r="E532" t="str">
            <v>UN</v>
          </cell>
          <cell r="F532">
            <v>41650</v>
          </cell>
          <cell r="G532" t="str">
            <v>Actualización 2022 -I + MO 2023</v>
          </cell>
        </row>
        <row r="533">
          <cell r="C533">
            <v>7259</v>
          </cell>
          <cell r="D533" t="str">
            <v>REPISA EN ORDINARIO 5.90 X 0.08 X 0.04</v>
          </cell>
          <cell r="E533" t="str">
            <v>UN</v>
          </cell>
          <cell r="F533">
            <v>53550</v>
          </cell>
          <cell r="G533" t="str">
            <v>Actualización 2022 -I + MO 2023</v>
          </cell>
        </row>
        <row r="534">
          <cell r="C534">
            <v>7260</v>
          </cell>
          <cell r="D534" t="str">
            <v>DURMIENTE EN ORDINARIO 2.90 X 0.04 X 0.04</v>
          </cell>
          <cell r="E534" t="str">
            <v>UN</v>
          </cell>
          <cell r="F534">
            <v>5712</v>
          </cell>
          <cell r="G534" t="str">
            <v>Actualización 2022 -I + MO 2023</v>
          </cell>
        </row>
        <row r="535">
          <cell r="C535">
            <v>7261</v>
          </cell>
          <cell r="D535" t="str">
            <v>DURMIENTE EN ORDINARIO 3.90 X 0.04 X 0.04</v>
          </cell>
          <cell r="E535" t="str">
            <v>UN</v>
          </cell>
          <cell r="F535">
            <v>13388</v>
          </cell>
          <cell r="G535" t="str">
            <v>Actualización 2022 -I + MO 2023</v>
          </cell>
        </row>
        <row r="536">
          <cell r="C536">
            <v>7262</v>
          </cell>
          <cell r="D536" t="str">
            <v>CERCO EN ORDINARIO 2.90 X 0.08 X 0.08</v>
          </cell>
          <cell r="E536" t="str">
            <v>UN</v>
          </cell>
          <cell r="F536">
            <v>25109</v>
          </cell>
          <cell r="G536" t="str">
            <v>Actualización 2022 -I + MO 2023</v>
          </cell>
        </row>
        <row r="537">
          <cell r="C537">
            <v>7263</v>
          </cell>
          <cell r="D537" t="str">
            <v>CERCO EN ORDINARIO 3.90 X 0.08 X 0.08</v>
          </cell>
          <cell r="E537" t="str">
            <v>UN</v>
          </cell>
          <cell r="F537">
            <v>53550</v>
          </cell>
          <cell r="G537" t="str">
            <v>Actualización 2022 -I + MO 2023</v>
          </cell>
        </row>
        <row r="538">
          <cell r="C538">
            <v>7264</v>
          </cell>
          <cell r="D538" t="str">
            <v>CERCO EN ORDINARIO 4.90 X 0.08 X 0.08</v>
          </cell>
          <cell r="E538" t="str">
            <v>UN</v>
          </cell>
          <cell r="F538">
            <v>83300</v>
          </cell>
          <cell r="G538" t="str">
            <v>Actualización 2022 -I + MO 2023</v>
          </cell>
        </row>
        <row r="539">
          <cell r="C539">
            <v>7265</v>
          </cell>
          <cell r="D539" t="str">
            <v>CERCO EN ORDINARIO 5.90 X 0.08 X 0.08</v>
          </cell>
          <cell r="E539" t="str">
            <v>UN</v>
          </cell>
          <cell r="F539">
            <v>107100</v>
          </cell>
          <cell r="G539" t="str">
            <v>Actualización 2022 -I + MO 2023</v>
          </cell>
        </row>
        <row r="540">
          <cell r="C540">
            <v>7266</v>
          </cell>
          <cell r="D540" t="str">
            <v>TABLA BURRA EN ORDINARIO 2.90 X 0.28 X 0.025</v>
          </cell>
          <cell r="E540" t="str">
            <v>UN</v>
          </cell>
          <cell r="F540">
            <v>22015</v>
          </cell>
          <cell r="G540" t="str">
            <v>Actualización 2022 -I + MO 2023</v>
          </cell>
        </row>
        <row r="541">
          <cell r="C541">
            <v>7267</v>
          </cell>
          <cell r="D541" t="str">
            <v>TABLA BURRA EN ORDINARIO 2.90 X 0.23 X 0.025</v>
          </cell>
          <cell r="E541" t="str">
            <v>UN</v>
          </cell>
          <cell r="F541">
            <v>18445</v>
          </cell>
          <cell r="G541" t="str">
            <v>Actualización 2022 -I + MO 2023</v>
          </cell>
        </row>
        <row r="542">
          <cell r="C542">
            <v>7268</v>
          </cell>
          <cell r="D542" t="str">
            <v>TABLA BURRA EN ORDINARIO 2.90 X 0.18 X 0.025</v>
          </cell>
          <cell r="E542" t="str">
            <v>UN</v>
          </cell>
          <cell r="F542">
            <v>14994</v>
          </cell>
          <cell r="G542" t="str">
            <v>Actualización 2022 -I + MO 2023</v>
          </cell>
        </row>
        <row r="543">
          <cell r="C543">
            <v>7269</v>
          </cell>
          <cell r="D543" t="str">
            <v>TABLA BURRA EN ORDINARIO 2.90 X 0.13 X 0.025</v>
          </cell>
          <cell r="E543" t="str">
            <v>UN</v>
          </cell>
          <cell r="F543">
            <v>11543</v>
          </cell>
          <cell r="G543" t="str">
            <v>Actualización 2022 -I + MO 2023</v>
          </cell>
        </row>
        <row r="544">
          <cell r="C544">
            <v>7270</v>
          </cell>
          <cell r="D544" t="str">
            <v>TABLA CHAPA EN ORDINARIO 2.90 X 0.28 X 0.02</v>
          </cell>
          <cell r="E544" t="str">
            <v>UN</v>
          </cell>
          <cell r="F544">
            <v>17850</v>
          </cell>
          <cell r="G544" t="str">
            <v>Actualización 2022 -I + MO 2023</v>
          </cell>
        </row>
        <row r="545">
          <cell r="C545">
            <v>7271</v>
          </cell>
          <cell r="D545" t="str">
            <v>TABLA CHAPA EN ORDINARIO 2.90 X 0.23 X 0.02</v>
          </cell>
          <cell r="E545" t="str">
            <v>UN</v>
          </cell>
          <cell r="F545">
            <v>14994</v>
          </cell>
          <cell r="G545" t="str">
            <v>Actualización 2022 -I + MO 2023</v>
          </cell>
        </row>
        <row r="546">
          <cell r="C546">
            <v>7272</v>
          </cell>
          <cell r="D546" t="str">
            <v>TABLA CHAPA EN ORDINARIO 2.90 X 0.18 X 0.02</v>
          </cell>
          <cell r="E546" t="str">
            <v>UN</v>
          </cell>
          <cell r="F546">
            <v>12257</v>
          </cell>
          <cell r="G546" t="str">
            <v>Actualización 2022 -I + MO 2023</v>
          </cell>
        </row>
        <row r="547">
          <cell r="C547">
            <v>7273</v>
          </cell>
          <cell r="D547" t="str">
            <v>TABLA CHAPA EN ORDINARIO 2.90 X 0.13 X 0.02</v>
          </cell>
          <cell r="E547" t="str">
            <v>UN</v>
          </cell>
          <cell r="F547">
            <v>9401</v>
          </cell>
          <cell r="G547" t="str">
            <v>Actualización 2022 -I + MO 2023</v>
          </cell>
        </row>
        <row r="548">
          <cell r="C548">
            <v>7274</v>
          </cell>
          <cell r="D548" t="str">
            <v>CAMILLA EN ORDINARIO 1.40 X 0.70</v>
          </cell>
          <cell r="E548" t="str">
            <v>UN</v>
          </cell>
          <cell r="F548">
            <v>35700</v>
          </cell>
          <cell r="G548" t="str">
            <v>Actualización 2022 -I + MO 2023</v>
          </cell>
        </row>
        <row r="549">
          <cell r="C549">
            <v>7275</v>
          </cell>
          <cell r="D549" t="str">
            <v>LISTON EN ORDINARIO 3.00 X 0.10 X 0.018</v>
          </cell>
          <cell r="E549" t="str">
            <v>UN</v>
          </cell>
          <cell r="F549">
            <v>10115</v>
          </cell>
          <cell r="G549" t="str">
            <v>Actualización 2022 -I + MO 2023</v>
          </cell>
        </row>
        <row r="550">
          <cell r="C550">
            <v>7276</v>
          </cell>
          <cell r="D550" t="str">
            <v>LIMATON 3.00 M</v>
          </cell>
          <cell r="E550" t="str">
            <v>UN</v>
          </cell>
          <cell r="F550">
            <v>17010</v>
          </cell>
          <cell r="G550" t="str">
            <v>Actualización 2022 -I + MO 2023</v>
          </cell>
        </row>
        <row r="551">
          <cell r="C551">
            <v>7277</v>
          </cell>
          <cell r="D551" t="str">
            <v>LIMATON 4.00 M</v>
          </cell>
          <cell r="E551" t="str">
            <v>UN</v>
          </cell>
          <cell r="F551">
            <v>22680</v>
          </cell>
          <cell r="G551" t="str">
            <v>Actualización 2022 -I + MO 2023</v>
          </cell>
        </row>
        <row r="552">
          <cell r="C552">
            <v>7278</v>
          </cell>
          <cell r="D552" t="str">
            <v>LIMATON 5.00 M</v>
          </cell>
          <cell r="E552" t="str">
            <v>UN</v>
          </cell>
          <cell r="F552">
            <v>28350</v>
          </cell>
          <cell r="G552" t="str">
            <v>Actualización 2022 -I + MO 2023</v>
          </cell>
        </row>
        <row r="553">
          <cell r="C553">
            <v>7279</v>
          </cell>
          <cell r="D553" t="str">
            <v>LIMATON 6.00 M</v>
          </cell>
          <cell r="E553" t="str">
            <v>UN</v>
          </cell>
          <cell r="F553">
            <v>31500</v>
          </cell>
          <cell r="G553" t="str">
            <v>Actualización 2022 -I + MO 2023</v>
          </cell>
        </row>
        <row r="554">
          <cell r="C554">
            <v>7280</v>
          </cell>
          <cell r="D554" t="str">
            <v>LIMATON 7.00 M</v>
          </cell>
          <cell r="E554" t="str">
            <v>UN</v>
          </cell>
          <cell r="F554">
            <v>58800</v>
          </cell>
          <cell r="G554" t="str">
            <v>Actualización 2022 -I + MO 2023</v>
          </cell>
        </row>
        <row r="555">
          <cell r="C555">
            <v>7281</v>
          </cell>
          <cell r="D555" t="str">
            <v>LIMATON 8.00 M</v>
          </cell>
          <cell r="E555" t="str">
            <v>UN</v>
          </cell>
          <cell r="F555">
            <v>67200</v>
          </cell>
          <cell r="G555" t="str">
            <v>Actualización 2022 -I + MO 2023</v>
          </cell>
        </row>
        <row r="556">
          <cell r="C556">
            <v>7282</v>
          </cell>
          <cell r="D556" t="str">
            <v>VARA DE CORREDOR 3.0 M</v>
          </cell>
          <cell r="E556" t="str">
            <v>UN</v>
          </cell>
          <cell r="F556">
            <v>8400</v>
          </cell>
          <cell r="G556" t="str">
            <v>Actualización 2022 -I + MO 2023</v>
          </cell>
        </row>
        <row r="557">
          <cell r="C557">
            <v>7283</v>
          </cell>
          <cell r="D557" t="str">
            <v>VARA DE CORREDOR 4.0 M</v>
          </cell>
          <cell r="E557" t="str">
            <v>UN</v>
          </cell>
          <cell r="F557">
            <v>12075</v>
          </cell>
          <cell r="G557" t="str">
            <v>Actualización 2022 -I + MO 2023</v>
          </cell>
        </row>
        <row r="558">
          <cell r="C558">
            <v>7284</v>
          </cell>
          <cell r="D558" t="str">
            <v>VARA DE CORREDOR 5.0 M</v>
          </cell>
          <cell r="E558" t="str">
            <v>UN</v>
          </cell>
          <cell r="F558">
            <v>15225</v>
          </cell>
          <cell r="G558" t="str">
            <v>Actualización 2022 -I + MO 2023</v>
          </cell>
        </row>
        <row r="559">
          <cell r="C559">
            <v>7285</v>
          </cell>
          <cell r="D559" t="str">
            <v>VARA DE CORREDOR 6.0 M</v>
          </cell>
          <cell r="E559" t="str">
            <v>UN</v>
          </cell>
          <cell r="F559">
            <v>12390</v>
          </cell>
          <cell r="G559" t="str">
            <v>Actualización 2022 -I + MO 2023</v>
          </cell>
        </row>
        <row r="560">
          <cell r="C560">
            <v>7287</v>
          </cell>
          <cell r="D560" t="str">
            <v>VARA DE CLAVO 3.00 M</v>
          </cell>
          <cell r="E560" t="str">
            <v>UN</v>
          </cell>
          <cell r="F560">
            <v>5775</v>
          </cell>
          <cell r="G560" t="str">
            <v>Actualización 2022 -I + MO 2023</v>
          </cell>
        </row>
        <row r="561">
          <cell r="C561">
            <v>7288</v>
          </cell>
          <cell r="D561" t="str">
            <v>VARA DE CLAVO 6.00 M</v>
          </cell>
          <cell r="E561" t="str">
            <v>UN</v>
          </cell>
          <cell r="F561">
            <v>10710</v>
          </cell>
          <cell r="G561" t="str">
            <v>Actualización 2022 -I + MO 2023</v>
          </cell>
        </row>
        <row r="562">
          <cell r="C562">
            <v>7289</v>
          </cell>
          <cell r="D562" t="str">
            <v>BLOQUE PARA CAMARA TELEFONICA EPM -TELECOM</v>
          </cell>
          <cell r="E562" t="str">
            <v>UN</v>
          </cell>
          <cell r="F562">
            <v>4430</v>
          </cell>
          <cell r="G562" t="str">
            <v>Actualización 2022 -I + MO 2023</v>
          </cell>
        </row>
        <row r="563">
          <cell r="C563">
            <v>7291</v>
          </cell>
          <cell r="D563" t="str">
            <v>MARCO Y TAPA CIRCULAR TELECOM CT-014 (F)</v>
          </cell>
          <cell r="E563" t="str">
            <v>UN</v>
          </cell>
          <cell r="F563">
            <v>372351</v>
          </cell>
          <cell r="G563" t="str">
            <v>Actualización 2022 -I + MO 2023</v>
          </cell>
        </row>
        <row r="564">
          <cell r="C564">
            <v>7293</v>
          </cell>
          <cell r="D564" t="str">
            <v>MARCO Y TAPA CAMARA F1 TELECOM CT-043 (F)</v>
          </cell>
          <cell r="E564" t="str">
            <v>UN</v>
          </cell>
          <cell r="F564">
            <v>351050</v>
          </cell>
          <cell r="G564" t="str">
            <v>Actualización 2022 -I + MO 2023</v>
          </cell>
        </row>
        <row r="565">
          <cell r="C565">
            <v>7295</v>
          </cell>
          <cell r="D565" t="str">
            <v>MARCO Y TAPAS CAMARA DOBLE F1 TELECOM CT-044 (F)</v>
          </cell>
          <cell r="E565" t="str">
            <v>UN</v>
          </cell>
          <cell r="F565">
            <v>511700</v>
          </cell>
          <cell r="G565" t="str">
            <v>Actualización 2022 -I + MO 2023</v>
          </cell>
          <cell r="H565" t="str">
            <v>x</v>
          </cell>
        </row>
        <row r="566">
          <cell r="C566">
            <v>7298</v>
          </cell>
          <cell r="D566" t="str">
            <v>MARCO Y TAPA CAMARA F2 TELECOM CT-053 (F)</v>
          </cell>
          <cell r="E566" t="str">
            <v>UN</v>
          </cell>
          <cell r="F566">
            <v>253113</v>
          </cell>
          <cell r="G566" t="str">
            <v>Actualización 2022 -I + MO 2023</v>
          </cell>
        </row>
        <row r="567">
          <cell r="C567">
            <v>7300</v>
          </cell>
          <cell r="D567" t="str">
            <v>DUCTO TELEFONICO LIVIANO PVC TIPO EB D=6"</v>
          </cell>
          <cell r="E567" t="str">
            <v>ML</v>
          </cell>
          <cell r="F567">
            <v>51268</v>
          </cell>
          <cell r="G567" t="str">
            <v>Actualización 2022 -I + MO 2023</v>
          </cell>
        </row>
        <row r="568">
          <cell r="C568">
            <v>7302</v>
          </cell>
          <cell r="D568" t="str">
            <v>DUCTO PESADO PVC TIPO DB D=2"</v>
          </cell>
          <cell r="E568" t="str">
            <v>ML</v>
          </cell>
          <cell r="F568">
            <v>9100</v>
          </cell>
          <cell r="G568" t="str">
            <v>Actualización 2022 -I + MO 2023</v>
          </cell>
        </row>
        <row r="569">
          <cell r="C569">
            <v>7303</v>
          </cell>
          <cell r="D569" t="str">
            <v>DUCTO PESADO PVC TIPO DB D=3"</v>
          </cell>
          <cell r="E569" t="str">
            <v>ML</v>
          </cell>
          <cell r="F569">
            <v>20147</v>
          </cell>
          <cell r="G569" t="str">
            <v>Actualización 2022 -I + MO 2023</v>
          </cell>
        </row>
        <row r="570">
          <cell r="C570">
            <v>7304</v>
          </cell>
          <cell r="D570" t="str">
            <v>DUCTO PESADO PVC TIPO DB D=4"</v>
          </cell>
          <cell r="E570" t="str">
            <v>ML</v>
          </cell>
          <cell r="F570">
            <v>34029</v>
          </cell>
          <cell r="G570" t="str">
            <v>Actualización 2022 -I + MO 2023</v>
          </cell>
        </row>
        <row r="571">
          <cell r="C571">
            <v>7305</v>
          </cell>
          <cell r="D571" t="str">
            <v>DUCTO PESADO PVC TIPO DB D=6"</v>
          </cell>
          <cell r="E571" t="str">
            <v>ML</v>
          </cell>
          <cell r="F571">
            <v>70974</v>
          </cell>
          <cell r="G571" t="str">
            <v>Actualización 2022 -I + MO 2023</v>
          </cell>
        </row>
        <row r="572">
          <cell r="C572">
            <v>7306</v>
          </cell>
          <cell r="D572" t="str">
            <v>CINTA DE DEMARCACION Cal. 3 (ROLLO 500mx0.10m)</v>
          </cell>
          <cell r="E572" t="str">
            <v>UN</v>
          </cell>
          <cell r="F572">
            <v>28649</v>
          </cell>
          <cell r="G572" t="str">
            <v>Actualización 2022 -I + MO 2023</v>
          </cell>
        </row>
        <row r="573">
          <cell r="C573">
            <v>7307</v>
          </cell>
          <cell r="D573" t="str">
            <v>SOLDADURA SOLVENTE PARA PVC (1/4 GLN)</v>
          </cell>
          <cell r="E573" t="str">
            <v>UN</v>
          </cell>
          <cell r="F573">
            <v>82900</v>
          </cell>
          <cell r="G573" t="str">
            <v>Actualización 2022 -I + MO 2023</v>
          </cell>
        </row>
        <row r="574">
          <cell r="C574">
            <v>7308</v>
          </cell>
          <cell r="D574" t="str">
            <v>TARIFA MES - SMMLV</v>
          </cell>
          <cell r="E574" t="str">
            <v>MES</v>
          </cell>
          <cell r="F574">
            <v>1160000</v>
          </cell>
          <cell r="G574" t="str">
            <v>Actualización 2022 -I + MO 2023</v>
          </cell>
        </row>
        <row r="575">
          <cell r="C575">
            <v>7309</v>
          </cell>
          <cell r="D575" t="str">
            <v>ACERO FIGURADO Ø 1/4" A Ø 1" F'y=60000 PSI - Puesto en obra</v>
          </cell>
          <cell r="E575" t="str">
            <v>KG</v>
          </cell>
          <cell r="F575">
            <v>3332</v>
          </cell>
          <cell r="G575" t="str">
            <v>Actualización 2022 -I + MO 2023</v>
          </cell>
          <cell r="H575" t="str">
            <v>x</v>
          </cell>
        </row>
        <row r="576">
          <cell r="C576">
            <v>7313</v>
          </cell>
          <cell r="D576" t="str">
            <v>VIBRADOR DE EJE FLEXIBLE ELÉCTRICO - POTENCIA DE 2 A 3 HP</v>
          </cell>
          <cell r="E576" t="str">
            <v>DIA</v>
          </cell>
          <cell r="F576">
            <v>26180</v>
          </cell>
          <cell r="G576" t="str">
            <v>Actualización 2022 -I + MO 2023</v>
          </cell>
        </row>
        <row r="577">
          <cell r="C577">
            <v>7317</v>
          </cell>
          <cell r="D577" t="str">
            <v>GEOTEXTIL NT 2500 o 501 NT</v>
          </cell>
          <cell r="E577" t="str">
            <v>M2</v>
          </cell>
          <cell r="F577">
            <v>4998</v>
          </cell>
          <cell r="G577" t="str">
            <v>Actualización 2022 -I + MO 2023</v>
          </cell>
        </row>
        <row r="578">
          <cell r="C578">
            <v>7325</v>
          </cell>
          <cell r="D578" t="str">
            <v>MANTO BIOLOGICO BIOTEX</v>
          </cell>
          <cell r="E578" t="str">
            <v>M2</v>
          </cell>
          <cell r="F578">
            <v>6831</v>
          </cell>
          <cell r="G578" t="str">
            <v>Actualización 2022 -I + MO 2023</v>
          </cell>
        </row>
        <row r="579">
          <cell r="C579">
            <v>7336</v>
          </cell>
          <cell r="D579" t="str">
            <v>LIMPIADOR (1/4 GLN)</v>
          </cell>
          <cell r="E579" t="str">
            <v>UN</v>
          </cell>
          <cell r="F579">
            <v>36388</v>
          </cell>
          <cell r="G579" t="str">
            <v>Actualización 2022 -I + MO 2023</v>
          </cell>
        </row>
        <row r="580">
          <cell r="C580">
            <v>7337</v>
          </cell>
          <cell r="D580" t="str">
            <v>IMPRIMANTE Y PUENTE DE ADHERENCIA</v>
          </cell>
          <cell r="E580" t="str">
            <v>KG</v>
          </cell>
          <cell r="F580">
            <v>117778</v>
          </cell>
          <cell r="G580" t="str">
            <v>Actualización 2022 -I + MO 2023</v>
          </cell>
        </row>
        <row r="581">
          <cell r="C581">
            <v>7338</v>
          </cell>
          <cell r="D581" t="str">
            <v>CINTA FLEXIBLE PARA SELLO DE JUNTAS A=15cm</v>
          </cell>
          <cell r="E581" t="str">
            <v>ML</v>
          </cell>
          <cell r="F581">
            <v>32950</v>
          </cell>
          <cell r="G581" t="str">
            <v>Actualización 2022 -I + MO 2023</v>
          </cell>
        </row>
        <row r="582">
          <cell r="C582">
            <v>7343</v>
          </cell>
          <cell r="D582" t="str">
            <v>BARANDA METALICA M80 (instalado y pintado)</v>
          </cell>
          <cell r="E582" t="str">
            <v>ML</v>
          </cell>
          <cell r="F582">
            <v>248710</v>
          </cell>
          <cell r="G582" t="str">
            <v>Actualización 2022 -I + MO 2023</v>
          </cell>
        </row>
        <row r="583">
          <cell r="C583">
            <v>7344</v>
          </cell>
          <cell r="D583" t="str">
            <v>BARANDA METALICA M81 (instalado y pintado)</v>
          </cell>
          <cell r="E583" t="str">
            <v>ML</v>
          </cell>
          <cell r="F583">
            <v>273700</v>
          </cell>
          <cell r="G583" t="str">
            <v>Actualización 2022 -I + MO 2023</v>
          </cell>
        </row>
        <row r="584">
          <cell r="C584">
            <v>7345</v>
          </cell>
          <cell r="D584" t="str">
            <v>CANECA EN ACERO INOXIDABLE TIPO BARCELONA</v>
          </cell>
          <cell r="E584" t="str">
            <v>UN</v>
          </cell>
          <cell r="F584">
            <v>547400</v>
          </cell>
          <cell r="G584" t="str">
            <v>Actualización 2022 -I + MO 2023</v>
          </cell>
        </row>
        <row r="585">
          <cell r="C585">
            <v>7346</v>
          </cell>
          <cell r="D585" t="str">
            <v>CABINA TELEFONICA DE PARED M21</v>
          </cell>
          <cell r="E585" t="str">
            <v>UN</v>
          </cell>
          <cell r="F585">
            <v>4105500</v>
          </cell>
          <cell r="G585" t="str">
            <v>Actualización 2022 -I + MO 2023</v>
          </cell>
        </row>
        <row r="586">
          <cell r="C586">
            <v>7351</v>
          </cell>
          <cell r="D586" t="str">
            <v>UNION DRESSER HD D=3"</v>
          </cell>
          <cell r="E586" t="str">
            <v>UN</v>
          </cell>
          <cell r="F586">
            <v>110670</v>
          </cell>
          <cell r="G586" t="str">
            <v>Actualización 2022 -I + MO 2023</v>
          </cell>
        </row>
        <row r="587">
          <cell r="C587">
            <v>7352</v>
          </cell>
          <cell r="D587" t="str">
            <v>UNION DRESSER HD D=4"</v>
          </cell>
          <cell r="E587" t="str">
            <v>UN</v>
          </cell>
          <cell r="F587">
            <v>136850</v>
          </cell>
          <cell r="G587" t="str">
            <v>Actualización 2022 -I + MO 2023</v>
          </cell>
        </row>
        <row r="588">
          <cell r="C588">
            <v>7353</v>
          </cell>
          <cell r="D588" t="str">
            <v>UNION DRESSER HD D=6"</v>
          </cell>
          <cell r="E588" t="str">
            <v>UN</v>
          </cell>
          <cell r="F588">
            <v>220244</v>
          </cell>
          <cell r="G588" t="str">
            <v>Actualización 2022 -I + MO 2023</v>
          </cell>
        </row>
        <row r="589">
          <cell r="C589">
            <v>7354</v>
          </cell>
          <cell r="D589" t="str">
            <v>UNION DRESSER HD D=8"</v>
          </cell>
          <cell r="E589" t="str">
            <v>UN</v>
          </cell>
          <cell r="F589">
            <v>357000</v>
          </cell>
          <cell r="G589" t="str">
            <v>Actualización 2022 -I + MO 2023</v>
          </cell>
        </row>
        <row r="590">
          <cell r="C590">
            <v>7355</v>
          </cell>
          <cell r="D590" t="str">
            <v>UNION DRESSER HD D=10"</v>
          </cell>
          <cell r="E590" t="str">
            <v>UN</v>
          </cell>
          <cell r="F590">
            <v>548590</v>
          </cell>
          <cell r="G590" t="str">
            <v>Actualización 2022 -I + MO 2023</v>
          </cell>
        </row>
        <row r="591">
          <cell r="C591">
            <v>7356</v>
          </cell>
          <cell r="D591" t="str">
            <v>UNION DRESSER HD D=12"</v>
          </cell>
          <cell r="E591" t="str">
            <v>UN</v>
          </cell>
          <cell r="F591">
            <v>810390</v>
          </cell>
          <cell r="G591" t="str">
            <v>Actualización 2022 -I + MO 2023</v>
          </cell>
        </row>
        <row r="592">
          <cell r="C592">
            <v>7359</v>
          </cell>
          <cell r="D592" t="str">
            <v>BARRERA RELLENABLE (1.45x0.45x0.55m) CON CINTA RET</v>
          </cell>
          <cell r="E592" t="str">
            <v>UN</v>
          </cell>
          <cell r="F592">
            <v>148167</v>
          </cell>
          <cell r="G592" t="str">
            <v>Actualización 2022 -I + MO 2023</v>
          </cell>
        </row>
        <row r="593">
          <cell r="C593">
            <v>7360</v>
          </cell>
          <cell r="D593" t="str">
            <v>BARRERA RELLENABLE (2.00x0.55x1.00m) CON CINTA RET</v>
          </cell>
          <cell r="E593" t="str">
            <v>UN</v>
          </cell>
          <cell r="F593">
            <v>374850</v>
          </cell>
          <cell r="G593" t="str">
            <v>Actualización 2022 -I + MO 2023</v>
          </cell>
        </row>
        <row r="594">
          <cell r="C594">
            <v>7361</v>
          </cell>
          <cell r="D594" t="str">
            <v>BLOQUE No. 4</v>
          </cell>
          <cell r="E594" t="str">
            <v>UN</v>
          </cell>
          <cell r="F594">
            <v>1000</v>
          </cell>
          <cell r="G594" t="str">
            <v>Actualización 2022 -I + MO 2023</v>
          </cell>
        </row>
        <row r="595">
          <cell r="C595">
            <v>7362</v>
          </cell>
          <cell r="D595" t="str">
            <v>BLOQUE No. 5</v>
          </cell>
          <cell r="E595" t="str">
            <v>UN</v>
          </cell>
          <cell r="F595">
            <v>1000</v>
          </cell>
          <cell r="G595" t="str">
            <v>Actualización 2022 -I + MO 2023</v>
          </cell>
        </row>
        <row r="596">
          <cell r="C596">
            <v>7363</v>
          </cell>
          <cell r="D596" t="str">
            <v>TAPA PARA POZO D=0.70m</v>
          </cell>
          <cell r="E596" t="str">
            <v>UN</v>
          </cell>
          <cell r="F596">
            <v>184003</v>
          </cell>
          <cell r="G596" t="str">
            <v>Actualización 2022 -I + MO 2023</v>
          </cell>
        </row>
        <row r="597">
          <cell r="C597">
            <v>7364</v>
          </cell>
          <cell r="D597" t="str">
            <v>REJILLA SUMIDERO TRANSVERSAL 50 X 50</v>
          </cell>
          <cell r="E597" t="str">
            <v>UN</v>
          </cell>
          <cell r="F597">
            <v>303486</v>
          </cell>
          <cell r="G597" t="str">
            <v>Actualización 2022 -I + MO 2023</v>
          </cell>
        </row>
        <row r="598">
          <cell r="C598">
            <v>7366</v>
          </cell>
          <cell r="D598" t="str">
            <v>UNION PVC U.M. EXT CORRUGADO/INT LISO U.M. NORMA NTC 3722-1 D=200MM (8")</v>
          </cell>
          <cell r="E598" t="str">
            <v>ML</v>
          </cell>
          <cell r="F598">
            <v>63771</v>
          </cell>
          <cell r="G598" t="str">
            <v>Actualización 2022 -I + MO 2023</v>
          </cell>
        </row>
        <row r="599">
          <cell r="C599">
            <v>7367</v>
          </cell>
          <cell r="D599" t="str">
            <v>UNION PVC U.M. EXT CORRUGADO/INT LISO U.M. NORMA NTC 3722-1 D=250MM (10")</v>
          </cell>
          <cell r="E599" t="str">
            <v>ML</v>
          </cell>
          <cell r="F599">
            <v>181138</v>
          </cell>
          <cell r="G599" t="str">
            <v>Actualización 2022 -I + MO 2023</v>
          </cell>
        </row>
        <row r="600">
          <cell r="C600">
            <v>7368</v>
          </cell>
          <cell r="D600" t="str">
            <v>UNION PVC U.M. EXT CORRUGADO/INT LISO U.M. NORMA NTC 3722-1 D=315MM (12")</v>
          </cell>
          <cell r="E600" t="str">
            <v>ML</v>
          </cell>
          <cell r="F600">
            <v>309932</v>
          </cell>
          <cell r="G600" t="str">
            <v>Actualización 2022 -I + MO 2023</v>
          </cell>
        </row>
        <row r="601">
          <cell r="C601">
            <v>7369</v>
          </cell>
          <cell r="D601" t="str">
            <v>UNION PVC U.M. EXT CORRUGADO/INT LISO U.M. NORMA NTC 3722-1T D=400MM (16")</v>
          </cell>
          <cell r="E601" t="str">
            <v>ML</v>
          </cell>
          <cell r="F601">
            <v>472541</v>
          </cell>
          <cell r="G601" t="str">
            <v>Actualización 2022 -I + MO 2023</v>
          </cell>
        </row>
        <row r="602">
          <cell r="C602">
            <v>7370</v>
          </cell>
          <cell r="D602" t="str">
            <v>UNION PVC U.M. EXT CORRUGADO/INT LISO U.M. NORMA NTC 3722-1 D=450MM (18")</v>
          </cell>
          <cell r="E602" t="str">
            <v>ML</v>
          </cell>
          <cell r="F602">
            <v>497053</v>
          </cell>
          <cell r="G602" t="str">
            <v>Actualización 2022 -I + MO 2023</v>
          </cell>
        </row>
        <row r="603">
          <cell r="C603">
            <v>7371</v>
          </cell>
          <cell r="D603" t="str">
            <v>UNION PVC U.M. EXT CORRUGADO/INT LISO U.M. NORMA NTC 3722-1 D=500MM (20")</v>
          </cell>
          <cell r="E603" t="str">
            <v>ML</v>
          </cell>
          <cell r="F603">
            <v>558432</v>
          </cell>
          <cell r="G603" t="str">
            <v>Actualización 2022 -I + MO 2023</v>
          </cell>
        </row>
        <row r="604">
          <cell r="C604">
            <v>7372</v>
          </cell>
          <cell r="D604" t="str">
            <v>CODO HD EXTREMO LISO 11.25ºX8``</v>
          </cell>
          <cell r="E604" t="str">
            <v>UN</v>
          </cell>
          <cell r="F604">
            <v>482612</v>
          </cell>
          <cell r="G604" t="str">
            <v>Actualización 2022 -I + MO 2023</v>
          </cell>
        </row>
        <row r="605">
          <cell r="C605">
            <v>7373</v>
          </cell>
          <cell r="D605" t="str">
            <v>CODO HD EXTREMO LISO 22.5ºX3``</v>
          </cell>
          <cell r="E605" t="str">
            <v>UN</v>
          </cell>
          <cell r="F605">
            <v>125612</v>
          </cell>
          <cell r="G605" t="str">
            <v>Actualización 2022 -I + MO 2023</v>
          </cell>
        </row>
        <row r="606">
          <cell r="C606">
            <v>7374</v>
          </cell>
          <cell r="D606" t="str">
            <v>VALVULA COMPUERTA ELASTICA VNA E. L. D=4"</v>
          </cell>
          <cell r="E606" t="str">
            <v>UN</v>
          </cell>
          <cell r="F606">
            <v>938910</v>
          </cell>
          <cell r="G606" t="str">
            <v>Actualización 2022 -I + MO 2023</v>
          </cell>
        </row>
        <row r="607">
          <cell r="C607">
            <v>7375</v>
          </cell>
          <cell r="D607" t="str">
            <v>VALVULA COMPUERTA ELASTICA VNA E. L. D=10"</v>
          </cell>
          <cell r="E607" t="str">
            <v>UN</v>
          </cell>
          <cell r="F607">
            <v>3886090</v>
          </cell>
          <cell r="G607" t="str">
            <v>Actualización 2022 -I + MO 2023</v>
          </cell>
        </row>
        <row r="608">
          <cell r="C608">
            <v>7376</v>
          </cell>
          <cell r="D608" t="str">
            <v>VALVULA COMPUERTA ELASTICA VNA E. L. D=12"</v>
          </cell>
          <cell r="E608" t="str">
            <v>UN</v>
          </cell>
          <cell r="F608">
            <v>4600661</v>
          </cell>
          <cell r="G608" t="str">
            <v>Actualización 2022 -I + MO 2023</v>
          </cell>
        </row>
        <row r="609">
          <cell r="C609">
            <v>7377</v>
          </cell>
          <cell r="D609" t="str">
            <v>CODO HD JUNTA HIDRAULICA PARA PVC 11.25ºX2"</v>
          </cell>
          <cell r="E609" t="str">
            <v>UN</v>
          </cell>
          <cell r="F609">
            <v>96390</v>
          </cell>
          <cell r="G609" t="str">
            <v>Actualización 2022 -I + MO 2023</v>
          </cell>
        </row>
        <row r="610">
          <cell r="C610">
            <v>7378</v>
          </cell>
          <cell r="D610" t="str">
            <v>CODO HD JUNTA HIDRAULICA PARA PVC 11.25ºX3"</v>
          </cell>
          <cell r="E610" t="str">
            <v>UN</v>
          </cell>
          <cell r="F610">
            <v>142800</v>
          </cell>
          <cell r="G610" t="str">
            <v>Actualización 2022 -I + MO 2023</v>
          </cell>
        </row>
        <row r="611">
          <cell r="C611">
            <v>7379</v>
          </cell>
          <cell r="D611" t="str">
            <v>CODO HD JUNTA HIDRAULICA PARA PVC 11.25ºX4"</v>
          </cell>
          <cell r="E611" t="str">
            <v>UN</v>
          </cell>
          <cell r="F611">
            <v>188020</v>
          </cell>
          <cell r="G611" t="str">
            <v>Actualización 2022 -I + MO 2023</v>
          </cell>
        </row>
        <row r="612">
          <cell r="C612">
            <v>7380</v>
          </cell>
          <cell r="D612" t="str">
            <v>CODO HD JUNTA HIDRAULICA PARA PVC 11.25ºX6"</v>
          </cell>
          <cell r="E612" t="str">
            <v>UN</v>
          </cell>
          <cell r="F612">
            <v>346290</v>
          </cell>
          <cell r="G612" t="str">
            <v>Actualización 2022 -I + MO 2023</v>
          </cell>
        </row>
        <row r="613">
          <cell r="C613">
            <v>7381</v>
          </cell>
          <cell r="D613" t="str">
            <v>CODO HD JUNTA HIDRAULICA PARA PVC 11.25ºX8"</v>
          </cell>
          <cell r="E613" t="str">
            <v>UN</v>
          </cell>
          <cell r="F613">
            <v>584290</v>
          </cell>
          <cell r="G613" t="str">
            <v>Actualización 2022 -I + MO 2023</v>
          </cell>
        </row>
        <row r="614">
          <cell r="C614">
            <v>7382</v>
          </cell>
          <cell r="D614" t="str">
            <v>REDUCCION PVC U.M. NORMA NTC 382 4"x2"</v>
          </cell>
          <cell r="E614" t="str">
            <v>UN</v>
          </cell>
          <cell r="F614">
            <v>116620</v>
          </cell>
          <cell r="G614" t="str">
            <v>Actualización 2022 -I + MO 2023</v>
          </cell>
        </row>
        <row r="615">
          <cell r="C615">
            <v>7384</v>
          </cell>
          <cell r="D615" t="str">
            <v>REDUCCION PVC U.M. NORMA NTC 382 4"x3"</v>
          </cell>
          <cell r="E615" t="str">
            <v>UN</v>
          </cell>
          <cell r="F615">
            <v>135660</v>
          </cell>
          <cell r="G615" t="str">
            <v>Actualización 2022 -I + MO 2023</v>
          </cell>
        </row>
        <row r="616">
          <cell r="C616">
            <v>7385</v>
          </cell>
          <cell r="D616" t="str">
            <v>REDUCCION PVC U.M. NORMA NTC 382 6"x4"</v>
          </cell>
          <cell r="E616" t="str">
            <v>UN</v>
          </cell>
          <cell r="F616">
            <v>326060</v>
          </cell>
          <cell r="G616" t="str">
            <v>Actualización 2022 -I + MO 2023</v>
          </cell>
        </row>
        <row r="617">
          <cell r="C617">
            <v>7386</v>
          </cell>
          <cell r="D617" t="str">
            <v>REDUCCION PVC U.M. NORMA NTC 382 8"x6"</v>
          </cell>
          <cell r="E617" t="str">
            <v>UN</v>
          </cell>
          <cell r="F617">
            <v>439110</v>
          </cell>
          <cell r="G617" t="str">
            <v>Actualización 2022 -I + MO 2023</v>
          </cell>
        </row>
        <row r="618">
          <cell r="C618">
            <v>7387</v>
          </cell>
          <cell r="D618" t="str">
            <v>TAPON PVC U.M. NORMA NTC 382 D=3"</v>
          </cell>
          <cell r="E618" t="str">
            <v>UN</v>
          </cell>
          <cell r="F618">
            <v>35842</v>
          </cell>
          <cell r="G618" t="str">
            <v>Actualización 2022 -I + MO 2023</v>
          </cell>
        </row>
        <row r="619">
          <cell r="C619">
            <v>7388</v>
          </cell>
          <cell r="D619" t="str">
            <v>TAPON PVC U.M. NORMA NTC 382 D=4"</v>
          </cell>
          <cell r="E619" t="str">
            <v>UN</v>
          </cell>
          <cell r="F619">
            <v>66174</v>
          </cell>
          <cell r="G619" t="str">
            <v>Actualización 2022 -I + MO 2023</v>
          </cell>
        </row>
        <row r="620">
          <cell r="C620">
            <v>7389</v>
          </cell>
          <cell r="D620" t="str">
            <v>TAPON PVC U.M. NORMA NTC 382 D=6"</v>
          </cell>
          <cell r="E620" t="str">
            <v>UN</v>
          </cell>
          <cell r="F620">
            <v>170251</v>
          </cell>
          <cell r="G620" t="str">
            <v>Actualización 2022 -I + MO 2023</v>
          </cell>
        </row>
        <row r="621">
          <cell r="C621">
            <v>7390</v>
          </cell>
          <cell r="D621" t="str">
            <v>TAPON PVC U.M. NORMA NTC 382 D=8"</v>
          </cell>
          <cell r="E621" t="str">
            <v>UN</v>
          </cell>
          <cell r="F621">
            <v>460336</v>
          </cell>
          <cell r="G621" t="str">
            <v>Actualización 2022 -I + MO 2023</v>
          </cell>
        </row>
        <row r="622">
          <cell r="C622">
            <v>7391</v>
          </cell>
          <cell r="D622" t="str">
            <v>REDUCCION CONCENTRICA HD E.L. 6"x2" (150x50mm)</v>
          </cell>
          <cell r="E622" t="str">
            <v>UN</v>
          </cell>
          <cell r="F622">
            <v>231388</v>
          </cell>
          <cell r="G622" t="str">
            <v>Actualización 2022 -I + MO 2023</v>
          </cell>
        </row>
        <row r="623">
          <cell r="C623">
            <v>7392</v>
          </cell>
          <cell r="D623" t="str">
            <v>REDUCCION CONCENTRICA HD E.L. 6"x3" (150x75mm)</v>
          </cell>
          <cell r="E623" t="str">
            <v>UN</v>
          </cell>
          <cell r="F623">
            <v>310722</v>
          </cell>
          <cell r="G623" t="str">
            <v>Actualización 2022 -I + MO 2023</v>
          </cell>
        </row>
        <row r="624">
          <cell r="C624">
            <v>7393</v>
          </cell>
          <cell r="D624" t="str">
            <v>REDUCCION CONCENTRICA HD E.L. 6"x4" (150x100mm)</v>
          </cell>
          <cell r="E624" t="str">
            <v>UN</v>
          </cell>
          <cell r="F624">
            <v>317334</v>
          </cell>
          <cell r="G624" t="str">
            <v>Actualización 2022 -I + MO 2023</v>
          </cell>
        </row>
        <row r="625">
          <cell r="C625">
            <v>7396</v>
          </cell>
          <cell r="D625" t="str">
            <v>REDUCCION CONCENTRICA HD E.L. 8"x4" (200x100mm)</v>
          </cell>
          <cell r="E625" t="str">
            <v>UN</v>
          </cell>
          <cell r="F625">
            <v>383444</v>
          </cell>
          <cell r="G625" t="str">
            <v>Actualización 2022 -I + MO 2023</v>
          </cell>
        </row>
        <row r="626">
          <cell r="C626">
            <v>7397</v>
          </cell>
          <cell r="D626" t="str">
            <v>REDUCCION CONCENTRICA HD E.L. 8"x6" (200x150mm)</v>
          </cell>
          <cell r="E626" t="str">
            <v>UN</v>
          </cell>
          <cell r="F626">
            <v>429722</v>
          </cell>
          <cell r="G626" t="str">
            <v>Actualización 2022 -I + MO 2023</v>
          </cell>
        </row>
        <row r="627">
          <cell r="C627">
            <v>7398</v>
          </cell>
          <cell r="D627" t="str">
            <v>REDUCCION CONCENTRICA HD E.L. 10"x3" (250x75mm)</v>
          </cell>
          <cell r="E627" t="str">
            <v>UN</v>
          </cell>
          <cell r="F627">
            <v>601612</v>
          </cell>
          <cell r="G627" t="str">
            <v>Actualización 2022 -I + MO 2023</v>
          </cell>
        </row>
        <row r="628">
          <cell r="C628">
            <v>7399</v>
          </cell>
          <cell r="D628" t="str">
            <v>REDUCCION CONCENTRICA HD E.L. 10"x4" (250x100mm)</v>
          </cell>
          <cell r="E628" t="str">
            <v>UN</v>
          </cell>
          <cell r="F628">
            <v>647888</v>
          </cell>
          <cell r="G628" t="str">
            <v>Actualización 2022 -I + MO 2023</v>
          </cell>
        </row>
        <row r="629">
          <cell r="C629">
            <v>7400</v>
          </cell>
          <cell r="D629" t="str">
            <v>REDUCCION CONCENTRICA HD E.L. 10"x6" (250x150mm)</v>
          </cell>
          <cell r="E629" t="str">
            <v>UN</v>
          </cell>
          <cell r="F629">
            <v>674334</v>
          </cell>
          <cell r="G629" t="str">
            <v>Actualización 2022 -I + MO 2023</v>
          </cell>
        </row>
        <row r="630">
          <cell r="C630">
            <v>7401</v>
          </cell>
          <cell r="D630" t="str">
            <v>REDUCCION CONCENTRICA HD E.L. 10"x8" (250x200mm)</v>
          </cell>
          <cell r="E630" t="str">
            <v>UN</v>
          </cell>
          <cell r="F630">
            <v>766888</v>
          </cell>
          <cell r="G630" t="str">
            <v>Actualización 2022 -I + MO 2023</v>
          </cell>
        </row>
        <row r="631">
          <cell r="C631">
            <v>7403</v>
          </cell>
          <cell r="D631" t="str">
            <v>REDUCCION CONCENTRICA HD E.L. 12"x4" (300x100mm)</v>
          </cell>
          <cell r="E631" t="str">
            <v>UN</v>
          </cell>
          <cell r="F631">
            <v>1031334</v>
          </cell>
          <cell r="G631" t="str">
            <v>Actualización 2022 -I + MO 2023</v>
          </cell>
        </row>
        <row r="632">
          <cell r="C632">
            <v>7404</v>
          </cell>
          <cell r="D632" t="str">
            <v>REDUCCION CONCENTRICA HD E.L. 12"x6" (300x150mm)</v>
          </cell>
          <cell r="E632" t="str">
            <v>UN</v>
          </cell>
          <cell r="F632">
            <v>1150334</v>
          </cell>
          <cell r="G632" t="str">
            <v>Actualización 2022 -I + MO 2023</v>
          </cell>
        </row>
        <row r="633">
          <cell r="C633">
            <v>7405</v>
          </cell>
          <cell r="D633" t="str">
            <v>REDUCCION CONCENTRICA HD E.L. 12"x8" (300x200mm)</v>
          </cell>
          <cell r="E633" t="str">
            <v>UN</v>
          </cell>
          <cell r="F633">
            <v>1150334</v>
          </cell>
          <cell r="G633" t="str">
            <v>Actualización 2022 -I + MO 2023</v>
          </cell>
        </row>
        <row r="634">
          <cell r="C634">
            <v>7406</v>
          </cell>
          <cell r="D634" t="str">
            <v>REDUCCION CONCENTRICA HD E.L. 12"x10"  (300x250mm)</v>
          </cell>
          <cell r="E634" t="str">
            <v>UN</v>
          </cell>
          <cell r="F634">
            <v>1553612</v>
          </cell>
          <cell r="G634" t="str">
            <v>Actualización 2022 -I + MO 2023</v>
          </cell>
        </row>
        <row r="635">
          <cell r="C635">
            <v>7407</v>
          </cell>
          <cell r="D635" t="str">
            <v>UNION REPARACION PVC U.M. NORMA NTC 382 D=2"</v>
          </cell>
          <cell r="E635" t="str">
            <v>UN</v>
          </cell>
          <cell r="F635">
            <v>38995</v>
          </cell>
          <cell r="G635" t="str">
            <v>Actualización 2022 -I + MO 2023</v>
          </cell>
        </row>
        <row r="636">
          <cell r="C636">
            <v>7409</v>
          </cell>
          <cell r="D636" t="str">
            <v>UNION REPARACION PVC U.M. NORMA NTC 382 D=3"</v>
          </cell>
          <cell r="E636" t="str">
            <v>UN</v>
          </cell>
          <cell r="F636">
            <v>62113</v>
          </cell>
          <cell r="G636" t="str">
            <v>Actualización 2022 -I + MO 2023</v>
          </cell>
        </row>
        <row r="637">
          <cell r="C637">
            <v>7410</v>
          </cell>
          <cell r="D637" t="str">
            <v>UNION REPARACION PVC U.M. NORMA NTC 382 D=4"</v>
          </cell>
          <cell r="E637" t="str">
            <v>UN</v>
          </cell>
          <cell r="F637">
            <v>95432</v>
          </cell>
          <cell r="G637" t="str">
            <v>Actualización 2022 -I + MO 2023</v>
          </cell>
        </row>
        <row r="638">
          <cell r="C638">
            <v>7411</v>
          </cell>
          <cell r="D638" t="str">
            <v>UNION REPARACION PVC U.M. NORMA NTC 382 D=10"</v>
          </cell>
          <cell r="E638" t="str">
            <v>UN</v>
          </cell>
          <cell r="F638">
            <v>694016</v>
          </cell>
          <cell r="G638" t="str">
            <v>Actualización 2022 -I + MO 2023</v>
          </cell>
        </row>
        <row r="639">
          <cell r="C639">
            <v>7412</v>
          </cell>
          <cell r="D639" t="str">
            <v>ACOPLE UNIVERSAL D=3" (85 a 103mm)</v>
          </cell>
          <cell r="E639" t="str">
            <v>UN</v>
          </cell>
          <cell r="F639">
            <v>155890</v>
          </cell>
          <cell r="G639" t="str">
            <v>Actualización 2022 -I + MO 2023</v>
          </cell>
        </row>
        <row r="640">
          <cell r="C640">
            <v>7413</v>
          </cell>
          <cell r="D640" t="str">
            <v>ACOPLE UNIVERSAL D=4" (110 a 128mm)</v>
          </cell>
          <cell r="E640" t="str">
            <v>UN</v>
          </cell>
          <cell r="F640">
            <v>172550</v>
          </cell>
          <cell r="G640" t="str">
            <v>Actualización 2022 -I + MO 2023</v>
          </cell>
        </row>
        <row r="641">
          <cell r="C641">
            <v>7414</v>
          </cell>
          <cell r="D641" t="str">
            <v>ACOPLE UNIVERSAL D=6" (167 a 189mm) R2</v>
          </cell>
          <cell r="E641" t="str">
            <v>UN</v>
          </cell>
          <cell r="F641">
            <v>327250</v>
          </cell>
          <cell r="G641" t="str">
            <v>Actualización 2022 -I + MO 2023</v>
          </cell>
        </row>
        <row r="642">
          <cell r="C642">
            <v>7415</v>
          </cell>
          <cell r="D642" t="str">
            <v>ACOPLE UNIVERSAL D=8" (234 a 252mm) R2</v>
          </cell>
          <cell r="E642" t="str">
            <v>UN</v>
          </cell>
          <cell r="F642">
            <v>506940</v>
          </cell>
          <cell r="G642" t="str">
            <v>Actualización 2022 -I + MO 2023</v>
          </cell>
        </row>
        <row r="643">
          <cell r="C643">
            <v>7416</v>
          </cell>
          <cell r="D643" t="str">
            <v>ACOPLE UNIVERSAL D=10" (292 a 310mm) R2</v>
          </cell>
          <cell r="E643" t="str">
            <v>UN</v>
          </cell>
          <cell r="F643">
            <v>860370</v>
          </cell>
          <cell r="G643" t="str">
            <v>Actualización 2022 -I + MO 2023</v>
          </cell>
        </row>
        <row r="644">
          <cell r="C644">
            <v>7417</v>
          </cell>
          <cell r="D644" t="str">
            <v>ACOPLE UNIVERSAL D=12" (350 a 368mm) R3</v>
          </cell>
          <cell r="E644" t="str">
            <v>UN</v>
          </cell>
          <cell r="F644">
            <v>899640</v>
          </cell>
          <cell r="G644" t="str">
            <v>Actualización 2022 -I + MO 2023</v>
          </cell>
        </row>
        <row r="645">
          <cell r="C645">
            <v>7418</v>
          </cell>
          <cell r="D645" t="str">
            <v>TARIFA MES - AUXILIO DE TRANSPORTE</v>
          </cell>
          <cell r="E645" t="str">
            <v>MES</v>
          </cell>
          <cell r="F645">
            <v>140606</v>
          </cell>
          <cell r="G645" t="str">
            <v>Actualización 2022 -I + MO 2023</v>
          </cell>
        </row>
        <row r="646">
          <cell r="C646">
            <v>7419</v>
          </cell>
          <cell r="D646" t="str">
            <v>CONCRETO GRAVA COMÚN 4500 PSI 31.5 MPa (315 Kg/cm2)</v>
          </cell>
          <cell r="E646" t="str">
            <v>M3</v>
          </cell>
          <cell r="F646">
            <v>423045</v>
          </cell>
          <cell r="G646" t="str">
            <v>Actualización 2022 -I + MO 2023</v>
          </cell>
        </row>
        <row r="647">
          <cell r="C647">
            <v>7420</v>
          </cell>
          <cell r="D647" t="str">
            <v>MORTERO 2500 PSI 17 MPa (175 Kg/cm2)</v>
          </cell>
          <cell r="E647" t="str">
            <v>M3</v>
          </cell>
          <cell r="F647">
            <v>403589</v>
          </cell>
          <cell r="G647" t="str">
            <v>Actualización 2022 -I + MO 2023</v>
          </cell>
        </row>
        <row r="648">
          <cell r="C648">
            <v>7421</v>
          </cell>
          <cell r="D648" t="str">
            <v>MORTERO 3000 PSI 21 MPa (210 Kg/cm2)</v>
          </cell>
          <cell r="E648" t="str">
            <v>M3</v>
          </cell>
          <cell r="F648">
            <v>412335</v>
          </cell>
          <cell r="G648" t="str">
            <v>Actualización 2022 -I + MO 2023</v>
          </cell>
        </row>
        <row r="649">
          <cell r="C649">
            <v>7422</v>
          </cell>
          <cell r="D649" t="str">
            <v>MORTERO 3500 PSI 24 MPa (245 Kg/cm2)</v>
          </cell>
          <cell r="E649" t="str">
            <v>M3</v>
          </cell>
          <cell r="F649">
            <v>419832</v>
          </cell>
          <cell r="G649" t="str">
            <v>Actualización 2022 -I + MO 2023</v>
          </cell>
        </row>
        <row r="650">
          <cell r="C650">
            <v>7423</v>
          </cell>
          <cell r="D650" t="str">
            <v>ARMADO CANASTAS PARA PILOTES</v>
          </cell>
          <cell r="E650" t="str">
            <v>KG</v>
          </cell>
          <cell r="F650">
            <v>452</v>
          </cell>
          <cell r="G650" t="str">
            <v>Actualización 2022 -I + MO 2023</v>
          </cell>
          <cell r="H650" t="str">
            <v>x</v>
          </cell>
        </row>
        <row r="651">
          <cell r="C651">
            <v>7426</v>
          </cell>
          <cell r="D651" t="str">
            <v>GEODREN PLANAR H=1.0 o DRENAFLEX PLANAR H=1.0</v>
          </cell>
          <cell r="E651" t="str">
            <v>ML</v>
          </cell>
          <cell r="F651">
            <v>38080</v>
          </cell>
          <cell r="G651" t="str">
            <v>Actualización 2022 -I + MO 2023</v>
          </cell>
        </row>
        <row r="652">
          <cell r="C652">
            <v>7427</v>
          </cell>
          <cell r="D652" t="str">
            <v>GEODREN PLANAR H=2.0</v>
          </cell>
          <cell r="E652" t="str">
            <v>ML</v>
          </cell>
          <cell r="F652">
            <v>81015</v>
          </cell>
          <cell r="G652" t="str">
            <v>Actualización 2022 -I + MO 2023</v>
          </cell>
        </row>
        <row r="653">
          <cell r="C653">
            <v>7428</v>
          </cell>
          <cell r="D653" t="str">
            <v>GEODREN CON TUBERIA CIRCULAR 100mm H=0.5 o DRENAFLEX CON TUBERIA CIRCULAR 100mm H=0.5</v>
          </cell>
          <cell r="E653" t="str">
            <v>ML</v>
          </cell>
          <cell r="F653">
            <v>33320</v>
          </cell>
          <cell r="G653" t="str">
            <v>Actualización 2022 -I + MO 2023</v>
          </cell>
        </row>
        <row r="654">
          <cell r="C654">
            <v>7429</v>
          </cell>
          <cell r="D654" t="str">
            <v>GEODREN CON TUBERIA CIRCULAR 100mm H=1.0 o DRENAFLEX CON TUBERÍA 100mm H=1.0</v>
          </cell>
          <cell r="E654" t="str">
            <v>ML</v>
          </cell>
          <cell r="F654">
            <v>49980</v>
          </cell>
          <cell r="G654" t="str">
            <v>Actualización 2022 -I + MO 2023</v>
          </cell>
        </row>
        <row r="655">
          <cell r="C655">
            <v>7430</v>
          </cell>
          <cell r="D655" t="str">
            <v>GEODREN CON TUBERIA CIRCULAR 100mm H=2.0 o DRENAFLEX CON TUBERÍA CIRCULAR 100mm H=2.0</v>
          </cell>
          <cell r="E655" t="str">
            <v>ML</v>
          </cell>
          <cell r="F655">
            <v>92820</v>
          </cell>
          <cell r="G655" t="str">
            <v>Actualización 2022 -I + MO 2023</v>
          </cell>
        </row>
        <row r="656">
          <cell r="C656">
            <v>7434</v>
          </cell>
          <cell r="D656" t="str">
            <v>DISCO DIAMANTADO ASFALTO-CONCRETO 14"/350mm, cortes aprox. 1.600 a 1.800 mts. de profundidad máxima hasta 100mm.</v>
          </cell>
          <cell r="E656" t="str">
            <v>UN</v>
          </cell>
          <cell r="F656">
            <v>535000</v>
          </cell>
          <cell r="G656" t="str">
            <v>Actualización 2022 -I + MO 2023</v>
          </cell>
        </row>
        <row r="657">
          <cell r="C657">
            <v>7436</v>
          </cell>
          <cell r="D657" t="str">
            <v>MOTOBOMBA SUMERGIBLE Ø 2" O 3" - INCLUYE COMBUSTIBLE</v>
          </cell>
          <cell r="E657" t="str">
            <v>DIA</v>
          </cell>
          <cell r="F657">
            <v>70732</v>
          </cell>
          <cell r="G657" t="str">
            <v>Actualización 2022 -I + MO 2023</v>
          </cell>
        </row>
        <row r="658">
          <cell r="C658">
            <v>7437</v>
          </cell>
          <cell r="D658" t="str">
            <v>CORTADORA DE LADRILLO (SIN DISCO) - PROFUNDIDAD DE CORTE DE 10 A 17cm</v>
          </cell>
          <cell r="E658" t="str">
            <v>DIA</v>
          </cell>
          <cell r="F658">
            <v>23800</v>
          </cell>
          <cell r="G658" t="str">
            <v>Actualización 2022 -I + MO 2023</v>
          </cell>
        </row>
        <row r="659">
          <cell r="C659">
            <v>7438</v>
          </cell>
          <cell r="D659" t="str">
            <v>RODILLO VIBROCOMPACTADOR TÁNDEM PEQUEÑO - MASA DE 2,5 A 3 TONELADAS - AMPLITUD DE COMPACTACIÓN DE 0.5 MM  - INCLUYE OPERARIO Y COMBUSTIBLE</v>
          </cell>
          <cell r="E659" t="str">
            <v>DIA</v>
          </cell>
          <cell r="F659">
            <v>161158</v>
          </cell>
          <cell r="G659" t="str">
            <v>Actualización 2022 -I + MO 2023</v>
          </cell>
        </row>
        <row r="660">
          <cell r="C660">
            <v>7439</v>
          </cell>
          <cell r="D660" t="str">
            <v xml:space="preserve">MARTILLO DEMOLEDOR NEUMÁTICO - GOLPES POR MINUTO DE 1100 A 1680 - CONSUMO DE AIRE DE 57 A 85 CFM </v>
          </cell>
          <cell r="E660" t="str">
            <v>HR</v>
          </cell>
          <cell r="F660">
            <v>4983</v>
          </cell>
          <cell r="G660" t="str">
            <v>Actualización 2022 -I + MO 2023</v>
          </cell>
        </row>
        <row r="661">
          <cell r="C661">
            <v>7442</v>
          </cell>
          <cell r="D661" t="str">
            <v>FONDO DE JUNTA EN ESPUMA DE POLIETILENO DE BAJA DENSIDAD D= 16 mm</v>
          </cell>
          <cell r="E661" t="str">
            <v>ML</v>
          </cell>
          <cell r="F661">
            <v>1571</v>
          </cell>
          <cell r="G661" t="str">
            <v>Actualización 2022 -I + MO 2023</v>
          </cell>
        </row>
        <row r="662">
          <cell r="C662">
            <v>7443</v>
          </cell>
          <cell r="D662" t="str">
            <v>FONDO DE JUNTA EN ESPUMA DE POLIETILENO DE BAJA DENSIDAD D= 22 mm</v>
          </cell>
          <cell r="E662" t="str">
            <v>ML</v>
          </cell>
          <cell r="F662">
            <v>3123</v>
          </cell>
          <cell r="G662" t="str">
            <v>Actualización 2022 -I + MO 2023</v>
          </cell>
        </row>
        <row r="663">
          <cell r="C663">
            <v>7444</v>
          </cell>
          <cell r="D663" t="str">
            <v>TUBERIA PVC SANITARIA U.S. D=1 1/2"</v>
          </cell>
          <cell r="E663" t="str">
            <v>ML</v>
          </cell>
          <cell r="F663">
            <v>10080</v>
          </cell>
          <cell r="G663" t="str">
            <v>Actualización 2022 -I + MO 2023</v>
          </cell>
        </row>
        <row r="664">
          <cell r="C664">
            <v>7445</v>
          </cell>
          <cell r="D664" t="str">
            <v>ACOPLE UNIVERSAL D=6" (159 a 181mm) R1</v>
          </cell>
          <cell r="E664" t="str">
            <v>UN</v>
          </cell>
          <cell r="F664">
            <v>254660</v>
          </cell>
          <cell r="G664" t="str">
            <v>Actualización 2022 -I + MO 2023</v>
          </cell>
        </row>
        <row r="665">
          <cell r="C665">
            <v>7446</v>
          </cell>
          <cell r="D665" t="str">
            <v>ACOPLE UNIVERSAL D=8" (218 a 235mm) R1</v>
          </cell>
          <cell r="E665" t="str">
            <v>UN</v>
          </cell>
          <cell r="F665">
            <v>402220</v>
          </cell>
          <cell r="G665" t="str">
            <v>Actualización 2022 -I + MO 2023</v>
          </cell>
        </row>
        <row r="666">
          <cell r="C666">
            <v>7448</v>
          </cell>
          <cell r="D666" t="str">
            <v>ACOPLE UNIVERSAL D=12" (315 a 333mm) R1</v>
          </cell>
          <cell r="E666" t="str">
            <v>UN</v>
          </cell>
          <cell r="F666">
            <v>736610</v>
          </cell>
          <cell r="G666" t="str">
            <v>Actualización 2022 -I + MO 2023</v>
          </cell>
        </row>
        <row r="667">
          <cell r="C667">
            <v>7451</v>
          </cell>
          <cell r="D667" t="str">
            <v>ACERO FIGURADO No. 8 (Ø 1") F'y=60000 PSI</v>
          </cell>
          <cell r="E667" t="str">
            <v>KG</v>
          </cell>
          <cell r="F667">
            <v>2832</v>
          </cell>
          <cell r="G667" t="str">
            <v>Actualización 2022 -I + MO 2023</v>
          </cell>
          <cell r="H667" t="str">
            <v>x</v>
          </cell>
        </row>
        <row r="668">
          <cell r="C668">
            <v>7452</v>
          </cell>
          <cell r="D668" t="str">
            <v>ACERO FIGURADO No. 10 (Ø 1 1/4") F'y=60000 PSI</v>
          </cell>
          <cell r="E668" t="str">
            <v>KG</v>
          </cell>
          <cell r="F668">
            <v>3332</v>
          </cell>
          <cell r="G668" t="str">
            <v>Actualización 2022 -I + MO 2023</v>
          </cell>
          <cell r="H668" t="str">
            <v>x</v>
          </cell>
        </row>
        <row r="669">
          <cell r="C669">
            <v>7453</v>
          </cell>
          <cell r="D669" t="str">
            <v>UNION REPARACION HD EXTREMO LISO D=4"</v>
          </cell>
          <cell r="E669" t="str">
            <v>UN</v>
          </cell>
          <cell r="F669">
            <v>155890</v>
          </cell>
          <cell r="G669" t="str">
            <v>Actualización 2022 -I + MO 2023</v>
          </cell>
        </row>
        <row r="670">
          <cell r="C670">
            <v>7455</v>
          </cell>
          <cell r="D670" t="str">
            <v>CODO HD EXTREMO LISO 22.5ºX8"</v>
          </cell>
          <cell r="E670" t="str">
            <v>UN</v>
          </cell>
          <cell r="F670">
            <v>495834</v>
          </cell>
          <cell r="G670" t="str">
            <v>Actualización 2022 -I + MO 2023</v>
          </cell>
        </row>
        <row r="671">
          <cell r="C671">
            <v>7457</v>
          </cell>
          <cell r="D671" t="str">
            <v>TUBERIA CONDUIT GALVANIZADA IMC D=1"</v>
          </cell>
          <cell r="E671" t="str">
            <v>ML</v>
          </cell>
          <cell r="F671">
            <v>17433</v>
          </cell>
          <cell r="G671" t="str">
            <v>Actualización 2022 -I + MO 2023</v>
          </cell>
        </row>
        <row r="672">
          <cell r="C672">
            <v>7458</v>
          </cell>
          <cell r="D672" t="str">
            <v>TUBERIA CONDUIT GALVANIZADA IMC D=1 1/2"</v>
          </cell>
          <cell r="E672" t="str">
            <v>ML</v>
          </cell>
          <cell r="F672">
            <v>32205</v>
          </cell>
          <cell r="G672" t="str">
            <v>Actualización 2022 -I + MO 2023</v>
          </cell>
        </row>
        <row r="673">
          <cell r="C673">
            <v>7460</v>
          </cell>
          <cell r="D673" t="str">
            <v>TUBERIA CONDUIT GALVANIZADA EMT D=1 1/2"</v>
          </cell>
          <cell r="E673" t="str">
            <v>ML</v>
          </cell>
          <cell r="F673">
            <v>36050</v>
          </cell>
          <cell r="G673" t="str">
            <v>Actualización 2022 -I + MO 2023</v>
          </cell>
        </row>
        <row r="674">
          <cell r="C674">
            <v>7461</v>
          </cell>
          <cell r="D674" t="str">
            <v>ARENA LAVADA DE PEÑA</v>
          </cell>
          <cell r="E674" t="str">
            <v>M3</v>
          </cell>
          <cell r="F674">
            <v>81086</v>
          </cell>
          <cell r="G674" t="str">
            <v>Actualización 2022 -I + MO 2023</v>
          </cell>
        </row>
        <row r="675">
          <cell r="C675">
            <v>7462</v>
          </cell>
          <cell r="D675" t="str">
            <v>TRANSPORTE DE PETREOS</v>
          </cell>
          <cell r="E675" t="str">
            <v>M3-KM</v>
          </cell>
          <cell r="F675">
            <v>1449</v>
          </cell>
          <cell r="G675" t="str">
            <v>Actualización 2022 -I + MO 2023</v>
          </cell>
        </row>
        <row r="676">
          <cell r="C676">
            <v>7463</v>
          </cell>
          <cell r="D676" t="str">
            <v>GEOTEXTIL NT 1600 o 351 NT</v>
          </cell>
          <cell r="E676" t="str">
            <v>M2</v>
          </cell>
          <cell r="F676">
            <v>3213</v>
          </cell>
          <cell r="G676" t="str">
            <v>Actualización 2022 -I + MO 2023</v>
          </cell>
        </row>
        <row r="677">
          <cell r="C677">
            <v>7464</v>
          </cell>
          <cell r="D677" t="str">
            <v>GEOTEXTIL NT 1800 o 401 NT</v>
          </cell>
          <cell r="E677" t="str">
            <v>M2</v>
          </cell>
          <cell r="F677">
            <v>4046</v>
          </cell>
          <cell r="G677" t="str">
            <v>Actualización 2022 -I + MO 2023</v>
          </cell>
        </row>
        <row r="678">
          <cell r="C678">
            <v>7465</v>
          </cell>
          <cell r="D678" t="str">
            <v>GEOTEXTIL NT 2000 o 451 NT</v>
          </cell>
          <cell r="E678" t="str">
            <v>M2</v>
          </cell>
          <cell r="F678">
            <v>4522</v>
          </cell>
          <cell r="G678" t="str">
            <v>Actualización 2022 -I + MO 2023</v>
          </cell>
        </row>
        <row r="679">
          <cell r="C679">
            <v>7466</v>
          </cell>
          <cell r="D679" t="str">
            <v>GEOTEXTIL T 1050</v>
          </cell>
          <cell r="E679" t="str">
            <v>M2</v>
          </cell>
          <cell r="F679">
            <v>5888</v>
          </cell>
          <cell r="G679" t="str">
            <v>Actualización 2022 -I + MO 2023</v>
          </cell>
        </row>
        <row r="680">
          <cell r="C680">
            <v>7467</v>
          </cell>
          <cell r="D680" t="str">
            <v>GEOTEXTIL T 1400 o 135 ST</v>
          </cell>
          <cell r="E680" t="str">
            <v>M2</v>
          </cell>
          <cell r="F680">
            <v>4578</v>
          </cell>
          <cell r="G680" t="str">
            <v>Actualización 2022 -I + MO 2023</v>
          </cell>
        </row>
        <row r="681">
          <cell r="C681">
            <v>7468</v>
          </cell>
          <cell r="D681" t="str">
            <v>GEOTEXTIL T 1700 o 200 ST</v>
          </cell>
          <cell r="E681" t="str">
            <v>M2</v>
          </cell>
          <cell r="F681">
            <v>3451</v>
          </cell>
          <cell r="G681" t="str">
            <v>Actualización 2022 -I + MO 2023</v>
          </cell>
        </row>
        <row r="682">
          <cell r="C682">
            <v>7471</v>
          </cell>
          <cell r="D682" t="str">
            <v>ENSAYO PARA DETERMINAR LA DENSIDAD DEL CEMENTO HIDRÁULICO. Norma técnica: NTC - 221  ASTM C188.</v>
          </cell>
          <cell r="E682" t="str">
            <v>UN</v>
          </cell>
          <cell r="F682">
            <v>71421</v>
          </cell>
          <cell r="G682" t="str">
            <v>Actualización 2022 -I + MO 2023</v>
          </cell>
        </row>
        <row r="683">
          <cell r="C683">
            <v>7472</v>
          </cell>
          <cell r="D683" t="str">
            <v>DETERMINACIÓN DEL TIEMPO DE FRAGUADO DEL CEMENTO HIDRÁULICO MEDIANTE AGUJA DE VICAT. Norma técnica: NTC - 118 ASTM C191.</v>
          </cell>
          <cell r="E683" t="str">
            <v>UN</v>
          </cell>
          <cell r="F683">
            <v>57120</v>
          </cell>
          <cell r="G683" t="str">
            <v>Actualización 2022 -I + MO 2023</v>
          </cell>
        </row>
        <row r="684">
          <cell r="C684">
            <v>7482</v>
          </cell>
          <cell r="D684" t="str">
            <v>EQUIVALENTE DE ARENA DE SUELOS Y AGREGADOS FINOS. Norma técnica: INV E 133-13 ASTM D2419 - 14.</v>
          </cell>
          <cell r="E684" t="str">
            <v>UN</v>
          </cell>
          <cell r="F684">
            <v>92000</v>
          </cell>
          <cell r="G684" t="str">
            <v>Actualización 2022 -I + MO 2023</v>
          </cell>
        </row>
        <row r="685">
          <cell r="C685">
            <v>7485</v>
          </cell>
          <cell r="D685" t="str">
            <v>RESISTENCIA A LA DEGRADACIÓN DE LOS AGREGADOS GRUESOS DE TAMAÑOS MAYORES DE 19 mm (¾") POR ABRASIÓN E IMPACTO EN LA MÁQUINA DE LOS ÁNGELES (CON TRITURACIÓN DE AGREGADOS). Norma técnica: INV E 219-13 NTC 93-2013.</v>
          </cell>
          <cell r="E685" t="str">
            <v>UN</v>
          </cell>
          <cell r="F685">
            <v>111265</v>
          </cell>
          <cell r="G685" t="str">
            <v>Actualización 2022 -I + MO 2023</v>
          </cell>
        </row>
        <row r="686">
          <cell r="C686">
            <v>7487</v>
          </cell>
          <cell r="D686" t="str">
            <v>VALOR DE AZUL DE METILENO EN AGREGADOS FINOS. Norma técnica: INV E 235-13</v>
          </cell>
          <cell r="E686" t="str">
            <v>UN</v>
          </cell>
          <cell r="F686">
            <v>155000</v>
          </cell>
          <cell r="G686" t="str">
            <v>Actualización 2022 -I + MO 2023</v>
          </cell>
        </row>
        <row r="687">
          <cell r="C687">
            <v>7488</v>
          </cell>
          <cell r="D687" t="str">
            <v>DETERMINACIÓN EN EL LABORATORIO DEL CONTENIDO DE AGUA (HUMEDAD) DE MUESTRAS DE SUELO, ROCA Y MEZCLAS DE SUELO - AGREGADO. Norma técnica: INV E 122-13 NTC-1495-13 ASTM D2216 - 10.</v>
          </cell>
          <cell r="E687" t="str">
            <v>UN</v>
          </cell>
          <cell r="F687">
            <v>10115</v>
          </cell>
          <cell r="G687" t="str">
            <v>Actualización 2022 -I + MO 2023</v>
          </cell>
        </row>
        <row r="688">
          <cell r="C688">
            <v>7489</v>
          </cell>
          <cell r="D688" t="str">
            <v>DETERMINACIÓN DE LA DENSIDAD (PESO UNITARIO) DE MUESTRAS DE SUELO. Norma técnica: ASTM D7263 - 09(2018).</v>
          </cell>
          <cell r="E688" t="str">
            <v>UN</v>
          </cell>
          <cell r="F688">
            <v>32000</v>
          </cell>
          <cell r="G688" t="str">
            <v>Actualización 2022 -I + MO 2023</v>
          </cell>
        </row>
        <row r="689">
          <cell r="C689">
            <v>7490</v>
          </cell>
          <cell r="D689" t="str">
            <v>DETERMINACIÓN DE LOS TAMAÑOS DE LAS PARTÍCULAS DE LOS SUELOS (GRANULOMETRÍA  POR TAMIZADO E HIDROMETRÍA). Norma técnica: INV E 123-13 ASTM D422 - 63(1998).</v>
          </cell>
          <cell r="E689" t="str">
            <v>UN</v>
          </cell>
          <cell r="F689">
            <v>148750</v>
          </cell>
          <cell r="G689" t="str">
            <v>Actualización 2022 -I + MO 2023</v>
          </cell>
        </row>
        <row r="690">
          <cell r="C690">
            <v>7493</v>
          </cell>
          <cell r="D690" t="str">
            <v>DETERMINACIÓN DE LA CANTIDAD DE MATERIAL QUE PASA EL TAMIZ DE 75 UM (N° 200) EN LOS AGREGADOS PÉTREOS MEDIANTE LAVADO. Norma técnica: INV E 214-13 NTC 78-1995</v>
          </cell>
          <cell r="E690" t="str">
            <v>UN</v>
          </cell>
          <cell r="F690">
            <v>42364</v>
          </cell>
          <cell r="G690" t="str">
            <v>Actualización 2022 -I + MO 2023</v>
          </cell>
        </row>
        <row r="691">
          <cell r="C691">
            <v>7494</v>
          </cell>
          <cell r="D691" t="str">
            <v>DETERMINACIÓN DE LA GRAVEDAD ESPECÍFICA DE LAS PARTÍCULAS SÓLIDAS DE LOS SUELOS Y DEL LLENANTE MINERAL, EMPLEANDO UN PICNÓMETRO CON AGUA. Norma técnica: INV E - 128 -13 ASTM D854 - 14</v>
          </cell>
          <cell r="E691" t="str">
            <v>UN</v>
          </cell>
          <cell r="F691">
            <v>51765</v>
          </cell>
          <cell r="G691" t="str">
            <v>Actualización 2022 -I + MO 2023</v>
          </cell>
        </row>
        <row r="692">
          <cell r="C692">
            <v>7496</v>
          </cell>
          <cell r="D692" t="str">
            <v>DETERMINACIÓN DE LOS FACTORES DE CONTRACCIÓN DE LOS SUELOS. Norma técnica: INV E 127-13 NTC-1503-01 ASTM D427 - 04.</v>
          </cell>
          <cell r="E692" t="str">
            <v>UN</v>
          </cell>
          <cell r="F692">
            <v>77945</v>
          </cell>
          <cell r="G692" t="str">
            <v>Actualización 2022 -I + MO 2023</v>
          </cell>
        </row>
        <row r="693">
          <cell r="C693">
            <v>7497</v>
          </cell>
          <cell r="D693" t="str">
            <v>DETERMINACIÓN DEL CONTENIDO ORGÁNICO DE UN SUELO MEDIANTE EL ENSAYO DE PÉRDIDA POR IGNICIÓN. Norma técnica: INV E 121-13 AASHTO T 267.</v>
          </cell>
          <cell r="E693" t="str">
            <v>UN</v>
          </cell>
          <cell r="F693">
            <v>62713</v>
          </cell>
          <cell r="G693" t="str">
            <v>Actualización 2022 -I + MO 2023</v>
          </cell>
        </row>
        <row r="694">
          <cell r="C694">
            <v>7501</v>
          </cell>
          <cell r="D694" t="str">
            <v>CONSOLIDACIÓN UNIDIMENSIONAL DE SUELOS - MÉTODO B (RÁPIDA). Norma técnica: INV E 151-13 NTC-1917-00 ASTM D2435 / D2435M - 11.</v>
          </cell>
          <cell r="E694" t="str">
            <v>UN</v>
          </cell>
          <cell r="F694">
            <v>268940</v>
          </cell>
          <cell r="G694" t="str">
            <v>Actualización 2022 -I + MO 2023</v>
          </cell>
        </row>
        <row r="695">
          <cell r="C695">
            <v>7502</v>
          </cell>
          <cell r="D695" t="str">
            <v>CONSOLIDACIÓN UNIDIMENSIONAL DE SUELOS - MÉTODO A (LENTA). Norma técnica: INV E 151-13 NTC-1917-00 ASTM D2435 / D2435M - 11.</v>
          </cell>
          <cell r="E695" t="str">
            <v>UN</v>
          </cell>
          <cell r="F695">
            <v>600000</v>
          </cell>
          <cell r="G695" t="str">
            <v>Actualización 2022 -I + MO 2023</v>
          </cell>
        </row>
        <row r="696">
          <cell r="C696">
            <v>7503</v>
          </cell>
          <cell r="D696" t="str">
            <v>CONSOLIDACIÓN UNIDIMENSIONAL DE SUELOS - (DOBLE CICLO DE CARGA Y DESCARGA). Norma técnica: INV E 151-13 NTC-1917-00 ASTM D2435 / D2435M - 11.</v>
          </cell>
          <cell r="E696" t="str">
            <v>UN</v>
          </cell>
          <cell r="F696">
            <v>596428</v>
          </cell>
          <cell r="G696" t="str">
            <v>Actualización 2022 -I + MO 2023</v>
          </cell>
        </row>
        <row r="697">
          <cell r="C697">
            <v>7511</v>
          </cell>
          <cell r="D697" t="str">
            <v>CBR DE SUELOS COMPACTADOS EN EL LABORATORIO (SUELOS GRANULARES). Norma técnica: INV E 148-13 NTC-2122-13 ASTM D1883 - 16.</v>
          </cell>
          <cell r="E697" t="str">
            <v>UN</v>
          </cell>
          <cell r="F697">
            <v>280840</v>
          </cell>
          <cell r="G697" t="str">
            <v>Actualización 2022 -I + MO 2023</v>
          </cell>
        </row>
        <row r="698">
          <cell r="C698">
            <v>7520</v>
          </cell>
          <cell r="D698" t="str">
            <v>RELACIONES HUMEDAD - PESO UNITARIO SECO EN LOS SUELOS (ENSAYO NORMAL DE COMPACTACIÓN). Norma técnica: INV E 141-13 ASTM D698 - 12e2.</v>
          </cell>
          <cell r="E698" t="str">
            <v>UN</v>
          </cell>
          <cell r="F698">
            <v>120190</v>
          </cell>
          <cell r="G698" t="str">
            <v>Actualización 2022 -I + MO 2023</v>
          </cell>
        </row>
        <row r="699">
          <cell r="C699">
            <v>7523</v>
          </cell>
          <cell r="D699" t="str">
            <v>OBTENCIÓN DE NÚCLEOS DE CONCRETO ENDURECIDO. NÚCLEOS DE 3". Norma técnica: INV E 418-13 NTC 3658.</v>
          </cell>
          <cell r="E699" t="str">
            <v>UN</v>
          </cell>
          <cell r="F699">
            <v>164792</v>
          </cell>
          <cell r="G699" t="str">
            <v>Actualización 2022 -I + MO 2023</v>
          </cell>
        </row>
        <row r="700">
          <cell r="C700">
            <v>7524</v>
          </cell>
          <cell r="D700" t="str">
            <v>OBTENCIÓN DE NÚCLEOS DE CONCRETO ENDURECIDO. NÚCLEOS DE 4". Norma técnica: INV E 418-13 NTC 3658.</v>
          </cell>
          <cell r="E700" t="str">
            <v>UN</v>
          </cell>
          <cell r="F700">
            <v>196350</v>
          </cell>
          <cell r="G700" t="str">
            <v>Actualización 2022 -I + MO 2023</v>
          </cell>
        </row>
        <row r="701">
          <cell r="C701">
            <v>7530</v>
          </cell>
          <cell r="D701" t="str">
            <v>EXTRACCIÓN DE TESTIGOS DE PAVIMENTOS ASFÁLTICOS MEDIANTE NÚCLEOS DE 4". Norma técnica: INV E-758-13 ASTM D 5361.</v>
          </cell>
          <cell r="E701" t="str">
            <v>UN</v>
          </cell>
          <cell r="F701">
            <v>92106</v>
          </cell>
          <cell r="G701" t="str">
            <v>Actualización 2022 -I + MO 2023</v>
          </cell>
        </row>
        <row r="702">
          <cell r="C702">
            <v>7542</v>
          </cell>
          <cell r="D702" t="str">
            <v>RESISTENCIA A LA COMPRESIÓN DE CILINDROS DE CONCRETO (MOLDEADOS O NÚCLEOS). Norma técnica: INV E - 410 -13 NTC - 673 ASTM C 39/C 39M.</v>
          </cell>
          <cell r="E702" t="str">
            <v>UN</v>
          </cell>
          <cell r="F702">
            <v>5236</v>
          </cell>
          <cell r="G702" t="str">
            <v>Actualización 2022 -I + MO 2023</v>
          </cell>
        </row>
        <row r="703">
          <cell r="C703">
            <v>7544</v>
          </cell>
          <cell r="D703" t="str">
            <v>TRACCIÓN INDIRECTA DE CILINDROS DE CONCRETO. Norma técnica: INV E - 411 -13 NTC - 722 ASTM C496/C496M.</v>
          </cell>
          <cell r="E703" t="str">
            <v>UN</v>
          </cell>
          <cell r="F703">
            <v>17374</v>
          </cell>
          <cell r="G703" t="str">
            <v>Actualización 2022 -I + MO 2023</v>
          </cell>
        </row>
        <row r="704">
          <cell r="C704">
            <v>7550</v>
          </cell>
          <cell r="D704" t="str">
            <v>ENSAYO DE ADHERENCIA EN BANDEJA. Norma técnica: INV E – 740 - 13.</v>
          </cell>
          <cell r="E704" t="str">
            <v>UN</v>
          </cell>
          <cell r="F704">
            <v>134600</v>
          </cell>
          <cell r="G704" t="str">
            <v>Actualización 2022 -I + MO 2023</v>
          </cell>
        </row>
        <row r="705">
          <cell r="C705">
            <v>7551</v>
          </cell>
          <cell r="D705" t="str">
            <v>ESTABILIDAD Y FLUJO DE MEZCLAS ASFÁLTICAS EN CALIENTE EMPLEANDO EL EQUIPO MARSHALL (Una probeta). Norma técnica: INV E – 748 - 13 ASTM D6926 ASTM D6927.</v>
          </cell>
          <cell r="E705" t="str">
            <v>UN</v>
          </cell>
          <cell r="F705">
            <v>47600</v>
          </cell>
          <cell r="G705" t="str">
            <v>Actualización 2022 -I + MO 2023</v>
          </cell>
        </row>
        <row r="706">
          <cell r="C706">
            <v>7554</v>
          </cell>
          <cell r="D706" t="str">
            <v>SEÑALIZACION TUBULAR COLOMBINA PLASTICA</v>
          </cell>
          <cell r="E706" t="str">
            <v>UN</v>
          </cell>
          <cell r="F706">
            <v>43962</v>
          </cell>
          <cell r="G706" t="str">
            <v>Actualización 2022 -I + MO 2023</v>
          </cell>
        </row>
        <row r="707">
          <cell r="C707">
            <v>7555</v>
          </cell>
          <cell r="D707" t="str">
            <v>CINTA DE SEÑALIZACION CAL 4 (ROLLO 500mx0.10m)</v>
          </cell>
          <cell r="E707" t="str">
            <v>UN</v>
          </cell>
          <cell r="F707">
            <v>37188</v>
          </cell>
          <cell r="G707" t="str">
            <v>Actualización 2022 -I + MO 2023</v>
          </cell>
        </row>
        <row r="708">
          <cell r="C708">
            <v>7556</v>
          </cell>
          <cell r="D708" t="str">
            <v>PLASTICO NEGRO CALIBRE 6</v>
          </cell>
          <cell r="E708" t="str">
            <v>M2</v>
          </cell>
          <cell r="F708">
            <v>1312</v>
          </cell>
          <cell r="G708" t="str">
            <v>Actualización 2022 -I + MO 2023</v>
          </cell>
        </row>
        <row r="709">
          <cell r="C709">
            <v>7557</v>
          </cell>
          <cell r="D709" t="str">
            <v>BOLSA DE LONA</v>
          </cell>
          <cell r="E709" t="str">
            <v>UN</v>
          </cell>
          <cell r="F709">
            <v>1018</v>
          </cell>
          <cell r="G709" t="str">
            <v>Actualización 2022 -I + MO 2023</v>
          </cell>
        </row>
        <row r="710">
          <cell r="C710">
            <v>7558</v>
          </cell>
          <cell r="D710" t="str">
            <v>BAÑO TIPO FLUSHING</v>
          </cell>
          <cell r="E710" t="str">
            <v>UN/MES</v>
          </cell>
          <cell r="F710">
            <v>465433</v>
          </cell>
          <cell r="G710" t="str">
            <v>Actualización 2022 -I + MO 2023</v>
          </cell>
        </row>
        <row r="711">
          <cell r="C711">
            <v>7559</v>
          </cell>
          <cell r="D711" t="str">
            <v>TELA VERDE DE CERRAMIENTO (2.10mx250)</v>
          </cell>
          <cell r="E711" t="str">
            <v>M2</v>
          </cell>
          <cell r="F711">
            <v>793</v>
          </cell>
          <cell r="G711" t="str">
            <v>Actualización 2022 -I + MO 2023</v>
          </cell>
        </row>
        <row r="712">
          <cell r="C712">
            <v>7560</v>
          </cell>
          <cell r="D712" t="str">
            <v>POLISOMBRA 65% (1x7m) R-800 NEGRA</v>
          </cell>
          <cell r="E712" t="str">
            <v>M2</v>
          </cell>
          <cell r="F712">
            <v>1687</v>
          </cell>
          <cell r="G712" t="str">
            <v>Actualización 2022 -I + MO 2023</v>
          </cell>
        </row>
        <row r="713">
          <cell r="C713">
            <v>7561</v>
          </cell>
          <cell r="D713" t="str">
            <v>POLISOMBRA 47% (4x100m)</v>
          </cell>
          <cell r="E713" t="str">
            <v>M2</v>
          </cell>
          <cell r="F713">
            <v>1112</v>
          </cell>
          <cell r="G713" t="str">
            <v>Actualización 2022 -I + MO 2023</v>
          </cell>
        </row>
        <row r="714">
          <cell r="C714">
            <v>7562</v>
          </cell>
          <cell r="D714" t="str">
            <v>POSTE ROLLIZO D= 12cm a 15cm</v>
          </cell>
          <cell r="E714" t="str">
            <v>ML</v>
          </cell>
          <cell r="F714">
            <v>8715</v>
          </cell>
          <cell r="G714" t="str">
            <v>Actualización 2022 -I + MO 2023</v>
          </cell>
        </row>
        <row r="715">
          <cell r="C715">
            <v>7567</v>
          </cell>
          <cell r="D715" t="str">
            <v>SEÑAL EN POLIETILENO ALVEOLAR PARE-SIGA 45cms. DECORADA CON REFLECTIVO, GRADO ALTA INTENSIDAD</v>
          </cell>
          <cell r="E715" t="str">
            <v>UN</v>
          </cell>
          <cell r="F715">
            <v>85680</v>
          </cell>
          <cell r="G715" t="str">
            <v>Actualización 2022 -I + MO 2023</v>
          </cell>
        </row>
        <row r="716">
          <cell r="C716">
            <v>7568</v>
          </cell>
          <cell r="D716" t="str">
            <v>EXTINTOR x 5LB</v>
          </cell>
          <cell r="E716" t="str">
            <v>UN</v>
          </cell>
          <cell r="F716">
            <v>27000</v>
          </cell>
          <cell r="G716" t="str">
            <v>Actualización 2022 -I + MO 2023</v>
          </cell>
        </row>
        <row r="717">
          <cell r="C717">
            <v>7569</v>
          </cell>
          <cell r="D717" t="str">
            <v>BOTIQUIN PRIMEROS AUXILIOS CON MEDICAMENTOS DE 22CM X 27CM</v>
          </cell>
          <cell r="E717" t="str">
            <v>UN</v>
          </cell>
          <cell r="F717">
            <v>51308</v>
          </cell>
          <cell r="G717" t="str">
            <v>Actualización 2022 -I + MO 2023</v>
          </cell>
        </row>
        <row r="718">
          <cell r="C718">
            <v>7570</v>
          </cell>
          <cell r="D718" t="str">
            <v>CAMILLA EN MADERA NUEVA 0.70 x 1.4MT</v>
          </cell>
          <cell r="E718" t="str">
            <v>DIA</v>
          </cell>
          <cell r="F718">
            <v>250</v>
          </cell>
          <cell r="G718" t="str">
            <v>Actualización 2022 -I + MO 2023</v>
          </cell>
        </row>
        <row r="719">
          <cell r="C719">
            <v>7571</v>
          </cell>
          <cell r="D719" t="str">
            <v>CONOS H= 0,9- 1,0mt</v>
          </cell>
          <cell r="E719" t="str">
            <v>UN</v>
          </cell>
          <cell r="F719">
            <v>89250</v>
          </cell>
          <cell r="G719" t="str">
            <v>Actualización 2022 -I + MO 2023</v>
          </cell>
        </row>
        <row r="720">
          <cell r="C720">
            <v>7575</v>
          </cell>
          <cell r="D720" t="str">
            <v>CAPA IMPERMEABLE CALIBRE 14 - 16</v>
          </cell>
          <cell r="E720" t="str">
            <v>UN</v>
          </cell>
          <cell r="F720">
            <v>31300</v>
          </cell>
          <cell r="G720" t="str">
            <v>Actualización 2022 -I + MO 2023</v>
          </cell>
        </row>
        <row r="721">
          <cell r="C721">
            <v>7576</v>
          </cell>
          <cell r="D721" t="str">
            <v>PROTECCION AUDITIVA DE INSERTAR (PAR)</v>
          </cell>
          <cell r="E721" t="str">
            <v>UN</v>
          </cell>
          <cell r="F721">
            <v>630</v>
          </cell>
          <cell r="G721" t="str">
            <v>Actualización 2022 -I + MO 2023</v>
          </cell>
        </row>
        <row r="722">
          <cell r="C722">
            <v>7577</v>
          </cell>
          <cell r="D722" t="str">
            <v>GAFAS DE SEGURIDAD</v>
          </cell>
          <cell r="E722" t="str">
            <v>UN</v>
          </cell>
          <cell r="F722">
            <v>4641</v>
          </cell>
          <cell r="G722" t="str">
            <v>Actualización 2022 -I + MO 2023</v>
          </cell>
        </row>
        <row r="723">
          <cell r="C723">
            <v>7578</v>
          </cell>
          <cell r="D723" t="str">
            <v>GUANTES DE VAQUETA</v>
          </cell>
          <cell r="E723" t="str">
            <v>UN</v>
          </cell>
          <cell r="F723">
            <v>5831</v>
          </cell>
          <cell r="G723" t="str">
            <v>Actualización 2022 -I + MO 2023</v>
          </cell>
        </row>
        <row r="724">
          <cell r="C724">
            <v>7579</v>
          </cell>
          <cell r="D724" t="str">
            <v>MASCARILLA DESECHABLE</v>
          </cell>
          <cell r="E724" t="str">
            <v>UN</v>
          </cell>
          <cell r="F724">
            <v>620</v>
          </cell>
          <cell r="G724" t="str">
            <v>Actualización 2022 -I + MO 2023</v>
          </cell>
        </row>
        <row r="725">
          <cell r="C725">
            <v>7580</v>
          </cell>
          <cell r="D725" t="str">
            <v>CASCO DE SEGURIDAD DIELECTRICO</v>
          </cell>
          <cell r="E725" t="str">
            <v>UN</v>
          </cell>
          <cell r="F725">
            <v>20111</v>
          </cell>
          <cell r="G725" t="str">
            <v>Actualización 2022 -I + MO 2023</v>
          </cell>
        </row>
        <row r="726">
          <cell r="C726">
            <v>7582</v>
          </cell>
          <cell r="D726" t="str">
            <v>PETO EN CARNAZA</v>
          </cell>
          <cell r="E726" t="str">
            <v>UN</v>
          </cell>
          <cell r="F726">
            <v>17850</v>
          </cell>
          <cell r="G726" t="str">
            <v>Actualización 2022 -I + MO 2023</v>
          </cell>
        </row>
        <row r="727">
          <cell r="C727">
            <v>7583</v>
          </cell>
          <cell r="D727" t="str">
            <v>PROTECTOR AUDITIVO TIPO COPA</v>
          </cell>
          <cell r="E727" t="str">
            <v>UN</v>
          </cell>
          <cell r="F727">
            <v>18921</v>
          </cell>
          <cell r="G727" t="str">
            <v>Actualización 2022 -I + MO 2023</v>
          </cell>
        </row>
        <row r="728">
          <cell r="C728">
            <v>7585</v>
          </cell>
          <cell r="D728" t="str">
            <v>SARDINEL ALTO RAMPA A86</v>
          </cell>
          <cell r="E728" t="str">
            <v>ML</v>
          </cell>
          <cell r="F728">
            <v>37404</v>
          </cell>
          <cell r="G728" t="str">
            <v>Actualización 2022 -I + MO 2023</v>
          </cell>
        </row>
        <row r="729">
          <cell r="C729">
            <v>7586</v>
          </cell>
          <cell r="D729" t="str">
            <v>ESTOPEROL 10 cm x 3 cm (NO INCLUYE ELEMENTOS DE ANCLAJE)</v>
          </cell>
          <cell r="E729" t="str">
            <v>UN</v>
          </cell>
          <cell r="F729">
            <v>2380</v>
          </cell>
          <cell r="G729" t="str">
            <v>Actualización 2022 -I + MO 2023</v>
          </cell>
        </row>
        <row r="730">
          <cell r="C730">
            <v>7587</v>
          </cell>
          <cell r="D730" t="str">
            <v>PEGANTE EPOXICO DE DOS COMPONENTES</v>
          </cell>
          <cell r="E730" t="str">
            <v>KG</v>
          </cell>
          <cell r="F730">
            <v>109868</v>
          </cell>
          <cell r="G730" t="str">
            <v>Actualización 2022 -I + MO 2023</v>
          </cell>
        </row>
        <row r="731">
          <cell r="C731">
            <v>7596</v>
          </cell>
          <cell r="D731" t="str">
            <v>VIBRADOR DE EJE FLEXIBLE A COMBUSTIÓN - POTENCIA DE 5 A 7 HP</v>
          </cell>
          <cell r="E731" t="str">
            <v>DIA</v>
          </cell>
          <cell r="F731">
            <v>29163</v>
          </cell>
          <cell r="G731" t="str">
            <v>Actualización 2022 -I + MO 2023</v>
          </cell>
        </row>
        <row r="732">
          <cell r="C732">
            <v>7598</v>
          </cell>
          <cell r="D732" t="str">
            <v>TRITURADO 1-1/2"</v>
          </cell>
          <cell r="E732" t="str">
            <v>M3</v>
          </cell>
          <cell r="F732">
            <v>61642</v>
          </cell>
          <cell r="G732" t="str">
            <v>Actualización 2022 -I + MO 2023</v>
          </cell>
        </row>
        <row r="733">
          <cell r="C733">
            <v>7603</v>
          </cell>
          <cell r="D733" t="str">
            <v>TUBERIA GRP 300mm (300mm-800mm PRESION) PN10 BAR SN 5000. No Incluye Transporte.</v>
          </cell>
          <cell r="E733" t="str">
            <v>ML</v>
          </cell>
          <cell r="F733">
            <v>446112</v>
          </cell>
          <cell r="G733" t="str">
            <v>Actualización 2022 -I + MO 2023</v>
          </cell>
        </row>
        <row r="734">
          <cell r="C734">
            <v>7604</v>
          </cell>
          <cell r="D734" t="str">
            <v>TUBERIA GRP 400mm (300mm-800mm PRESION) PN 10 BAR SN 5000. No Incluye Transporte.</v>
          </cell>
          <cell r="E734" t="str">
            <v>ML</v>
          </cell>
          <cell r="F734">
            <v>585902</v>
          </cell>
          <cell r="G734" t="str">
            <v>Actualización 2022 -I + MO 2023</v>
          </cell>
        </row>
        <row r="735">
          <cell r="C735">
            <v>7606</v>
          </cell>
          <cell r="D735" t="str">
            <v>TUBERIA GRP 500mm (300mm-800mm PRESION) PN 10 BAR SN 5000. No Incluye Transporte.</v>
          </cell>
          <cell r="E735" t="str">
            <v>ML</v>
          </cell>
          <cell r="F735">
            <v>769129</v>
          </cell>
          <cell r="G735" t="str">
            <v>Actualización 2022 -I + MO 2023</v>
          </cell>
        </row>
        <row r="736">
          <cell r="C736">
            <v>7607</v>
          </cell>
          <cell r="D736" t="str">
            <v>TUBERIA GRP 600mm (300mm-800mm PRESION) PN 10 BAR SN 5000. NO INCLUYE TRANSPORTE</v>
          </cell>
          <cell r="E736" t="str">
            <v>ML</v>
          </cell>
          <cell r="F736">
            <v>903352</v>
          </cell>
          <cell r="G736" t="str">
            <v>Actualización 2022 -I + MO 2023</v>
          </cell>
        </row>
        <row r="737">
          <cell r="C737">
            <v>7608</v>
          </cell>
          <cell r="D737" t="str">
            <v>TUBERIA GRP 700mm (300mm-800mm PRESION) PN 10 BAR SN 5000. NO INCLUYE TRANSPORTE</v>
          </cell>
          <cell r="E737" t="str">
            <v>ML</v>
          </cell>
          <cell r="F737">
            <v>1127487</v>
          </cell>
          <cell r="G737" t="str">
            <v>Actualización 2022 -I + MO 2023</v>
          </cell>
        </row>
        <row r="738">
          <cell r="C738">
            <v>7610</v>
          </cell>
          <cell r="D738" t="str">
            <v>GEOMALLA TENSAR BX 1100 \ FORTGRID BX 30</v>
          </cell>
          <cell r="E738" t="str">
            <v>M2</v>
          </cell>
          <cell r="F738">
            <v>8996</v>
          </cell>
          <cell r="G738" t="str">
            <v>Actualización 2022 -I + MO 2023</v>
          </cell>
        </row>
        <row r="739">
          <cell r="C739">
            <v>7611</v>
          </cell>
          <cell r="D739" t="str">
            <v>GEOMALLA TENSAR BX 1200 \ FORTGRID BX 50</v>
          </cell>
          <cell r="E739" t="str">
            <v>M2</v>
          </cell>
          <cell r="F739">
            <v>13828</v>
          </cell>
          <cell r="G739" t="str">
            <v>Actualización 2022 -I + MO 2023</v>
          </cell>
        </row>
        <row r="740">
          <cell r="C740">
            <v>7613</v>
          </cell>
          <cell r="D740" t="str">
            <v>TUBERIA GRP 800mm (300mm-800mm PRESION) PN 10 BAR SN 5000. No Incluye Transporte.</v>
          </cell>
          <cell r="E740" t="str">
            <v>ML</v>
          </cell>
          <cell r="F740">
            <v>1387591</v>
          </cell>
          <cell r="G740" t="str">
            <v>Actualización 2022 -I + MO 2023</v>
          </cell>
        </row>
        <row r="741">
          <cell r="C741">
            <v>7614</v>
          </cell>
          <cell r="D741" t="str">
            <v>TUBERIA GRP 900mm (600mm-2400mm FLUJO LIBRE) PN 10 BAR SN 5000. No Incluye Transporte.</v>
          </cell>
          <cell r="E741" t="str">
            <v>ML</v>
          </cell>
          <cell r="F741">
            <v>1687539</v>
          </cell>
          <cell r="G741" t="str">
            <v>Actualización 2022 -I + MO 2023</v>
          </cell>
        </row>
        <row r="742">
          <cell r="C742">
            <v>7615</v>
          </cell>
          <cell r="D742" t="str">
            <v>TUBERIA GRP 1000mm (600mm-2400mm FLUJO LIBRE) PN 1 BAR SN 5000. No Incluye Transporte.</v>
          </cell>
          <cell r="E742" t="str">
            <v>ML</v>
          </cell>
          <cell r="F742">
            <v>1906296</v>
          </cell>
          <cell r="G742" t="str">
            <v>Actualización 2022 -I + MO 2023</v>
          </cell>
        </row>
        <row r="743">
          <cell r="C743">
            <v>7616</v>
          </cell>
          <cell r="D743" t="str">
            <v>TUBERIA GRP 1100mm (600mm-2400mm FLUJO LIBRE) PN 1 BAR SN 5000. No Incluye Transporte.</v>
          </cell>
          <cell r="E743" t="str">
            <v>ML</v>
          </cell>
          <cell r="F743">
            <v>2237315</v>
          </cell>
          <cell r="G743" t="str">
            <v>Actualización 2022 -I + MO 2023</v>
          </cell>
        </row>
        <row r="744">
          <cell r="C744">
            <v>7617</v>
          </cell>
          <cell r="D744" t="str">
            <v>TUBERIA GRP 1200mm (600mm-2400mm FLUJO LIBRE) PN 1 BAR SN 5000. NO INCLUYE TRANSPORTE.</v>
          </cell>
          <cell r="E744" t="str">
            <v>ML</v>
          </cell>
          <cell r="F744">
            <v>2622132</v>
          </cell>
          <cell r="G744" t="str">
            <v>Actualización 2022 -I + MO 2023</v>
          </cell>
        </row>
        <row r="745">
          <cell r="C745">
            <v>7618</v>
          </cell>
          <cell r="D745" t="str">
            <v>TUBERIA GRP 1300 (600mm-2400mm FLUJO LIBRE) PN 1 BAR SN 5000. NO INCLUYE TRANSPORTE</v>
          </cell>
          <cell r="E745" t="str">
            <v>ML</v>
          </cell>
          <cell r="F745">
            <v>3015790</v>
          </cell>
          <cell r="G745" t="str">
            <v>Actualización 2022 -I + MO 2023</v>
          </cell>
        </row>
        <row r="746">
          <cell r="C746">
            <v>7619</v>
          </cell>
          <cell r="D746" t="str">
            <v>TUBERIA GRP 1400 (600mm-2400mm FLUJO LIBRE) PN 1 BAR SN 5000. NO INCLUYE TRANSPORTE</v>
          </cell>
          <cell r="E746" t="str">
            <v>ML</v>
          </cell>
          <cell r="F746">
            <v>3417054</v>
          </cell>
          <cell r="G746" t="str">
            <v>Actualización 2022 -I + MO 2023</v>
          </cell>
        </row>
        <row r="747">
          <cell r="C747">
            <v>7620</v>
          </cell>
          <cell r="D747" t="str">
            <v>TUBERIA GRP 1500 (600mm-2400mm FLUJO LIBRE) PN 1 BAR SN 5000. NO INCLUYE TRANSPORTE</v>
          </cell>
          <cell r="E747" t="str">
            <v>ML</v>
          </cell>
          <cell r="F747">
            <v>3890795</v>
          </cell>
          <cell r="G747" t="str">
            <v>Actualización 2022 -I + MO 2023</v>
          </cell>
        </row>
        <row r="748">
          <cell r="C748">
            <v>7621</v>
          </cell>
          <cell r="D748" t="str">
            <v>TUBERIA GRP 1600 (600mm-2400mm FLUJO LIBRE) PN 1 BAR SN 5000. NO INCLUYE TRANSPORTE</v>
          </cell>
          <cell r="E748" t="str">
            <v>ML</v>
          </cell>
          <cell r="F748">
            <v>4388982</v>
          </cell>
          <cell r="G748" t="str">
            <v>Actualización 2022 -I + MO 2023</v>
          </cell>
        </row>
        <row r="749">
          <cell r="C749">
            <v>7622</v>
          </cell>
          <cell r="D749" t="str">
            <v>TUBERIA GRP 1700 (600mm-2400mm FLUJO LIBRE) PN 1 BAR SN 5000. NO INCLUYE TRANSPORTE</v>
          </cell>
          <cell r="E749" t="str">
            <v>ML</v>
          </cell>
          <cell r="F749">
            <v>4911760</v>
          </cell>
          <cell r="G749" t="str">
            <v>Actualización 2022 -I + MO 2023</v>
          </cell>
        </row>
        <row r="750">
          <cell r="C750">
            <v>7626</v>
          </cell>
          <cell r="D750" t="str">
            <v>ACOPLE GRP 300mm (PN 10 Bar) No Incluye Transporte.</v>
          </cell>
          <cell r="E750" t="str">
            <v>UN</v>
          </cell>
          <cell r="F750">
            <v>693590</v>
          </cell>
          <cell r="G750" t="str">
            <v>Actualización 2022 -I + MO 2023</v>
          </cell>
        </row>
        <row r="751">
          <cell r="C751">
            <v>7627</v>
          </cell>
          <cell r="D751" t="str">
            <v>ACOPLE GRP 350mm (PN 10 Bar) No Incluye Transporte.</v>
          </cell>
          <cell r="E751" t="str">
            <v>UN</v>
          </cell>
          <cell r="F751">
            <v>737466</v>
          </cell>
          <cell r="G751" t="str">
            <v>Actualización 2022 -I + MO 2023</v>
          </cell>
        </row>
        <row r="752">
          <cell r="C752">
            <v>7628</v>
          </cell>
          <cell r="D752" t="str">
            <v>ACOPLE GRP 400mm (PN 10 Bar) - NO INCLUYE TRANSPORTE</v>
          </cell>
          <cell r="E752" t="str">
            <v>UN</v>
          </cell>
          <cell r="F752">
            <v>781342</v>
          </cell>
          <cell r="G752" t="str">
            <v>Actualización 2022 -I + MO 2023</v>
          </cell>
        </row>
        <row r="753">
          <cell r="C753">
            <v>7630</v>
          </cell>
          <cell r="D753" t="str">
            <v>ACOPLE GRP 500mm (PN 10 Bar) - NO INCLUYE TRANSPORTE</v>
          </cell>
          <cell r="E753" t="str">
            <v>UN</v>
          </cell>
          <cell r="F753">
            <v>849070</v>
          </cell>
          <cell r="G753" t="str">
            <v>Actualización 2022 -I + MO 2023</v>
          </cell>
        </row>
        <row r="754">
          <cell r="C754">
            <v>7631</v>
          </cell>
          <cell r="D754" t="str">
            <v>ACOPLE GRP 600mm (PN 10 Bar) - NO INCLUYE TRANSPORTE</v>
          </cell>
          <cell r="E754" t="str">
            <v>UN</v>
          </cell>
          <cell r="F754">
            <v>1164657</v>
          </cell>
          <cell r="G754" t="str">
            <v>Actualización 2022 -I + MO 2023</v>
          </cell>
        </row>
        <row r="755">
          <cell r="C755">
            <v>7632</v>
          </cell>
          <cell r="D755" t="str">
            <v>ACOPLE GRP 700mm (PN 10 Bar) - NO INCLUYE TRANSPORTE</v>
          </cell>
          <cell r="E755" t="str">
            <v>UN</v>
          </cell>
          <cell r="F755">
            <v>1284961</v>
          </cell>
          <cell r="G755" t="str">
            <v>Actualización 2022 -I + MO 2023</v>
          </cell>
        </row>
        <row r="756">
          <cell r="C756">
            <v>7633</v>
          </cell>
          <cell r="D756" t="str">
            <v>ACOPLE GRP 800mm (PN 10 Bar) - NO INCLUYE TRANSPORTE</v>
          </cell>
          <cell r="E756" t="str">
            <v>UN</v>
          </cell>
          <cell r="F756">
            <v>1437720</v>
          </cell>
          <cell r="G756" t="str">
            <v>Actualización 2022 -I + MO 2023</v>
          </cell>
        </row>
        <row r="757">
          <cell r="C757">
            <v>7634</v>
          </cell>
          <cell r="D757" t="str">
            <v>ACOPLE GRP 900mm (PN 10 Bar) - NO INCLUYE TRANSPORTE</v>
          </cell>
          <cell r="E757" t="str">
            <v>UN</v>
          </cell>
          <cell r="F757">
            <v>1594970</v>
          </cell>
          <cell r="G757" t="str">
            <v>Actualización 2022 -I + MO 2023</v>
          </cell>
        </row>
        <row r="758">
          <cell r="C758">
            <v>7635</v>
          </cell>
          <cell r="D758" t="str">
            <v>ACOPLE GRP 1000mm  (PN 1 BAR) - NO INCLUYE TRANSPORTE</v>
          </cell>
          <cell r="E758" t="str">
            <v>UN</v>
          </cell>
          <cell r="F758">
            <v>949851</v>
          </cell>
          <cell r="G758" t="str">
            <v>Actualización 2022 -I + MO 2023</v>
          </cell>
        </row>
        <row r="759">
          <cell r="C759">
            <v>7636</v>
          </cell>
          <cell r="D759" t="str">
            <v>ACOPLE GRP 1100mm  (PN 1 BAR) - NO INCLUYE TRANSPORTE</v>
          </cell>
          <cell r="E759" t="str">
            <v>UN</v>
          </cell>
          <cell r="F759">
            <v>1015727</v>
          </cell>
          <cell r="G759" t="str">
            <v>Actualización 2022 -I + MO 2023</v>
          </cell>
        </row>
        <row r="760">
          <cell r="C760">
            <v>7637</v>
          </cell>
          <cell r="D760" t="str">
            <v>ACOPLE GRP 1200mm  (PN 1 BAR) - NO INCLUYE TRANSPORTE</v>
          </cell>
          <cell r="E760" t="str">
            <v>UN</v>
          </cell>
          <cell r="F760">
            <v>1200393</v>
          </cell>
          <cell r="G760" t="str">
            <v>Actualización 2022 -I + MO 2023</v>
          </cell>
        </row>
        <row r="761">
          <cell r="C761">
            <v>7638</v>
          </cell>
          <cell r="D761" t="str">
            <v>ACOPLE GRP 1300mm  (PN 1 BAR) - NO INCLUYE TRANSPORTE</v>
          </cell>
          <cell r="E761" t="str">
            <v>UN</v>
          </cell>
          <cell r="F761">
            <v>1591932</v>
          </cell>
          <cell r="G761" t="str">
            <v>Actualización 2022 -I + MO 2023</v>
          </cell>
        </row>
        <row r="762">
          <cell r="C762">
            <v>7639</v>
          </cell>
          <cell r="D762" t="str">
            <v>ACOPLE GRP 1400mm  (PN 1 BAR)</v>
          </cell>
          <cell r="E762" t="str">
            <v>UN</v>
          </cell>
          <cell r="F762">
            <v>1697812</v>
          </cell>
          <cell r="G762" t="str">
            <v>Actualización 2022 -I + MO 2023</v>
          </cell>
        </row>
        <row r="763">
          <cell r="C763">
            <v>7640</v>
          </cell>
          <cell r="D763" t="str">
            <v>ACOPLE GRP 1500mm  (PN 1 BAR) - NO INCLUYE TRANSPORTE</v>
          </cell>
          <cell r="E763" t="str">
            <v>UN</v>
          </cell>
          <cell r="F763">
            <v>1828085</v>
          </cell>
          <cell r="G763" t="str">
            <v>Actualización 2022 -I + MO 2023</v>
          </cell>
        </row>
        <row r="764">
          <cell r="C764">
            <v>7641</v>
          </cell>
          <cell r="D764" t="str">
            <v>ACOPLE GRP 1600mm  (PN 1 BAR)</v>
          </cell>
          <cell r="E764" t="str">
            <v>UN</v>
          </cell>
          <cell r="F764">
            <v>2018415</v>
          </cell>
          <cell r="G764" t="str">
            <v>Actualización 2022 -I + MO 2023</v>
          </cell>
        </row>
        <row r="765">
          <cell r="C765">
            <v>7642</v>
          </cell>
          <cell r="D765" t="str">
            <v>ACOPLE GRP 1700mm  (PN 1 BAR)</v>
          </cell>
          <cell r="E765" t="str">
            <v>UN</v>
          </cell>
          <cell r="F765">
            <v>2128441</v>
          </cell>
          <cell r="G765" t="str">
            <v>Actualización 2022 -I + MO 2023</v>
          </cell>
        </row>
        <row r="766">
          <cell r="C766">
            <v>7643</v>
          </cell>
          <cell r="D766" t="str">
            <v>ACOPLE GRP 1800mm  (PN 1 BAR) - NO INCLUYE TRANSPORTE</v>
          </cell>
          <cell r="E766" t="str">
            <v>UN</v>
          </cell>
          <cell r="F766">
            <v>2367983</v>
          </cell>
          <cell r="G766" t="str">
            <v>Actualización 2022 -I + MO 2023</v>
          </cell>
        </row>
        <row r="767">
          <cell r="C767">
            <v>7644</v>
          </cell>
          <cell r="D767" t="str">
            <v>ACOPLE GRP 2000mm  (PN 1 BAR) - NO INCLUYE TRANSPORTE</v>
          </cell>
          <cell r="E767" t="str">
            <v>UN</v>
          </cell>
          <cell r="F767">
            <v>2596806</v>
          </cell>
          <cell r="G767" t="str">
            <v>Actualización 2022 -I + MO 2023</v>
          </cell>
        </row>
        <row r="768">
          <cell r="C768">
            <v>7645</v>
          </cell>
          <cell r="D768" t="str">
            <v>TUBERIA GRP 1800 (600mm-2400mm FLUJO LIBRE) PN 1 BAR SN 5000 - NO INCLUYE TRANSPORTE</v>
          </cell>
          <cell r="E768" t="str">
            <v>ML</v>
          </cell>
          <cell r="F768">
            <v>5484880</v>
          </cell>
          <cell r="G768" t="str">
            <v>Actualización 2022 -I + MO 2023</v>
          </cell>
        </row>
        <row r="769">
          <cell r="C769">
            <v>7646</v>
          </cell>
          <cell r="D769" t="str">
            <v>TUBERIA GRP 2000 (600mm-2400mm FLUJO LIBRE) PN 1 BAR SN 5000 - NO INCLUYE TRANSPORTE</v>
          </cell>
          <cell r="E769" t="str">
            <v>ML</v>
          </cell>
          <cell r="F769">
            <v>6679631</v>
          </cell>
          <cell r="G769" t="str">
            <v>Actualización 2022 -I + MO 2023</v>
          </cell>
        </row>
        <row r="770">
          <cell r="C770">
            <v>7647</v>
          </cell>
          <cell r="D770" t="str">
            <v>ACOPLE GRP 2400mm - PN 1 BAR - NO INCLUYE TRANSPORTE</v>
          </cell>
          <cell r="E770" t="str">
            <v>UN</v>
          </cell>
          <cell r="F770">
            <v>3109876</v>
          </cell>
          <cell r="G770" t="str">
            <v>Actualización 2022 -I + MO 2023</v>
          </cell>
        </row>
        <row r="771">
          <cell r="C771">
            <v>7648</v>
          </cell>
          <cell r="D771" t="str">
            <v>TUBERIA GRP 2400 (600mm-2400mm FLUJO LIBRE) - PN 1 BAR SN 5000 - NO INCLUYE TRANSPORTE</v>
          </cell>
          <cell r="E771" t="str">
            <v>ML</v>
          </cell>
          <cell r="F771">
            <v>9469343</v>
          </cell>
          <cell r="G771" t="str">
            <v>Actualización 2022 -I + MO 2023</v>
          </cell>
        </row>
        <row r="772">
          <cell r="C772">
            <v>7650</v>
          </cell>
          <cell r="D772" t="str">
            <v>RECUBRIMIENTO BARRERA EPOXICO</v>
          </cell>
          <cell r="E772" t="str">
            <v>GLN</v>
          </cell>
          <cell r="F772">
            <v>171785</v>
          </cell>
          <cell r="G772" t="str">
            <v>Actualización 2022 -I + MO 2023</v>
          </cell>
        </row>
        <row r="773">
          <cell r="C773">
            <v>7651</v>
          </cell>
          <cell r="D773" t="str">
            <v>CATALIZADOR BARRERA EPOXICA COMPONENTE B</v>
          </cell>
          <cell r="E773" t="str">
            <v>GLN</v>
          </cell>
          <cell r="F773">
            <v>110509</v>
          </cell>
          <cell r="G773" t="str">
            <v>Actualización 2022 -I + MO 2023</v>
          </cell>
        </row>
        <row r="774">
          <cell r="C774">
            <v>7652</v>
          </cell>
          <cell r="D774" t="str">
            <v>RECUBRIMIENTO EN ESMALTE URETANO GRIS</v>
          </cell>
          <cell r="E774" t="str">
            <v>GLN</v>
          </cell>
          <cell r="F774">
            <v>226271</v>
          </cell>
          <cell r="G774" t="str">
            <v>Actualización 2022 -I + MO 2023</v>
          </cell>
        </row>
        <row r="775">
          <cell r="C775">
            <v>7653</v>
          </cell>
          <cell r="D775" t="str">
            <v>CATALIZADOR ESMALTE  URETANO (COMPONENTE B)</v>
          </cell>
          <cell r="E775" t="str">
            <v>GLN</v>
          </cell>
          <cell r="F775">
            <v>360000</v>
          </cell>
          <cell r="G775" t="str">
            <v>Actualización 2022 -I + MO 2023</v>
          </cell>
        </row>
        <row r="776">
          <cell r="C776">
            <v>7654</v>
          </cell>
          <cell r="D776" t="str">
            <v>DISOLVENTE EPOXICO</v>
          </cell>
          <cell r="E776" t="str">
            <v>GLN</v>
          </cell>
          <cell r="F776">
            <v>48000</v>
          </cell>
          <cell r="G776" t="str">
            <v>Actualización 2022 -I + MO 2023</v>
          </cell>
        </row>
        <row r="777">
          <cell r="C777">
            <v>7655</v>
          </cell>
          <cell r="D777" t="str">
            <v>DISOLVENTE URETANO</v>
          </cell>
          <cell r="E777" t="str">
            <v>GLN</v>
          </cell>
          <cell r="F777">
            <v>44000</v>
          </cell>
          <cell r="G777" t="str">
            <v>Actualización 2022 -I + MO 2023</v>
          </cell>
        </row>
        <row r="778">
          <cell r="C778">
            <v>7656</v>
          </cell>
          <cell r="D778" t="str">
            <v>IMPRIMANTE EPOXICO RICO EN ZINC</v>
          </cell>
          <cell r="E778" t="str">
            <v>GLN</v>
          </cell>
          <cell r="F778">
            <v>145000</v>
          </cell>
          <cell r="G778" t="str">
            <v>Actualización 2022 -I + MO 2023</v>
          </cell>
        </row>
        <row r="779">
          <cell r="C779">
            <v>7657</v>
          </cell>
          <cell r="D779" t="str">
            <v>CATALIZADOR PARA IMPRIMANTE EPOXICO RICO EN ZINC</v>
          </cell>
          <cell r="E779" t="str">
            <v>GLN</v>
          </cell>
          <cell r="F779">
            <v>122505</v>
          </cell>
          <cell r="G779" t="str">
            <v>Actualización 2022 -I + MO 2023</v>
          </cell>
        </row>
        <row r="780">
          <cell r="C780">
            <v>7658</v>
          </cell>
          <cell r="D780" t="str">
            <v>MEZCLA ASFÁLTICA EN CALIENTE CON ASFALTO MODIFICADO CON GRANO DE CAUCHO RECICLADO (GCR)</v>
          </cell>
          <cell r="E780" t="str">
            <v>M3</v>
          </cell>
          <cell r="F780">
            <v>821100</v>
          </cell>
          <cell r="G780" t="str">
            <v>Actualización 2022 -I + MO 2023</v>
          </cell>
        </row>
        <row r="781">
          <cell r="C781">
            <v>7664</v>
          </cell>
          <cell r="D781" t="str">
            <v>SEÑALETICA SITP 1-2 RUTAS H=3.75 CON O SIN CENEFA</v>
          </cell>
          <cell r="E781" t="str">
            <v>UN</v>
          </cell>
          <cell r="F781">
            <v>1026607</v>
          </cell>
          <cell r="G781" t="str">
            <v>Actualización 2022 -I + MO 2023</v>
          </cell>
          <cell r="H781" t="str">
            <v>x</v>
          </cell>
        </row>
        <row r="782">
          <cell r="C782">
            <v>7680</v>
          </cell>
          <cell r="D782" t="str">
            <v>PINTURA EN ESMALTE DOMESTICO</v>
          </cell>
          <cell r="E782" t="str">
            <v>GLN</v>
          </cell>
          <cell r="F782">
            <v>55330</v>
          </cell>
          <cell r="G782" t="str">
            <v>Actualización 2022 -I + MO 2023</v>
          </cell>
        </row>
        <row r="783">
          <cell r="C783">
            <v>7686</v>
          </cell>
          <cell r="D783" t="str">
            <v>BASE GRANULAR BG_B CON RECICLADO DE CONCRETO HIDRAULICO</v>
          </cell>
          <cell r="E783" t="str">
            <v>M3</v>
          </cell>
          <cell r="F783">
            <v>67949</v>
          </cell>
          <cell r="G783" t="str">
            <v>Actualización 2022 -I + MO 2023</v>
          </cell>
        </row>
        <row r="784">
          <cell r="C784">
            <v>7687</v>
          </cell>
          <cell r="D784" t="str">
            <v>BASE GRANULAR BG_A CON RECICLADO DE CONCRETO HIDRAULICO</v>
          </cell>
          <cell r="E784" t="str">
            <v>M3</v>
          </cell>
          <cell r="F784">
            <v>80742</v>
          </cell>
          <cell r="G784" t="str">
            <v>Actualización 2022 -I + MO 2023</v>
          </cell>
        </row>
        <row r="785">
          <cell r="C785">
            <v>7688</v>
          </cell>
          <cell r="D785" t="str">
            <v>BASE GRANULAR BG_C CON RECICLADO DE CONCRETO HIDRAULICO</v>
          </cell>
          <cell r="E785" t="str">
            <v>M3</v>
          </cell>
          <cell r="F785">
            <v>66045</v>
          </cell>
          <cell r="G785" t="str">
            <v>Actualización 2022 -I + MO 2023</v>
          </cell>
        </row>
        <row r="786">
          <cell r="C786">
            <v>7689</v>
          </cell>
          <cell r="D786" t="str">
            <v>SUBBASE GRANULAR SBG_A CON RECICLADO DE CONCRETO HIDRAULICO</v>
          </cell>
          <cell r="E786" t="str">
            <v>M3</v>
          </cell>
          <cell r="F786">
            <v>68663</v>
          </cell>
          <cell r="G786" t="str">
            <v>Actualización 2022 -I + MO 2023</v>
          </cell>
        </row>
        <row r="787">
          <cell r="C787">
            <v>7690</v>
          </cell>
          <cell r="D787" t="str">
            <v>SUBBASE GRANULAR SBG_B CON RECICLADO DE CONCRETO HIDRAULICO</v>
          </cell>
          <cell r="E787" t="str">
            <v>M3</v>
          </cell>
          <cell r="F787">
            <v>61523</v>
          </cell>
          <cell r="G787" t="str">
            <v>Actualización 2022 -I + MO 2023</v>
          </cell>
        </row>
        <row r="788">
          <cell r="C788">
            <v>7691</v>
          </cell>
          <cell r="D788" t="str">
            <v>SUBBASE GRANULAR SBG_C CON RECICLADO DE CONCRETO HIDRAULICO</v>
          </cell>
          <cell r="E788" t="str">
            <v>M3</v>
          </cell>
          <cell r="F788">
            <v>61523</v>
          </cell>
          <cell r="G788" t="str">
            <v>Actualización 2022 -I + MO 2023</v>
          </cell>
        </row>
        <row r="789">
          <cell r="C789">
            <v>7692</v>
          </cell>
          <cell r="D789" t="str">
            <v>SUBBASE GRANULAR CON RECICLADO DE CONCRETO ASFALTICO</v>
          </cell>
          <cell r="E789" t="str">
            <v>M3</v>
          </cell>
          <cell r="F789">
            <v>59500</v>
          </cell>
          <cell r="G789" t="str">
            <v>Actualización 2022 -I + MO 2023</v>
          </cell>
        </row>
        <row r="790">
          <cell r="C790">
            <v>7695</v>
          </cell>
          <cell r="D790" t="str">
            <v>SIERRA ELÉCTRICA CALADORA - POTENCIA DE 500 A 563 W</v>
          </cell>
          <cell r="E790" t="str">
            <v>HR</v>
          </cell>
          <cell r="F790">
            <v>1413</v>
          </cell>
          <cell r="G790" t="str">
            <v>Actualización 2022 -I + MO 2023</v>
          </cell>
        </row>
        <row r="791">
          <cell r="C791">
            <v>7696</v>
          </cell>
          <cell r="D791" t="str">
            <v>DESTORNILLADOR DE IMPACTO</v>
          </cell>
          <cell r="E791" t="str">
            <v>HR</v>
          </cell>
          <cell r="F791">
            <v>1636</v>
          </cell>
          <cell r="G791" t="str">
            <v>Actualización 2022 -I + MO 2023</v>
          </cell>
        </row>
        <row r="792">
          <cell r="C792">
            <v>7697</v>
          </cell>
          <cell r="D792" t="str">
            <v>PLANTA ELECTRICA POTENCIA ELÉCTRICA GENERADA 4KW - INCLUYE COMBUSTIBLE</v>
          </cell>
          <cell r="E792" t="str">
            <v>HR</v>
          </cell>
          <cell r="F792">
            <v>6464</v>
          </cell>
          <cell r="G792" t="str">
            <v>Actualización 2022 -I + MO 2023</v>
          </cell>
        </row>
        <row r="793">
          <cell r="C793">
            <v>7698</v>
          </cell>
          <cell r="D793" t="str">
            <v>PULIDORA MANUAL ELECTRICA</v>
          </cell>
          <cell r="E793" t="str">
            <v>HR</v>
          </cell>
          <cell r="F793">
            <v>1636</v>
          </cell>
          <cell r="G793" t="str">
            <v>Actualización 2022 -I + MO 2023</v>
          </cell>
        </row>
        <row r="794">
          <cell r="C794">
            <v>7699</v>
          </cell>
          <cell r="D794" t="str">
            <v>DISCO DE CORTE METAL 7 X 1/8"</v>
          </cell>
          <cell r="E794" t="str">
            <v>UN</v>
          </cell>
          <cell r="F794">
            <v>4640</v>
          </cell>
          <cell r="G794" t="str">
            <v>Actualización 2022 -I + MO 2023</v>
          </cell>
        </row>
        <row r="795">
          <cell r="C795">
            <v>7700</v>
          </cell>
          <cell r="D795" t="str">
            <v>DISCO ABRASIVO DESBASTE METAL 7 X 1/4"</v>
          </cell>
          <cell r="E795" t="str">
            <v>UN</v>
          </cell>
          <cell r="F795">
            <v>7600</v>
          </cell>
          <cell r="G795" t="str">
            <v>Actualización 2022 -I + MO 2023</v>
          </cell>
        </row>
        <row r="796">
          <cell r="C796">
            <v>7701</v>
          </cell>
          <cell r="D796" t="str">
            <v>TALADRO ROTOPERCUTOR - POTENCIA DE 860 A 1030 WATTS</v>
          </cell>
          <cell r="E796" t="str">
            <v>HR</v>
          </cell>
          <cell r="F796">
            <v>3421</v>
          </cell>
          <cell r="G796" t="str">
            <v>Actualización 2022 -I + MO 2023</v>
          </cell>
        </row>
        <row r="797">
          <cell r="C797">
            <v>7702</v>
          </cell>
          <cell r="D797" t="str">
            <v>PISO EN ALUMINIO PARA PUENTES PEATONALES Y ESTACIONES TRANSMILENIO EN ALEACIÓN AA6070 - INCLUYE PERFILES DE ALUMINIO DE 30.5mm DE ALTURA Y 100mm DE ANCHO, SIN TROQUELAR.</v>
          </cell>
          <cell r="E797" t="str">
            <v>M2</v>
          </cell>
          <cell r="F797">
            <v>389546</v>
          </cell>
          <cell r="G797" t="str">
            <v>Actualización 2022 -I + MO 2023</v>
          </cell>
          <cell r="H797" t="str">
            <v>x</v>
          </cell>
        </row>
        <row r="798">
          <cell r="C798">
            <v>7707</v>
          </cell>
          <cell r="D798" t="str">
            <v>GUADAÑADORA - POTENCIA DE 1.3 A 1.7 KW</v>
          </cell>
          <cell r="E798" t="str">
            <v>DIA</v>
          </cell>
          <cell r="F798">
            <v>31900</v>
          </cell>
          <cell r="G798" t="str">
            <v>Actualización 2022 -I + MO 2023</v>
          </cell>
        </row>
        <row r="799">
          <cell r="C799">
            <v>7710</v>
          </cell>
          <cell r="D799" t="str">
            <v>PLAQUETA TIPO REJILLA (PEATONAL) 0.40 x 0.40 e= 6cm</v>
          </cell>
          <cell r="E799" t="str">
            <v>UN</v>
          </cell>
          <cell r="F799">
            <v>77916</v>
          </cell>
          <cell r="G799" t="str">
            <v>Actualización 2022 -I + MO 2023</v>
          </cell>
        </row>
        <row r="800">
          <cell r="C800">
            <v>7713</v>
          </cell>
          <cell r="D800" t="str">
            <v>CODO PVC 45° D= 1 1/2"</v>
          </cell>
          <cell r="E800" t="str">
            <v>UN</v>
          </cell>
          <cell r="F800">
            <v>8115</v>
          </cell>
          <cell r="G800" t="str">
            <v>Actualización 2022 -I + MO 2023</v>
          </cell>
        </row>
        <row r="801">
          <cell r="C801">
            <v>7714</v>
          </cell>
          <cell r="D801" t="str">
            <v>LLAMA AMARILLA (suministro y plantación. incluye tierra negra )</v>
          </cell>
          <cell r="E801" t="str">
            <v>M2</v>
          </cell>
          <cell r="F801">
            <v>38000</v>
          </cell>
          <cell r="G801" t="str">
            <v>Actualización 2022 -I + MO 2023</v>
          </cell>
        </row>
        <row r="802">
          <cell r="C802">
            <v>7715</v>
          </cell>
          <cell r="D802" t="str">
            <v>COLA DE ZORRO (Suministro y plantación, incluye tierra negra , transporte y disposición final de escombros)</v>
          </cell>
          <cell r="E802" t="str">
            <v>M2</v>
          </cell>
          <cell r="F802">
            <v>48000</v>
          </cell>
          <cell r="G802" t="str">
            <v>Actualización 2022 -I + MO 2023</v>
          </cell>
        </row>
        <row r="803">
          <cell r="C803">
            <v>7717</v>
          </cell>
          <cell r="D803" t="str">
            <v>EUCALIPTO POMARROSO H=1.5mt (Incluye siembra caja, tierra, abono y tutor)</v>
          </cell>
          <cell r="E803" t="str">
            <v>UN</v>
          </cell>
          <cell r="F803">
            <v>138000</v>
          </cell>
          <cell r="G803" t="str">
            <v>Actualización 2022 -I + MO 2023</v>
          </cell>
        </row>
        <row r="804">
          <cell r="C804">
            <v>7718</v>
          </cell>
          <cell r="D804" t="str">
            <v>CHICALA H=1.5 (Incluye siembra, caja, tierra,  abono y tutor)</v>
          </cell>
          <cell r="E804" t="str">
            <v>UN</v>
          </cell>
          <cell r="F804">
            <v>97500</v>
          </cell>
          <cell r="G804" t="str">
            <v>Actualización 2022 -I + MO 2023</v>
          </cell>
        </row>
        <row r="805">
          <cell r="C805">
            <v>7720</v>
          </cell>
          <cell r="D805" t="str">
            <v>JAZMIN CHINO H= 1.5 mt (Incluye siembra, caja, tierra, abono y tutor</v>
          </cell>
          <cell r="E805" t="str">
            <v>UN</v>
          </cell>
          <cell r="F805">
            <v>122500</v>
          </cell>
          <cell r="G805" t="str">
            <v>Actualización 2022 -I + MO 2023</v>
          </cell>
        </row>
        <row r="806">
          <cell r="C806">
            <v>7722</v>
          </cell>
          <cell r="D806" t="str">
            <v>TUBERIA PVC PRESION E.L. D=1 1/2" RDE21 PSI 200</v>
          </cell>
          <cell r="E806" t="str">
            <v>ML</v>
          </cell>
          <cell r="F806">
            <v>13783</v>
          </cell>
          <cell r="G806" t="str">
            <v>Actualización 2022 -I + MO 2023</v>
          </cell>
        </row>
        <row r="807">
          <cell r="C807">
            <v>7723</v>
          </cell>
          <cell r="D807" t="str">
            <v>BLOQUEO Y TRANSPLANTE DE ARBOLES DE 1-5mt (Incluye transporte, recolección)</v>
          </cell>
          <cell r="E807" t="str">
            <v>UN</v>
          </cell>
          <cell r="F807">
            <v>1000000</v>
          </cell>
          <cell r="G807" t="str">
            <v>Actualización 2022 -I + MO 2023</v>
          </cell>
        </row>
        <row r="808">
          <cell r="C808">
            <v>7724</v>
          </cell>
          <cell r="D808" t="str">
            <v>BLOQUEO Y TRANSPLANTE DE ARBOLES DE 5 - 10mt (Incluye transporte, recolección)</v>
          </cell>
          <cell r="E808" t="str">
            <v>UN</v>
          </cell>
          <cell r="F808">
            <v>1500000</v>
          </cell>
          <cell r="G808" t="str">
            <v>Actualización 2022 -I + MO 2023</v>
          </cell>
        </row>
        <row r="809">
          <cell r="C809">
            <v>7725</v>
          </cell>
          <cell r="D809" t="str">
            <v>BLOQUEO Y TRANSPLANTE DE ARBOLES DE 10 - 15mt (Incluye transporte, recolección)</v>
          </cell>
          <cell r="E809" t="str">
            <v>UN</v>
          </cell>
          <cell r="F809">
            <v>2000000</v>
          </cell>
          <cell r="G809" t="str">
            <v>Actualización 2022 -I + MO 2023</v>
          </cell>
        </row>
        <row r="810">
          <cell r="C810">
            <v>7727</v>
          </cell>
          <cell r="D810" t="str">
            <v>TUBERIA ACERO AL CARBON SIN COSTURA SCH40 D=3"</v>
          </cell>
          <cell r="E810" t="str">
            <v>ML</v>
          </cell>
          <cell r="F810">
            <v>64647</v>
          </cell>
          <cell r="G810" t="str">
            <v>Actualización 2022 -I + MO 2023</v>
          </cell>
          <cell r="H810" t="str">
            <v>x</v>
          </cell>
        </row>
        <row r="811">
          <cell r="C811">
            <v>7728</v>
          </cell>
          <cell r="D811" t="str">
            <v>TUBERIA ACERO AL CARBON SIN COSTURA SCH40 D=4"</v>
          </cell>
          <cell r="E811" t="str">
            <v>ML</v>
          </cell>
          <cell r="F811">
            <v>102108</v>
          </cell>
          <cell r="G811" t="str">
            <v>Actualización 2022 -I + MO 2023</v>
          </cell>
          <cell r="H811" t="str">
            <v>x</v>
          </cell>
        </row>
        <row r="812">
          <cell r="C812">
            <v>7729</v>
          </cell>
          <cell r="D812" t="str">
            <v>TUBERIA ACERO AL CARBON SIN COSTURA SCH40 D=6"</v>
          </cell>
          <cell r="E812" t="str">
            <v>ML</v>
          </cell>
          <cell r="F812">
            <v>176663</v>
          </cell>
          <cell r="G812" t="str">
            <v>Actualización 2022 -I + MO 2023</v>
          </cell>
          <cell r="H812" t="str">
            <v>x</v>
          </cell>
        </row>
        <row r="813">
          <cell r="C813">
            <v>7730</v>
          </cell>
          <cell r="D813" t="str">
            <v>TUBERIA ACERO AL CARBON SIN COSTURA SCH40 D=8"</v>
          </cell>
          <cell r="E813" t="str">
            <v>ML</v>
          </cell>
          <cell r="F813">
            <v>249783</v>
          </cell>
          <cell r="G813" t="str">
            <v>Actualización 2022 -I + MO 2023</v>
          </cell>
          <cell r="H813" t="str">
            <v>x</v>
          </cell>
        </row>
        <row r="814">
          <cell r="C814">
            <v>7733</v>
          </cell>
          <cell r="D814" t="str">
            <v>TRANSPORTE TUBERIA ACERO AL CARBON</v>
          </cell>
          <cell r="E814" t="str">
            <v>KG</v>
          </cell>
          <cell r="F814">
            <v>32</v>
          </cell>
          <cell r="G814" t="str">
            <v>Actualización 2022 -I + MO 2023</v>
          </cell>
        </row>
        <row r="815">
          <cell r="C815">
            <v>7737</v>
          </cell>
          <cell r="D815" t="str">
            <v>ANALISIS GRANULOMETRICO  DE LOS AGREGADOS GRUESO Y FINO. Norma técnica: INV E 213-13 NTC 77-2007.</v>
          </cell>
          <cell r="E815" t="str">
            <v>UN</v>
          </cell>
          <cell r="F815">
            <v>85085</v>
          </cell>
          <cell r="G815" t="str">
            <v>Actualización 2022 -I + MO 2023</v>
          </cell>
        </row>
        <row r="816">
          <cell r="C816">
            <v>7738</v>
          </cell>
          <cell r="D816" t="str">
            <v>RESISTENCIA A LA DEGRADACIÓN DE LOS AGREGADOS DE TAMAÑOS MENORES DE 37.5 MM (1½") POR MEDIO DE LA MÁQUINA DE LOS ÁNGELES (SIN TRITURACIÓN DE LOS AGREGADOS). Norma técnica: INV E 218-13 NTC 98-2012.</v>
          </cell>
          <cell r="E816" t="str">
            <v>UN</v>
          </cell>
          <cell r="F816">
            <v>111265</v>
          </cell>
          <cell r="G816" t="str">
            <v>Actualización 2022 -I + MO 2023</v>
          </cell>
        </row>
        <row r="817">
          <cell r="C817">
            <v>7743</v>
          </cell>
          <cell r="D817" t="str">
            <v>PORCENTAJE DE PARTÍCULAS FRACTURADAS EN UN AGREGADO GRUESO. Norma técnica: INV E 227-13.</v>
          </cell>
          <cell r="E817" t="str">
            <v>UN</v>
          </cell>
          <cell r="F817">
            <v>54978</v>
          </cell>
          <cell r="G817" t="str">
            <v>Actualización 2022 -I + MO 2023</v>
          </cell>
        </row>
        <row r="818">
          <cell r="C818">
            <v>7744</v>
          </cell>
          <cell r="D818" t="str">
            <v>ÍNDICES DE APLANAMIENTO Y ALARGAMIENTO DE LOS AGREGADOS PARA CARRETERAS. Norma técnica: INV E 230-13.</v>
          </cell>
          <cell r="E818" t="str">
            <v>UN</v>
          </cell>
          <cell r="F818">
            <v>95200</v>
          </cell>
          <cell r="G818" t="str">
            <v>Actualización 2022 -I + MO 2023</v>
          </cell>
        </row>
        <row r="819">
          <cell r="C819">
            <v>7750</v>
          </cell>
          <cell r="D819" t="str">
            <v>DENSIDAD, DENSIDAD RELATIVA (GRAVEDAD ESPECÍFICA) Y ABSORCIÓN DEL AGREGADO FINO. Norma técnica: INV E 222-13 NTC-237-1995.</v>
          </cell>
          <cell r="E819" t="str">
            <v>UN</v>
          </cell>
          <cell r="F819">
            <v>75565</v>
          </cell>
          <cell r="G819" t="str">
            <v>Actualización 2022 -I + MO 2023</v>
          </cell>
        </row>
        <row r="820">
          <cell r="C820">
            <v>7752</v>
          </cell>
          <cell r="D820" t="str">
            <v>PENETRACION DE LOS MATERIALES BITUMINOSOS. Norma técnica: INV E - 706 - 13 NTC 5028 ASTM D5.</v>
          </cell>
          <cell r="E820" t="str">
            <v>UN</v>
          </cell>
          <cell r="F820">
            <v>107100</v>
          </cell>
          <cell r="G820" t="str">
            <v>Actualización 2022 -I + MO 2023</v>
          </cell>
        </row>
        <row r="821">
          <cell r="C821">
            <v>7754</v>
          </cell>
          <cell r="D821" t="str">
            <v>DUCTILIDAD DE LOS MATERIALES ASFÁLTICOS. Norma técnica: INV E-702-13 ASTM D113.</v>
          </cell>
          <cell r="E821" t="str">
            <v>UN</v>
          </cell>
          <cell r="F821">
            <v>108000</v>
          </cell>
          <cell r="G821" t="str">
            <v>Actualización 2022 -I + MO 2023</v>
          </cell>
        </row>
        <row r="822">
          <cell r="C822">
            <v>7755</v>
          </cell>
          <cell r="D822" t="str">
            <v>EVALUACIÓN DE LA SUSCEPTIBILIDAD AL AGUA DE LAS MEZCLAS DE CONCRETO ASFÁLTICO UTILIZANDO LA PRUEBA DE TRACCIÓN INDIRECTA (Séis probetas). Norma técnica: INV E - 725 - 13 AASHTO T 283 ASTM D4867/D4867M.</v>
          </cell>
          <cell r="E822" t="str">
            <v>UN</v>
          </cell>
          <cell r="F822">
            <v>804700</v>
          </cell>
          <cell r="G822" t="str">
            <v>Actualización 2022 -I + MO 2023</v>
          </cell>
        </row>
        <row r="823">
          <cell r="C823">
            <v>7758</v>
          </cell>
          <cell r="D823" t="str">
            <v>ENSAYO DE TENSIÓN INDIRECTA PARA DETERMINAR EL MÓDULO RESILIENTE DE MEZCLAS ASFÁLTICAS (3 TEMPERATURAS Y 3 FRECUENCIAS). Norma técnica: INV E - 749 - 13 UNE-EN 12697-26 Anexo F ASTM D7369.</v>
          </cell>
          <cell r="E823" t="str">
            <v>UN</v>
          </cell>
          <cell r="F823">
            <v>1300000</v>
          </cell>
          <cell r="G823" t="str">
            <v>Actualización 2022 -I + MO 2023</v>
          </cell>
        </row>
        <row r="824">
          <cell r="C824">
            <v>7762</v>
          </cell>
          <cell r="D824" t="str">
            <v>MÓDULO DE ELASTICIDAD ESTÁTICO Y RELACIÓN DE POISSON DEL CONCRETO EN COMPRESIÓN. Norma técnica: INV E - 749 - 13 UNE-EN 12697-26 Anexo F ASTM D7369.</v>
          </cell>
          <cell r="E824" t="str">
            <v>UN</v>
          </cell>
          <cell r="F824">
            <v>215895</v>
          </cell>
          <cell r="G824" t="str">
            <v>Actualización 2022 -I + MO 2023</v>
          </cell>
        </row>
        <row r="825">
          <cell r="C825">
            <v>7766</v>
          </cell>
          <cell r="D825" t="str">
            <v>PUNTO DE ABLANDAMIENTO DE MATERIALES BITUMINOSOS (APARATO DE ANILLO Y BOLA). Norma técnica: INV E – 712 - 13 ASTM D36/D36M.</v>
          </cell>
          <cell r="E825" t="str">
            <v>UN</v>
          </cell>
          <cell r="F825">
            <v>145180</v>
          </cell>
          <cell r="G825" t="str">
            <v>Actualización 2022 -I + MO 2023</v>
          </cell>
        </row>
        <row r="826">
          <cell r="C826">
            <v>7767</v>
          </cell>
          <cell r="D826" t="str">
            <v>ANDAMIO TUBULAR</v>
          </cell>
          <cell r="E826" t="str">
            <v>DIA</v>
          </cell>
          <cell r="F826">
            <v>916</v>
          </cell>
          <cell r="G826" t="str">
            <v>Actualización 2022 -I + MO 2023</v>
          </cell>
        </row>
        <row r="827">
          <cell r="C827">
            <v>7769</v>
          </cell>
          <cell r="D827" t="str">
            <v>PLANCHON PARA ANDAMIO</v>
          </cell>
          <cell r="E827" t="str">
            <v>DIA</v>
          </cell>
          <cell r="F827">
            <v>357</v>
          </cell>
          <cell r="G827" t="str">
            <v>Actualización 2022 -I + MO 2023</v>
          </cell>
        </row>
        <row r="828">
          <cell r="C828">
            <v>7770</v>
          </cell>
          <cell r="D828" t="str">
            <v>DISEÑO DE MEZCLAS ASFALTICAS METODO MARSHALL.</v>
          </cell>
          <cell r="E828" t="str">
            <v>UN</v>
          </cell>
          <cell r="F828">
            <v>1290400</v>
          </cell>
          <cell r="G828" t="str">
            <v>Actualización 2022 -I + MO 2023</v>
          </cell>
        </row>
        <row r="829">
          <cell r="C829">
            <v>7772</v>
          </cell>
          <cell r="D829" t="str">
            <v>DEMANDA BIOQUÍMICA DE OXIGENO (DBO5). Norma técnica: SM 5210 B.</v>
          </cell>
          <cell r="E829" t="str">
            <v>UN</v>
          </cell>
          <cell r="F829">
            <v>38080</v>
          </cell>
          <cell r="G829" t="str">
            <v>Actualización 2022 -I + MO 2023</v>
          </cell>
        </row>
        <row r="830">
          <cell r="C830">
            <v>7773</v>
          </cell>
          <cell r="D830" t="str">
            <v>DEMANDA QUÍMICA DE OXIGENO (DQO). Norma técnica: SM 5220 D.</v>
          </cell>
          <cell r="E830" t="str">
            <v>UN</v>
          </cell>
          <cell r="F830">
            <v>38080</v>
          </cell>
          <cell r="G830" t="str">
            <v>Actualización 2022 -I + MO 2023</v>
          </cell>
        </row>
        <row r="831">
          <cell r="C831">
            <v>7774</v>
          </cell>
          <cell r="D831" t="str">
            <v>OXÍGENO DISUELTO, MODIFICACIÓN DE AZIDA. Norma técnica: SM 4500 - OC.</v>
          </cell>
          <cell r="E831" t="str">
            <v>UN</v>
          </cell>
          <cell r="F831">
            <v>7140</v>
          </cell>
          <cell r="G831" t="str">
            <v>Actualización 2022 -I + MO 2023</v>
          </cell>
        </row>
        <row r="832">
          <cell r="C832">
            <v>7775</v>
          </cell>
          <cell r="D832" t="str">
            <v>NITROGENO TOTAL KSELDAHL. Norma técnica: SM 4500-NORG C.</v>
          </cell>
          <cell r="E832" t="str">
            <v>UN</v>
          </cell>
          <cell r="F832">
            <v>52320</v>
          </cell>
          <cell r="G832" t="str">
            <v>Actualización 2022 -I + MO 2023</v>
          </cell>
        </row>
        <row r="833">
          <cell r="C833">
            <v>7776</v>
          </cell>
          <cell r="D833" t="str">
            <v>FOSFORO TOTAL. Norma técnica: SM 4500 - P B, E.</v>
          </cell>
          <cell r="E833" t="str">
            <v>UN</v>
          </cell>
          <cell r="F833">
            <v>21777</v>
          </cell>
          <cell r="G833" t="str">
            <v>Actualización 2022 -I + MO 2023</v>
          </cell>
        </row>
        <row r="834">
          <cell r="C834">
            <v>7777</v>
          </cell>
          <cell r="D834" t="str">
            <v>COLIFORMES TOTALES FERMENTACIÓN TUBOS MÚLTIPLES. Norma técnica: SM 9221  B.</v>
          </cell>
          <cell r="E834" t="str">
            <v>UN</v>
          </cell>
          <cell r="F834">
            <v>39270</v>
          </cell>
          <cell r="G834" t="str">
            <v>Actualización 2022 -I + MO 2023</v>
          </cell>
        </row>
        <row r="835">
          <cell r="C835">
            <v>7778</v>
          </cell>
          <cell r="D835" t="str">
            <v>COLIFORMES FECALES  FERMENTACIÓN TUBOS MÚLTIPLES. Norma técnica: SM 9221 E.</v>
          </cell>
          <cell r="E835" t="str">
            <v>UN</v>
          </cell>
          <cell r="F835">
            <v>41650</v>
          </cell>
          <cell r="G835" t="str">
            <v>Actualización 2022 -I + MO 2023</v>
          </cell>
        </row>
        <row r="836">
          <cell r="C836">
            <v>7780</v>
          </cell>
          <cell r="D836" t="str">
            <v>POTASIO. Norma técnica: SM 3500 K - B.</v>
          </cell>
          <cell r="E836" t="str">
            <v>UN</v>
          </cell>
          <cell r="F836">
            <v>28560</v>
          </cell>
          <cell r="G836" t="str">
            <v>Actualización 2022 -I + MO 2023</v>
          </cell>
        </row>
        <row r="837">
          <cell r="C837">
            <v>7781</v>
          </cell>
          <cell r="D837" t="str">
            <v>ACIDEZ TOTAL. Norma técnica: SM 2310 B.</v>
          </cell>
          <cell r="E837" t="str">
            <v>UN</v>
          </cell>
          <cell r="F837">
            <v>10091</v>
          </cell>
          <cell r="G837" t="str">
            <v>Actualización 2022 -I + MO 2023</v>
          </cell>
        </row>
        <row r="838">
          <cell r="C838">
            <v>7782</v>
          </cell>
          <cell r="D838" t="str">
            <v>ALCALINIDAD TOTAL. Norma técnica: SM 2320 B.</v>
          </cell>
          <cell r="E838" t="str">
            <v>UN</v>
          </cell>
          <cell r="F838">
            <v>11662</v>
          </cell>
          <cell r="G838" t="str">
            <v>Actualización 2022 -I + MO 2023</v>
          </cell>
        </row>
        <row r="839">
          <cell r="C839">
            <v>7783</v>
          </cell>
          <cell r="D839" t="str">
            <v>TURBIEDAD, MÉTODO NEFELOMÉTRICO. Norma técnica: SM 2130 B.</v>
          </cell>
          <cell r="E839" t="str">
            <v>UN</v>
          </cell>
          <cell r="F839">
            <v>6466</v>
          </cell>
          <cell r="G839" t="str">
            <v>Actualización 2022 -I + MO 2023</v>
          </cell>
        </row>
        <row r="840">
          <cell r="C840">
            <v>7784</v>
          </cell>
          <cell r="D840" t="str">
            <v>GRASAS Y ACEITES. Norma técnica: SM 5520 B.</v>
          </cell>
          <cell r="E840" t="str">
            <v>UN</v>
          </cell>
          <cell r="F840">
            <v>42840</v>
          </cell>
          <cell r="G840" t="str">
            <v>Actualización 2022 -I + MO 2023</v>
          </cell>
        </row>
        <row r="841">
          <cell r="C841">
            <v>7785</v>
          </cell>
          <cell r="D841" t="str">
            <v>SOLIDOS SUSPENDIDOS TOTALES, SECADO A 103°C - 105°C. Norma técnica: SM 2540 D.</v>
          </cell>
          <cell r="E841" t="str">
            <v>UN</v>
          </cell>
          <cell r="F841">
            <v>20230</v>
          </cell>
          <cell r="G841" t="str">
            <v>Actualización 2022 -I + MO 2023</v>
          </cell>
        </row>
        <row r="842">
          <cell r="C842">
            <v>7786</v>
          </cell>
          <cell r="D842" t="str">
            <v>SOLIDOS DISUELTOS TOTALES. Norma técnica: SM 2540 C.</v>
          </cell>
          <cell r="E842" t="str">
            <v>UN</v>
          </cell>
          <cell r="F842">
            <v>20230</v>
          </cell>
          <cell r="G842" t="str">
            <v>Actualización 2022 -I + MO 2023</v>
          </cell>
        </row>
        <row r="843">
          <cell r="C843">
            <v>7787</v>
          </cell>
          <cell r="D843" t="str">
            <v>SOLIDOS TOTALES, SECADO A 103°C - 105°C. Norma técnica: SM 2540 B  ASTM C 1603 2010.</v>
          </cell>
          <cell r="E843" t="str">
            <v>UN</v>
          </cell>
          <cell r="F843">
            <v>20230</v>
          </cell>
          <cell r="G843" t="str">
            <v>Actualización 2022 -I + MO 2023</v>
          </cell>
        </row>
        <row r="844">
          <cell r="C844">
            <v>7788</v>
          </cell>
          <cell r="D844" t="str">
            <v>SOLIDOS SEDIMENTABLES. Norma técnica: SM 2540 F.</v>
          </cell>
          <cell r="E844" t="str">
            <v>UN</v>
          </cell>
          <cell r="F844">
            <v>8330</v>
          </cell>
          <cell r="G844" t="str">
            <v>Actualización 2022 -I + MO 2023</v>
          </cell>
        </row>
        <row r="845">
          <cell r="C845">
            <v>7798</v>
          </cell>
          <cell r="D845" t="str">
            <v>PH. Norma técnica: SM 4500 - H + B  ASTM D 1293 2012.</v>
          </cell>
          <cell r="E845" t="str">
            <v>UN</v>
          </cell>
          <cell r="F845">
            <v>3332</v>
          </cell>
          <cell r="G845" t="str">
            <v>Actualización 2022 -I + MO 2023</v>
          </cell>
        </row>
        <row r="846">
          <cell r="C846">
            <v>7800</v>
          </cell>
          <cell r="D846" t="str">
            <v>TEMPERATURA DEL AGUA. Norma técnica: SM 2550 B.</v>
          </cell>
          <cell r="E846" t="str">
            <v>UN</v>
          </cell>
          <cell r="F846">
            <v>2775</v>
          </cell>
          <cell r="G846" t="str">
            <v>Actualización 2022 -I + MO 2023</v>
          </cell>
        </row>
        <row r="847">
          <cell r="C847">
            <v>7801</v>
          </cell>
          <cell r="D847" t="str">
            <v>COLOR VERDADERO. Norma técnica: SM 2120 B.</v>
          </cell>
          <cell r="E847" t="str">
            <v>UN</v>
          </cell>
          <cell r="F847">
            <v>10390</v>
          </cell>
          <cell r="G847" t="str">
            <v>Actualización 2022 -I + MO 2023</v>
          </cell>
        </row>
        <row r="848">
          <cell r="C848">
            <v>7811</v>
          </cell>
          <cell r="D848" t="str">
            <v>CEPILLO INDUSTRIAL DE NYLON CON CABO DE 35CM A 42CM X 9CM X 17CM</v>
          </cell>
          <cell r="E848" t="str">
            <v>UN</v>
          </cell>
          <cell r="F848">
            <v>13978</v>
          </cell>
          <cell r="G848" t="str">
            <v>Actualización 2022 -I + MO 2023</v>
          </cell>
        </row>
        <row r="849">
          <cell r="C849">
            <v>7812</v>
          </cell>
          <cell r="D849" t="str">
            <v>CARRETILLA  RUEDA NEUMATICA PLATON METALICO CAPACIDAD CINCO PIES CUBICOS MANGO MADERA TIPO BUGGY</v>
          </cell>
          <cell r="E849" t="str">
            <v>UN</v>
          </cell>
          <cell r="F849">
            <v>201100</v>
          </cell>
          <cell r="G849" t="str">
            <v>Actualización 2022 -I + MO 2023</v>
          </cell>
        </row>
        <row r="850">
          <cell r="C850">
            <v>7813</v>
          </cell>
          <cell r="D850" t="str">
            <v>BARRA DE 18LB CON PUNTA Y PALA 150CM X 10CM</v>
          </cell>
          <cell r="E850" t="str">
            <v>UN</v>
          </cell>
          <cell r="F850">
            <v>64260</v>
          </cell>
          <cell r="G850" t="str">
            <v>Actualización 2022 -I + MO 2023</v>
          </cell>
        </row>
        <row r="851">
          <cell r="C851">
            <v>7814</v>
          </cell>
          <cell r="D851" t="str">
            <v>SERRUCHO DE 20" DIENTE ENDURECIDO</v>
          </cell>
          <cell r="E851" t="str">
            <v>UN</v>
          </cell>
          <cell r="F851">
            <v>37900</v>
          </cell>
          <cell r="G851" t="str">
            <v>Actualización 2022 -I + MO 2023</v>
          </cell>
        </row>
        <row r="852">
          <cell r="C852">
            <v>7818</v>
          </cell>
          <cell r="D852" t="str">
            <v>CAMILLA MADERA PRIMEROS AUXILIOS INMOVILIZADOR CABEZA</v>
          </cell>
          <cell r="E852" t="str">
            <v>UN</v>
          </cell>
          <cell r="F852">
            <v>205195</v>
          </cell>
          <cell r="G852" t="str">
            <v>Actualización 2022 -I + MO 2023</v>
          </cell>
        </row>
        <row r="853">
          <cell r="C853">
            <v>7819</v>
          </cell>
          <cell r="D853" t="str">
            <v>EXTINTOR POLVO QUIMICO SECO DE 20LB TIPO ABC METALICO CON GANCHO Y AVISO</v>
          </cell>
          <cell r="E853" t="str">
            <v>UN</v>
          </cell>
          <cell r="F853">
            <v>56287</v>
          </cell>
          <cell r="G853" t="str">
            <v>Actualización 2022 -I + MO 2023</v>
          </cell>
        </row>
        <row r="854">
          <cell r="C854">
            <v>7821</v>
          </cell>
          <cell r="D854" t="str">
            <v>BOTA LISA DIELECTRICA CON PUNTERA EN ACERO DE CAUCHO, CINTA AMARILLA, PUNTERA Y PLANTILLA EN ACERO</v>
          </cell>
          <cell r="E854" t="str">
            <v>PAR</v>
          </cell>
          <cell r="F854">
            <v>66521</v>
          </cell>
          <cell r="G854" t="str">
            <v>Actualización 2022 -I + MO 2023</v>
          </cell>
        </row>
        <row r="855">
          <cell r="C855">
            <v>7822</v>
          </cell>
          <cell r="D855" t="str">
            <v>BOTA CUERO LISA NEGRA SEGURIDAD PUNTERA DE ACERO</v>
          </cell>
          <cell r="E855" t="str">
            <v>PAR</v>
          </cell>
          <cell r="F855">
            <v>45101</v>
          </cell>
          <cell r="G855" t="str">
            <v>Actualización 2022 -I + MO 2023</v>
          </cell>
        </row>
        <row r="856">
          <cell r="C856">
            <v>7823</v>
          </cell>
          <cell r="D856" t="str">
            <v>BOTA DE CAUCHO, CINTA AMARILLA, PUNTERA Y PLANTILLA EN ACERO</v>
          </cell>
          <cell r="E856" t="str">
            <v>PAR</v>
          </cell>
          <cell r="F856">
            <v>105910</v>
          </cell>
          <cell r="G856" t="str">
            <v>Actualización 2022 -I + MO 2023</v>
          </cell>
        </row>
        <row r="857">
          <cell r="C857">
            <v>7824</v>
          </cell>
          <cell r="D857" t="str">
            <v>PROTECTOR AUDITIVO TIPO TAPON DESECHABLE SIN CORDON</v>
          </cell>
          <cell r="E857" t="str">
            <v>PAR</v>
          </cell>
          <cell r="F857">
            <v>476</v>
          </cell>
          <cell r="G857" t="str">
            <v>Actualización 2022 -I + MO 2023</v>
          </cell>
        </row>
        <row r="858">
          <cell r="C858">
            <v>7825</v>
          </cell>
          <cell r="D858" t="str">
            <v>MASCARILLA DESECHABLE CONTRA POLVOS Y PARTICULAS NO TOXICAS</v>
          </cell>
          <cell r="E858" t="str">
            <v>UN</v>
          </cell>
          <cell r="F858">
            <v>1785</v>
          </cell>
          <cell r="G858" t="str">
            <v>Actualización 2022 -I + MO 2023</v>
          </cell>
        </row>
        <row r="859">
          <cell r="C859">
            <v>7826</v>
          </cell>
          <cell r="D859" t="str">
            <v>MASCARILLA DESECHABLE CON VALVULA CONTRA POLVO Y PARTICULAS NO TOXICAS</v>
          </cell>
          <cell r="E859" t="str">
            <v>UN</v>
          </cell>
          <cell r="F859">
            <v>4641</v>
          </cell>
          <cell r="G859" t="str">
            <v>Actualización 2022 -I + MO 2023</v>
          </cell>
        </row>
        <row r="860">
          <cell r="C860">
            <v>7827</v>
          </cell>
          <cell r="D860" t="str">
            <v>PROTECTOR AUDITIVO TIPO TAPON INSERCION EN SILICONA CON CORDEL EN ESTUCHE</v>
          </cell>
          <cell r="E860" t="str">
            <v>PAR</v>
          </cell>
          <cell r="F860">
            <v>2023</v>
          </cell>
          <cell r="G860" t="str">
            <v>Actualización 2022 -I + MO 2023</v>
          </cell>
        </row>
        <row r="861">
          <cell r="C861">
            <v>7832</v>
          </cell>
          <cell r="D861" t="str">
            <v>BARBUQUEJO EN REATA CON MENTONERA CON TRES APOYOS PARA CASCO</v>
          </cell>
          <cell r="E861" t="str">
            <v>UN</v>
          </cell>
          <cell r="F861">
            <v>4165</v>
          </cell>
          <cell r="G861" t="str">
            <v>Actualización 2022 -I + MO 2023</v>
          </cell>
        </row>
        <row r="862">
          <cell r="C862">
            <v>7836</v>
          </cell>
          <cell r="D862" t="str">
            <v>ARNES MULTIPROPOSITO CON ESLINGA - 4 ANILLOS - PARA RESTRICCION Y DETENCION DE CAIDAS CON PUNTO FIJO</v>
          </cell>
          <cell r="E862" t="str">
            <v>UN</v>
          </cell>
          <cell r="F862">
            <v>140000</v>
          </cell>
          <cell r="G862" t="str">
            <v>Actualización 2022 -I + MO 2023</v>
          </cell>
        </row>
        <row r="863">
          <cell r="C863">
            <v>7837</v>
          </cell>
          <cell r="D863" t="str">
            <v>ESLINGA SEGURIDAD CINTA DE NYLON EN Y CON AMORTIGUADOR Y 2 MOSQUETONES GRANDES</v>
          </cell>
          <cell r="E863" t="str">
            <v>UN</v>
          </cell>
          <cell r="F863">
            <v>136850</v>
          </cell>
          <cell r="G863" t="str">
            <v>Actualización 2022 -I + MO 2023</v>
          </cell>
        </row>
        <row r="864">
          <cell r="C864">
            <v>7838</v>
          </cell>
          <cell r="D864" t="str">
            <v>IMPERMEABLE INDUSTRIAL PVC CON CAPUCHA EN NYLON</v>
          </cell>
          <cell r="E864" t="str">
            <v>UN</v>
          </cell>
          <cell r="F864">
            <v>33100</v>
          </cell>
          <cell r="G864" t="str">
            <v>Actualización 2022 -I + MO 2023</v>
          </cell>
        </row>
        <row r="865">
          <cell r="C865">
            <v>7839</v>
          </cell>
          <cell r="D865" t="str">
            <v>OVEROL IMPERMEABLE INDUSTRIAL AMARILLO 2 PIEZAS CON CAPUCHA</v>
          </cell>
          <cell r="E865" t="str">
            <v>UN</v>
          </cell>
          <cell r="F865">
            <v>49980</v>
          </cell>
          <cell r="G865" t="str">
            <v>Actualización 2022 -I + MO 2023</v>
          </cell>
        </row>
        <row r="866">
          <cell r="C866">
            <v>7844</v>
          </cell>
          <cell r="D866" t="str">
            <v>GUANTE NITRILO 13" RESISTENTE CONTRA QUIMICOS COMBUSTIBLES SOLVENTES GRASAS</v>
          </cell>
          <cell r="E866" t="str">
            <v>PAR</v>
          </cell>
          <cell r="F866">
            <v>7021</v>
          </cell>
          <cell r="G866" t="str">
            <v>Actualización 2022 -I + MO 2023</v>
          </cell>
        </row>
        <row r="867">
          <cell r="C867">
            <v>7846</v>
          </cell>
          <cell r="D867" t="str">
            <v>GUANTE CARNAZA REFORZADO EN CARNAZA LARGO</v>
          </cell>
          <cell r="E867" t="str">
            <v>PAR</v>
          </cell>
          <cell r="F867">
            <v>7735</v>
          </cell>
          <cell r="G867" t="str">
            <v>Actualización 2022 -I + MO 2023</v>
          </cell>
        </row>
        <row r="868">
          <cell r="C868">
            <v>7850</v>
          </cell>
          <cell r="D868" t="str">
            <v>CINTA PARA SEÑALIZACION DE 500MT X 4" PELIGRO CALIBRE 3.5</v>
          </cell>
          <cell r="E868" t="str">
            <v>ROLLO</v>
          </cell>
          <cell r="F868">
            <v>24285</v>
          </cell>
          <cell r="G868" t="str">
            <v>Actualización 2022 -I + MO 2023</v>
          </cell>
        </row>
        <row r="869">
          <cell r="C869">
            <v>7851</v>
          </cell>
          <cell r="D869" t="str">
            <v>RESPIRADOR PARA GASES DOBLE SIN CARTUCHO</v>
          </cell>
          <cell r="E869" t="str">
            <v>UN</v>
          </cell>
          <cell r="F869">
            <v>42840</v>
          </cell>
          <cell r="G869" t="str">
            <v>Actualización 2022 -I + MO 2023</v>
          </cell>
        </row>
        <row r="870">
          <cell r="C870">
            <v>7852</v>
          </cell>
          <cell r="D870" t="str">
            <v>TELA VERDE PARA CERRAMIENTO 2.10 METRO DE ANCHO DE 60GR</v>
          </cell>
          <cell r="E870" t="str">
            <v>ML</v>
          </cell>
          <cell r="F870">
            <v>2214</v>
          </cell>
          <cell r="G870" t="str">
            <v>Actualización 2022 -I + MO 2023</v>
          </cell>
        </row>
        <row r="871">
          <cell r="C871">
            <v>7870</v>
          </cell>
          <cell r="D871" t="str">
            <v>VÍDEO BEAM - ALQUILER POR DIA</v>
          </cell>
          <cell r="E871" t="str">
            <v>DIA</v>
          </cell>
          <cell r="F871">
            <v>107100</v>
          </cell>
          <cell r="G871" t="str">
            <v>Actualización 2022 -I + MO 2023</v>
          </cell>
        </row>
        <row r="872">
          <cell r="C872">
            <v>7874</v>
          </cell>
          <cell r="D872" t="str">
            <v>GRAVEDAD ESPECÍFICA BULK Y DENSIDAD DE MEZCLAS ASFÁLTICAS COMPACTADAS NO ABSORBENTES EMPLEANDO ESPECÍMENES SATURADOS Y SUPERFICIALMENTE SECOS. Norma técnica: INV E – 733 - 13 ASTM D2726.</v>
          </cell>
          <cell r="E872" t="str">
            <v>UN</v>
          </cell>
          <cell r="F872">
            <v>35581</v>
          </cell>
          <cell r="G872" t="str">
            <v>Actualización 2022 -I + MO 2023</v>
          </cell>
        </row>
        <row r="873">
          <cell r="C873">
            <v>7876</v>
          </cell>
          <cell r="D873" t="str">
            <v>EXTRACCIÓN CUANTITATIVA DEL ASFÁLTO EN MEZCLAS PARA PAVIMENTOS. Norma técnica: INV E – 732 - 13 ASTM D2172/D2172M.</v>
          </cell>
          <cell r="E873" t="str">
            <v>UN</v>
          </cell>
          <cell r="F873">
            <v>130900</v>
          </cell>
          <cell r="G873" t="str">
            <v>Actualización 2022 -I + MO 2023</v>
          </cell>
        </row>
        <row r="874">
          <cell r="C874">
            <v>7877</v>
          </cell>
          <cell r="D874" t="str">
            <v>RESISTENCIA A LA FLEXIÓN DEL CONCRETO USANDO UNA VIGA SIMPLEMENTE APOYADA Y CARGADA EN LOS TERCIOS DE LA LUZ LIBRE. Norma técnica: INV E - 414 -13 NTC - 2871 ASTM C78/C78M.</v>
          </cell>
          <cell r="E874" t="str">
            <v>UN</v>
          </cell>
          <cell r="F874">
            <v>36890</v>
          </cell>
          <cell r="G874" t="str">
            <v>Actualización 2022 -I + MO 2023</v>
          </cell>
        </row>
        <row r="875">
          <cell r="C875">
            <v>7884</v>
          </cell>
          <cell r="D875" t="str">
            <v>SARDINEL ESPECIAL A 110 - RAMPA B (600X400X500MM)</v>
          </cell>
          <cell r="E875" t="str">
            <v>UN</v>
          </cell>
          <cell r="F875">
            <v>61718</v>
          </cell>
          <cell r="G875" t="str">
            <v>Actualización 2022 -I + MO 2023</v>
          </cell>
        </row>
        <row r="876">
          <cell r="C876">
            <v>7891</v>
          </cell>
          <cell r="D876" t="str">
            <v>ESMALTE ALQUIDICO</v>
          </cell>
          <cell r="E876" t="str">
            <v>GLN</v>
          </cell>
          <cell r="F876">
            <v>68483</v>
          </cell>
          <cell r="G876" t="str">
            <v>Actualización 2022 -I + MO 2023</v>
          </cell>
        </row>
        <row r="877">
          <cell r="C877">
            <v>7892</v>
          </cell>
          <cell r="D877" t="str">
            <v>EQUIPO VACTOR - SONDEO - LIMPIEZA - RECOLECCIÓN DE LODOS NO PELIGROSOS (No incluye agua).</v>
          </cell>
          <cell r="E877" t="str">
            <v>HR</v>
          </cell>
          <cell r="F877">
            <v>273700</v>
          </cell>
          <cell r="G877" t="str">
            <v>Actualización 2022 -I + MO 2023</v>
          </cell>
        </row>
        <row r="878">
          <cell r="C878">
            <v>7896</v>
          </cell>
          <cell r="D878" t="str">
            <v>IMPRESIÓN HOJA CARTA, A 1X0 TINTAS EN PAPEL BOND DE 75 GR.</v>
          </cell>
          <cell r="E878" t="str">
            <v>UN</v>
          </cell>
          <cell r="F878">
            <v>95</v>
          </cell>
          <cell r="G878" t="str">
            <v>Actualización 2022 -I + MO 2023</v>
          </cell>
        </row>
        <row r="879">
          <cell r="C879">
            <v>7897</v>
          </cell>
          <cell r="D879" t="str">
            <v>AFICHE TAMAÑO MEDIO PLIEGO A 4X0 TINTAS EN PROPALCOTE DE 115 GR.</v>
          </cell>
          <cell r="E879" t="str">
            <v>UN</v>
          </cell>
          <cell r="F879">
            <v>1309</v>
          </cell>
          <cell r="G879" t="str">
            <v>Actualización 2022 -I + MO 2023</v>
          </cell>
        </row>
        <row r="880">
          <cell r="C880">
            <v>7898</v>
          </cell>
          <cell r="D880" t="str">
            <v>PLEGABLES DE SOSTENIBILIDAD EN TRES CUERPOS TAMAÑO CARTA A 4X4 TINTAS EN PROPALCOTE.</v>
          </cell>
          <cell r="E880" t="str">
            <v>UN</v>
          </cell>
          <cell r="F880">
            <v>500</v>
          </cell>
          <cell r="G880" t="str">
            <v>Actualización 2022 -I + MO 2023</v>
          </cell>
        </row>
        <row r="881">
          <cell r="C881">
            <v>7900</v>
          </cell>
          <cell r="D881" t="str">
            <v>VOLANTES TAMAÑO CARTA POLICROMÍA DE 114 GR.</v>
          </cell>
          <cell r="E881" t="str">
            <v>UN</v>
          </cell>
          <cell r="F881">
            <v>167</v>
          </cell>
          <cell r="G881" t="str">
            <v>Actualización 2022 -I + MO 2023</v>
          </cell>
        </row>
        <row r="882">
          <cell r="C882">
            <v>7901</v>
          </cell>
          <cell r="D882" t="str">
            <v>VOLANTES TAMAÑO 1/2 CARTA POLICROMÍA COTE DE 115 GR.</v>
          </cell>
          <cell r="E882" t="str">
            <v>UN</v>
          </cell>
          <cell r="F882">
            <v>83</v>
          </cell>
          <cell r="G882" t="str">
            <v>Actualización 2022 -I + MO 2023</v>
          </cell>
        </row>
        <row r="883">
          <cell r="C883">
            <v>7904</v>
          </cell>
          <cell r="D883" t="str">
            <v>EXÁMEN MÉDICO OCUPACIONAL DE INGRESO O RETIRO</v>
          </cell>
          <cell r="E883" t="str">
            <v>UN</v>
          </cell>
          <cell r="F883">
            <v>28000</v>
          </cell>
          <cell r="G883" t="str">
            <v>Actualización 2022 -I + MO 2023</v>
          </cell>
        </row>
        <row r="884">
          <cell r="C884">
            <v>7906</v>
          </cell>
          <cell r="D884" t="str">
            <v>EXAMEN DE AUDIOMETRÍA DE INGRESO O EGRESO</v>
          </cell>
          <cell r="E884" t="str">
            <v>UN</v>
          </cell>
          <cell r="F884">
            <v>15500</v>
          </cell>
          <cell r="G884" t="str">
            <v>Actualización 2022 -I + MO 2023</v>
          </cell>
        </row>
        <row r="885">
          <cell r="C885">
            <v>7908</v>
          </cell>
          <cell r="D885" t="str">
            <v>EXAMEN DE OPTOMETRÍA DE INGRESO O EGRESO</v>
          </cell>
          <cell r="E885" t="str">
            <v>UN</v>
          </cell>
          <cell r="F885">
            <v>20000</v>
          </cell>
          <cell r="G885" t="str">
            <v>Actualización 2022 -I + MO 2023</v>
          </cell>
        </row>
        <row r="886">
          <cell r="C886">
            <v>7910</v>
          </cell>
          <cell r="D886" t="str">
            <v>EXAMEN DE ESPIROMETRÍA DE INGRESO O EGRESO</v>
          </cell>
          <cell r="E886" t="str">
            <v>UN</v>
          </cell>
          <cell r="F886">
            <v>17500</v>
          </cell>
          <cell r="G886" t="str">
            <v>Actualización 2022 -I + MO 2023</v>
          </cell>
        </row>
        <row r="887">
          <cell r="C887">
            <v>7919</v>
          </cell>
          <cell r="D887" t="str">
            <v>COMPRESOR DE AIRE DE PISTÓN - CAUDAL DE AIRE DE 38 A 53 CFM</v>
          </cell>
          <cell r="E887" t="str">
            <v>DIA</v>
          </cell>
          <cell r="F887">
            <v>41650</v>
          </cell>
          <cell r="G887" t="str">
            <v>Actualización 2022 -I + MO 2023</v>
          </cell>
        </row>
        <row r="888">
          <cell r="C888">
            <v>7921</v>
          </cell>
          <cell r="D888" t="str">
            <v>CONCRETO MR41 DE RESISTENCIA ACELERADA (3 días)</v>
          </cell>
          <cell r="E888" t="str">
            <v>M3</v>
          </cell>
          <cell r="F888">
            <v>477294</v>
          </cell>
          <cell r="G888" t="str">
            <v>Actualización 2022 -I + MO 2023</v>
          </cell>
        </row>
        <row r="889">
          <cell r="C889">
            <v>7922</v>
          </cell>
          <cell r="D889" t="str">
            <v>HIDROLAVADORA MOTOR A COMBUSTIÓN - CAUDAL DE 8 A 13 LITROS POR MINUTO - PRESIÓN DE 2700 A 2960 PSI - INCLUYE COMBUSTIBLE</v>
          </cell>
          <cell r="E889" t="str">
            <v>HR</v>
          </cell>
          <cell r="F889">
            <v>5554</v>
          </cell>
          <cell r="G889" t="str">
            <v>Actualización 2022 -I + MO 2023</v>
          </cell>
        </row>
        <row r="890">
          <cell r="C890">
            <v>7923</v>
          </cell>
          <cell r="D890" t="str">
            <v>DETERGENTE/DESENGRASANTE INDUSTRIAL</v>
          </cell>
          <cell r="E890" t="str">
            <v>KG</v>
          </cell>
          <cell r="F890">
            <v>8111</v>
          </cell>
          <cell r="G890" t="str">
            <v>Actualización 2022 -I + MO 2023</v>
          </cell>
        </row>
        <row r="891">
          <cell r="C891">
            <v>7926</v>
          </cell>
          <cell r="D891" t="str">
            <v>TACHÓN PLÁSTICO  REFLECTIVO ALTA RESISTENCIA DE L:40cm x Ancho:15cm x Alto:8cm INCLUYE TORNILLOS DE ANCLAJE</v>
          </cell>
          <cell r="E891" t="str">
            <v>UN</v>
          </cell>
          <cell r="F891">
            <v>29750</v>
          </cell>
          <cell r="G891" t="str">
            <v>Actualización 2022 -I + MO 2023</v>
          </cell>
        </row>
        <row r="892">
          <cell r="C892">
            <v>7932</v>
          </cell>
          <cell r="D892" t="str">
            <v>TUBERÍA PVC PRESIÓN 1/2" RDE 9 500 PSI</v>
          </cell>
          <cell r="E892" t="str">
            <v>ML</v>
          </cell>
          <cell r="F892">
            <v>4019</v>
          </cell>
          <cell r="G892" t="str">
            <v>Actualización 2022 -I + MO 2023</v>
          </cell>
        </row>
        <row r="893">
          <cell r="C893">
            <v>7934</v>
          </cell>
          <cell r="D893" t="str">
            <v>KIT DE NIVELACIÓN PARA HIDRANTE  DE DIÁMETRO DE 6", LONGITUD 400mm , INCLUYE TODOS LOS ELEMENTOS NECESARIOS PARA SU INSTALACIÓN</v>
          </cell>
          <cell r="E893" t="str">
            <v>UN</v>
          </cell>
          <cell r="F893">
            <v>903210</v>
          </cell>
          <cell r="G893" t="str">
            <v>Actualización 2022 -I + MO 2023</v>
          </cell>
        </row>
        <row r="894">
          <cell r="C894">
            <v>7939</v>
          </cell>
          <cell r="D894" t="str">
            <v>REDUCCIÓN CONCENTRICA HD EL 4" x 3"</v>
          </cell>
          <cell r="E894" t="str">
            <v>UN</v>
          </cell>
          <cell r="F894">
            <v>138834</v>
          </cell>
          <cell r="G894" t="str">
            <v>Actualización 2022 -I + MO 2023</v>
          </cell>
        </row>
        <row r="895">
          <cell r="C895">
            <v>7941</v>
          </cell>
          <cell r="D895" t="str">
            <v>REDUCCIÓN HD 6" x 4" J.H.</v>
          </cell>
          <cell r="E895" t="str">
            <v>UN</v>
          </cell>
          <cell r="F895">
            <v>408170</v>
          </cell>
          <cell r="G895" t="str">
            <v>Actualización 2022 -I + MO 2023</v>
          </cell>
        </row>
        <row r="896">
          <cell r="C896">
            <v>7942</v>
          </cell>
          <cell r="D896" t="str">
            <v>REDUCCIÓN HD 4" x 2" J.H.</v>
          </cell>
          <cell r="E896" t="str">
            <v>UN</v>
          </cell>
          <cell r="F896">
            <v>146370</v>
          </cell>
          <cell r="G896" t="str">
            <v>Actualización 2022 -I + MO 2023</v>
          </cell>
        </row>
        <row r="897">
          <cell r="C897">
            <v>7945</v>
          </cell>
          <cell r="D897" t="str">
            <v>CINTA TEFLON - CINTA SELLANTE 1/2" x 0.20 DENSIDAD</v>
          </cell>
          <cell r="E897" t="str">
            <v>ML</v>
          </cell>
          <cell r="F897">
            <v>105</v>
          </cell>
          <cell r="G897" t="str">
            <v>Actualización 2022 -I + MO 2023</v>
          </cell>
        </row>
        <row r="898">
          <cell r="C898">
            <v>7946</v>
          </cell>
          <cell r="D898" t="str">
            <v>SOLDADURA DE ESTAÑO ROLLO DE 250 GR. 1/16"</v>
          </cell>
          <cell r="E898" t="str">
            <v>LB</v>
          </cell>
          <cell r="F898">
            <v>57500</v>
          </cell>
          <cell r="G898" t="str">
            <v>Actualización 2022 -I + MO 2023</v>
          </cell>
        </row>
        <row r="899">
          <cell r="C899">
            <v>7947</v>
          </cell>
          <cell r="D899" t="str">
            <v>CAJILLA PLASTICA Y TAPA EN POLIPROPILENO PARA MEDIDOR.</v>
          </cell>
          <cell r="E899" t="str">
            <v>UN</v>
          </cell>
          <cell r="F899">
            <v>237215</v>
          </cell>
          <cell r="G899" t="str">
            <v>Actualización 2022 -I + MO 2023</v>
          </cell>
        </row>
        <row r="900">
          <cell r="C900">
            <v>7948</v>
          </cell>
          <cell r="D900" t="str">
            <v>TUBERÍA DE ACERO GALVANIZADO 1". Espesor del tubo (1.5mm)</v>
          </cell>
          <cell r="E900" t="str">
            <v>ML</v>
          </cell>
          <cell r="F900">
            <v>23895</v>
          </cell>
          <cell r="G900" t="str">
            <v>Actualización 2022 -I + MO 2023</v>
          </cell>
        </row>
        <row r="901">
          <cell r="C901">
            <v>7949</v>
          </cell>
          <cell r="D901" t="str">
            <v>KIT SILLA YEE 200 x 160 PVC</v>
          </cell>
          <cell r="E901" t="str">
            <v>UN</v>
          </cell>
          <cell r="F901">
            <v>115025</v>
          </cell>
          <cell r="G901" t="str">
            <v>Actualización 2022 -I + MO 2023</v>
          </cell>
        </row>
        <row r="902">
          <cell r="C902">
            <v>7950</v>
          </cell>
          <cell r="D902" t="str">
            <v>KIT SILLA YEE 315 x 160 PVC</v>
          </cell>
          <cell r="E902" t="str">
            <v>UN</v>
          </cell>
          <cell r="F902">
            <v>206786</v>
          </cell>
          <cell r="G902" t="str">
            <v>Actualización 2022 -I + MO 2023</v>
          </cell>
        </row>
        <row r="903">
          <cell r="C903">
            <v>7953</v>
          </cell>
          <cell r="D903" t="str">
            <v>PASTO KIKUYO CORTADO A MÁQUINA (INCLUYE SUMINISTRO Y RIEGO DE TIERRA FERTIL DE 10 cm DE ESPESOR E INSTALACIÓN Y SIEMBRA DE PASTO Y SALADO Y NIVELACIÓN</v>
          </cell>
          <cell r="E903" t="str">
            <v>M2</v>
          </cell>
          <cell r="F903">
            <v>10500</v>
          </cell>
          <cell r="G903" t="str">
            <v>Actualización 2022 -I + MO 2023</v>
          </cell>
        </row>
        <row r="904">
          <cell r="C904">
            <v>7955</v>
          </cell>
          <cell r="D904" t="str">
            <v>NOGAL H= 1.5 mt. INCLUYE SIEMBRA, CAJA, TIERRA, ABONO Y TUTOR</v>
          </cell>
          <cell r="E904" t="str">
            <v>UN</v>
          </cell>
          <cell r="F904">
            <v>128900</v>
          </cell>
          <cell r="G904" t="str">
            <v>Actualización 2022 -I + MO 2023</v>
          </cell>
        </row>
        <row r="905">
          <cell r="C905">
            <v>7956</v>
          </cell>
          <cell r="D905" t="str">
            <v>ROBLE H= 1.5 mt. INCLUYE SIEMBRA, CAJA, TIERRA, ABONO Y TUTOR</v>
          </cell>
          <cell r="E905" t="str">
            <v>UN</v>
          </cell>
          <cell r="F905">
            <v>135500</v>
          </cell>
          <cell r="G905" t="str">
            <v>Actualización 2022 -I + MO 2023</v>
          </cell>
        </row>
        <row r="906">
          <cell r="C906">
            <v>7957</v>
          </cell>
          <cell r="D906" t="str">
            <v>CAUCHO SABANERO H= 1.5 mt. INCLUYE SIEMBRA, CAJA, TIERRA, ABONO Y TUTOR</v>
          </cell>
          <cell r="E906" t="str">
            <v>UN</v>
          </cell>
          <cell r="F906">
            <v>128000</v>
          </cell>
          <cell r="G906" t="str">
            <v>Actualización 2022 -I + MO 2023</v>
          </cell>
        </row>
        <row r="907">
          <cell r="C907">
            <v>7958</v>
          </cell>
          <cell r="D907" t="str">
            <v>MAGNÓLIO H= 1.5 mt. INCLUYE SIEMBRA, CAJA, TIERRA, ABONO Y TUTOR</v>
          </cell>
          <cell r="E907" t="str">
            <v>UN</v>
          </cell>
          <cell r="F907">
            <v>425000</v>
          </cell>
          <cell r="G907" t="str">
            <v>Actualización 2022 -I + MO 2023</v>
          </cell>
        </row>
        <row r="908">
          <cell r="C908">
            <v>7959</v>
          </cell>
          <cell r="D908" t="str">
            <v>YARUMO H= 1.5 mt. INCLUYE SIEMBRA, CAJA, TIERRA, ABONO Y TUTOR</v>
          </cell>
          <cell r="E908" t="str">
            <v>UN</v>
          </cell>
          <cell r="F908">
            <v>130500</v>
          </cell>
          <cell r="G908" t="str">
            <v>Actualización 2022 -I + MO 2023</v>
          </cell>
        </row>
        <row r="909">
          <cell r="C909">
            <v>7961</v>
          </cell>
          <cell r="D909" t="str">
            <v xml:space="preserve">TUBO EN CONCRETO ALTA RESISTENCIA D= 10". </v>
          </cell>
          <cell r="E909" t="str">
            <v>ML</v>
          </cell>
          <cell r="F909">
            <v>246276</v>
          </cell>
          <cell r="G909" t="str">
            <v>Actualización 2022 -I + MO 2023</v>
          </cell>
        </row>
        <row r="910">
          <cell r="C910">
            <v>7962</v>
          </cell>
          <cell r="D910" t="str">
            <v>TUBO EN CONCRETO ALTA RESISTENCIA D= 12".</v>
          </cell>
          <cell r="E910" t="str">
            <v>ML</v>
          </cell>
          <cell r="F910">
            <v>298804</v>
          </cell>
          <cell r="G910" t="str">
            <v>Actualización 2022 -I + MO 2023</v>
          </cell>
        </row>
        <row r="911">
          <cell r="C911">
            <v>7963</v>
          </cell>
          <cell r="D911" t="str">
            <v>TUBO EN CONCRETO ALTA RESISTENCIA D= 14" EXTRA REFORZADO</v>
          </cell>
          <cell r="E911" t="str">
            <v>ML</v>
          </cell>
          <cell r="F911">
            <v>338851</v>
          </cell>
          <cell r="G911" t="str">
            <v>Actualización 2022 -I + MO 2023</v>
          </cell>
        </row>
        <row r="912">
          <cell r="C912">
            <v>7965</v>
          </cell>
          <cell r="D912" t="str">
            <v>REDUCCIÓN HD 4" x 3" J.H.</v>
          </cell>
          <cell r="E912" t="str">
            <v>UN</v>
          </cell>
          <cell r="F912">
            <v>170170</v>
          </cell>
          <cell r="G912" t="str">
            <v>Actualización 2022 -I + MO 2023</v>
          </cell>
        </row>
        <row r="913">
          <cell r="C913">
            <v>7966</v>
          </cell>
          <cell r="D913" t="str">
            <v>REDUCCIÓN HD 8" x 6" J.H.</v>
          </cell>
          <cell r="E913" t="str">
            <v>UN</v>
          </cell>
          <cell r="F913">
            <v>548590</v>
          </cell>
          <cell r="G913" t="str">
            <v>Actualización 2022 -I + MO 2023</v>
          </cell>
        </row>
        <row r="914">
          <cell r="C914">
            <v>7967</v>
          </cell>
          <cell r="D914" t="str">
            <v>KIT DE NIVELACIÓN PARA HIDRANTE TRÁFICO DE DIÁMETRO DE 4", LONGITUD 400mm , INCLUYE TODOS LOS ELEMENTOS NECESARIOS PARA SU INSTALACIÓN</v>
          </cell>
          <cell r="E914" t="str">
            <v>UN</v>
          </cell>
          <cell r="F914">
            <v>779450</v>
          </cell>
          <cell r="G914" t="str">
            <v>Actualización 2022 -I + MO 2023</v>
          </cell>
        </row>
        <row r="915">
          <cell r="C915">
            <v>7968</v>
          </cell>
          <cell r="D915" t="str">
            <v>JUEGO DE MOLDES PARA ESTAMPADO CONCRETO</v>
          </cell>
          <cell r="E915" t="str">
            <v>UN</v>
          </cell>
          <cell r="F915">
            <v>285600</v>
          </cell>
          <cell r="G915" t="str">
            <v>Actualización 2022 -I + MO 2023</v>
          </cell>
        </row>
        <row r="916">
          <cell r="C916">
            <v>7969</v>
          </cell>
          <cell r="D916" t="str">
            <v>COLOR ENDURECEDOR DE CUARZO (4 Kg/m2)</v>
          </cell>
          <cell r="E916" t="str">
            <v>M2</v>
          </cell>
          <cell r="F916">
            <v>6496</v>
          </cell>
          <cell r="G916" t="str">
            <v>Actualización 2022 -I + MO 2023</v>
          </cell>
        </row>
        <row r="917">
          <cell r="C917">
            <v>7970</v>
          </cell>
          <cell r="D917" t="str">
            <v>DESMOLDANTE EN POLVO COLOR (0.2 Kg/m2)</v>
          </cell>
          <cell r="E917" t="str">
            <v>M2</v>
          </cell>
          <cell r="F917">
            <v>4312</v>
          </cell>
          <cell r="G917" t="str">
            <v>Actualización 2022 -I + MO 2023</v>
          </cell>
        </row>
        <row r="918">
          <cell r="C918">
            <v>7971</v>
          </cell>
          <cell r="D918" t="str">
            <v>SELLADOR ACRÍLICO TRANSPARENTE SEMILUSTRE (0.25 L/m2)</v>
          </cell>
          <cell r="E918" t="str">
            <v>M2</v>
          </cell>
          <cell r="F918">
            <v>5477</v>
          </cell>
          <cell r="G918" t="str">
            <v>Actualización 2022 -I + MO 2023</v>
          </cell>
        </row>
        <row r="919">
          <cell r="C919">
            <v>7973</v>
          </cell>
          <cell r="D919" t="str">
            <v>ADHESIVO TIPO LATEX PARA MORTERO</v>
          </cell>
          <cell r="E919" t="str">
            <v>KG</v>
          </cell>
          <cell r="F919">
            <v>33490</v>
          </cell>
          <cell r="G919" t="str">
            <v>Actualización 2022 -I + MO 2023</v>
          </cell>
        </row>
        <row r="920">
          <cell r="C920">
            <v>7974</v>
          </cell>
          <cell r="D920" t="str">
            <v>SELLANTE PARA PISO</v>
          </cell>
          <cell r="E920" t="str">
            <v>GLN</v>
          </cell>
          <cell r="F920">
            <v>106900</v>
          </cell>
          <cell r="G920" t="str">
            <v>Actualización 2022 -I + MO 2023</v>
          </cell>
        </row>
        <row r="921">
          <cell r="C921">
            <v>7976</v>
          </cell>
          <cell r="D921" t="str">
            <v>SUBBASE GRANULAR PEA (SBG_PEA)</v>
          </cell>
          <cell r="E921" t="str">
            <v>M3</v>
          </cell>
          <cell r="F921">
            <v>46172</v>
          </cell>
          <cell r="G921" t="str">
            <v>Actualización 2022 -I + MO 2023</v>
          </cell>
        </row>
        <row r="922">
          <cell r="C922">
            <v>7977</v>
          </cell>
          <cell r="D922" t="str">
            <v>MATERIAL SELECCIONADO</v>
          </cell>
          <cell r="E922" t="str">
            <v>M3</v>
          </cell>
          <cell r="F922">
            <v>17850</v>
          </cell>
          <cell r="G922" t="str">
            <v>Actualización 2022 -I + MO 2023</v>
          </cell>
        </row>
        <row r="923">
          <cell r="C923">
            <v>7979</v>
          </cell>
          <cell r="D923" t="str">
            <v>CINTA MÉTRICA DE 30 MT</v>
          </cell>
          <cell r="E923" t="str">
            <v>UN</v>
          </cell>
          <cell r="F923">
            <v>39790</v>
          </cell>
          <cell r="G923" t="str">
            <v>Actualización 2022 -I + MO 2023</v>
          </cell>
        </row>
        <row r="924">
          <cell r="C924">
            <v>7981</v>
          </cell>
          <cell r="D924" t="str">
            <v>JUNTA DE DILATACIÓN ELASTOMÉRICA 250 TAMAÑO 64 x  70 mm</v>
          </cell>
          <cell r="E924" t="str">
            <v>ML</v>
          </cell>
          <cell r="F924">
            <v>69020</v>
          </cell>
          <cell r="G924" t="str">
            <v>Actualización 2022 -I + MO 2023</v>
          </cell>
        </row>
        <row r="925">
          <cell r="C925">
            <v>7983</v>
          </cell>
          <cell r="D925" t="str">
            <v>ALQUILER DE VEHICULO: CAMPERO, PICK-UP, CAMIONETA, CAMION O SIMILAR DE 1300cc A 2000cc DE CILINDRADA, MODELO 2014 A 2011. 75% DE LA TARIFA ESTABLECIDA. INCLUYE TODOS LOS COSTOS DE OPERACIÓN Y MANTENIMIENTO EXCEPTO EL SALARIO DEL CONDUCTOR.</v>
          </cell>
          <cell r="E925" t="str">
            <v>DIA</v>
          </cell>
          <cell r="F925">
            <v>181500</v>
          </cell>
          <cell r="G925" t="str">
            <v>Actualización 2022 -I + MO 2023</v>
          </cell>
        </row>
        <row r="926">
          <cell r="C926">
            <v>7984</v>
          </cell>
          <cell r="D926" t="str">
            <v>CARROTANQUE IRRIGADOR DE ASFALTO - VOLUMEN DEL TANQUE DE 4500 A 6000 LITROS</v>
          </cell>
          <cell r="E926" t="str">
            <v>HR</v>
          </cell>
          <cell r="F926">
            <v>101091</v>
          </cell>
          <cell r="G926" t="str">
            <v>Actualización 2022 -I + MO 2023</v>
          </cell>
        </row>
        <row r="927">
          <cell r="C927">
            <v>7989</v>
          </cell>
          <cell r="D927" t="str">
            <v>ALQUILER DE VEHICULO: CAMPERO, PICK-UP, CAMIONETA, CAMION O SIMILAR CON CAPACIDAD DE CARGA DE 3 TON O MAS, MODELO 2014 A 2011. 75% DE LA TARIFA ESTABLECIDA. INCLUYE TODOS LOS COSTOS DE OPERACIÓN Y MANTENIMIENTO EXCEPTO EL SALARIO DEL CONDUCTOR.</v>
          </cell>
          <cell r="E927" t="str">
            <v>MES</v>
          </cell>
          <cell r="F927">
            <v>10590750</v>
          </cell>
          <cell r="G927" t="str">
            <v>Actualización 2022 -I + MO 2023</v>
          </cell>
        </row>
        <row r="928">
          <cell r="C928">
            <v>7992</v>
          </cell>
          <cell r="D928" t="str">
            <v>AVISO PUNTO CREA 1.50m x 0.90m EN LÁMINA GALVANIZADA CAL. 24. INCLUYE SUMINISTRO E INSTALACIÓN</v>
          </cell>
          <cell r="E928" t="str">
            <v>UN</v>
          </cell>
          <cell r="F928">
            <v>500000</v>
          </cell>
          <cell r="G928" t="str">
            <v>Actualización 2022 -I + MO 2023</v>
          </cell>
        </row>
        <row r="929">
          <cell r="C929">
            <v>7993</v>
          </cell>
          <cell r="D929" t="str">
            <v>CARPA VESTIER 2.0m x 2.0m TECHO Y ESTRUCTURA CON LATERALES EN LONA</v>
          </cell>
          <cell r="E929" t="str">
            <v>UN</v>
          </cell>
          <cell r="F929">
            <v>1249500</v>
          </cell>
          <cell r="G929" t="str">
            <v>Actualización 2022 -I + MO 2023</v>
          </cell>
        </row>
        <row r="930">
          <cell r="C930">
            <v>7994</v>
          </cell>
          <cell r="D930" t="str">
            <v>MALLA DE GALLINERO 1 1/4" (ROLLO 0.90m x 10.0m)</v>
          </cell>
          <cell r="E930" t="str">
            <v>M2</v>
          </cell>
          <cell r="F930">
            <v>2470</v>
          </cell>
          <cell r="G930" t="str">
            <v>Actualización 2022 -I + MO 2023</v>
          </cell>
        </row>
        <row r="931">
          <cell r="C931">
            <v>7999</v>
          </cell>
          <cell r="D931" t="str">
            <v>ADITIVO POTENCIALIZADOR DE CEMENTO (AUMENTO DE RESISTENCIA Y FLEXIBILIDAD DE SUELO)</v>
          </cell>
          <cell r="E931" t="str">
            <v>KG</v>
          </cell>
          <cell r="F931">
            <v>180880</v>
          </cell>
          <cell r="G931" t="str">
            <v>Actualización 2022 -I + MO 2023</v>
          </cell>
        </row>
        <row r="932">
          <cell r="C932">
            <v>8000</v>
          </cell>
          <cell r="D932" t="str">
            <v>INSPECCIÓN DE REDES DE ALCANTARILLADO CON SISTEMA CCTV PARA DIÁMETROS ENTRE 6" Y 36". INCL MANO DE OBRA IDÓNEA, INFORME ESCRITO DE DIAGNÓSTICO Y DVD CON VIDEO. INCL IVA</v>
          </cell>
          <cell r="E932" t="str">
            <v>ML</v>
          </cell>
          <cell r="F932">
            <v>10710</v>
          </cell>
          <cell r="G932" t="str">
            <v>Actualización 2022 -I + MO 2023</v>
          </cell>
        </row>
        <row r="933">
          <cell r="C933">
            <v>8001</v>
          </cell>
          <cell r="D933" t="str">
            <v>INSPECCIÓN DE REDES DE ALCANTARILLADO CON SISTEMA CCTV  PARA DIÁMETROS MAYORES A 36". INCL MANO DE OBRA IDÓNEA, INFORME ESCRITO DE DIAGNÓSTICO Y DVD CON VIDEO. INCL IVA</v>
          </cell>
          <cell r="E933" t="str">
            <v>ML</v>
          </cell>
          <cell r="F933">
            <v>10710</v>
          </cell>
          <cell r="G933" t="str">
            <v>Actualización 2022 -I + MO 2023</v>
          </cell>
        </row>
        <row r="934">
          <cell r="C934">
            <v>8002</v>
          </cell>
          <cell r="D934" t="str">
            <v>LAVADO Y SONDEO DE REDES DE ALCANTARILLADO ENTRE 6" Y 18" DE DIÁMETRO Y CON GRADO DE COLMATACIÓN MENOR DEL 30%. INCL MANO DE OBRA IDÓNEA, SEÑALIZACIÓN BÁSICA, SUMIN DE COMBUSTIBLE Y AGUA. INCL. IVA</v>
          </cell>
          <cell r="E934" t="str">
            <v>ML</v>
          </cell>
          <cell r="F934">
            <v>14875</v>
          </cell>
          <cell r="G934" t="str">
            <v>Actualización 2022 -I + MO 2023</v>
          </cell>
        </row>
        <row r="935">
          <cell r="C935">
            <v>8003</v>
          </cell>
          <cell r="D935" t="str">
            <v>LAVADO Y SONDEO DE REDES DE ALCANTARILLADO ENTRE 16" Y 36" DE DIÁMETRO Y CON GRADO DE COLMATACIÓN MENOR DEL 30%. INCLUYE MANO DE OBRA IDÓNEA, SEÑALIZACIÓN BÁSICA, SUMIN DE COMBUSTIBLE Y AGUA. INCL IVA</v>
          </cell>
          <cell r="E935" t="str">
            <v>ML</v>
          </cell>
          <cell r="F935">
            <v>16065</v>
          </cell>
          <cell r="G935" t="str">
            <v>Actualización 2022 -I + MO 2023</v>
          </cell>
        </row>
        <row r="936">
          <cell r="C936">
            <v>8011</v>
          </cell>
          <cell r="D936" t="str">
            <v>COMPRESIÓN TRIAXIAL EN CONDICIÓN CD CONSOLIDADO - DRENADO SOBRE SUELOS (3 PUNTOS). Norma técnica: ASTM D7181 - 11</v>
          </cell>
          <cell r="E936" t="str">
            <v>UN</v>
          </cell>
          <cell r="F936">
            <v>2036600</v>
          </cell>
          <cell r="G936" t="str">
            <v>Actualización 2022 -I + MO 2023</v>
          </cell>
        </row>
        <row r="937">
          <cell r="C937">
            <v>8012</v>
          </cell>
          <cell r="D937" t="str">
            <v>CBR SOBRE MUESTRA INALTERADA (SUELOS COHESIVOS). Norma técnica: INV E 148-13 NTC-2122-13 ASTM D1883 - 16.</v>
          </cell>
          <cell r="E937" t="str">
            <v>UN</v>
          </cell>
          <cell r="F937">
            <v>142800</v>
          </cell>
          <cell r="G937" t="str">
            <v>Actualización 2022 -I + MO 2023</v>
          </cell>
        </row>
        <row r="938">
          <cell r="C938">
            <v>8015</v>
          </cell>
          <cell r="D938" t="str">
            <v>COMPRESIÓN INCONFINADA EN MUESTRAS DE SUELO. Norma técnica: INV E 152-13 NTC-1527-00 ASTM D2166 / D2166M - 16.</v>
          </cell>
          <cell r="E938" t="str">
            <v>UN</v>
          </cell>
          <cell r="F938">
            <v>69000</v>
          </cell>
          <cell r="G938" t="str">
            <v>Actualización 2022 -I + MO 2023</v>
          </cell>
        </row>
        <row r="939">
          <cell r="C939">
            <v>8019</v>
          </cell>
          <cell r="D939" t="str">
            <v>RELACIONES HUMEDAD - PESO UNITARIO SECO EN LOS SUELOS (ENSAYO MODIFICADO DE COMPACTACIÓN). Norma técnica: INV E 142-13 ASTM D1557 - 12e1.</v>
          </cell>
          <cell r="E939" t="str">
            <v>UN</v>
          </cell>
          <cell r="F939">
            <v>142800</v>
          </cell>
          <cell r="G939" t="str">
            <v>Actualización 2022 -I + MO 2023</v>
          </cell>
        </row>
        <row r="940">
          <cell r="C940">
            <v>8025</v>
          </cell>
          <cell r="D940" t="str">
            <v>DETECCIÓN DEL REFUERZO UTILIZANDO FERROSCAN (POR DÍA)</v>
          </cell>
          <cell r="E940" t="str">
            <v>DIA</v>
          </cell>
          <cell r="F940">
            <v>874000</v>
          </cell>
          <cell r="G940" t="str">
            <v>Actualización 2022 -I + MO 2023</v>
          </cell>
        </row>
        <row r="941">
          <cell r="C941">
            <v>8026</v>
          </cell>
          <cell r="D941" t="str">
            <v>DETERMINACIÓN DE LA PROFUNDIDAD DE CARBONATACIÓN EN CONCRETO ENDURECIDO Y PUESTO EN SERVICIO</v>
          </cell>
          <cell r="E941" t="str">
            <v>UN</v>
          </cell>
          <cell r="F941">
            <v>53550</v>
          </cell>
          <cell r="G941" t="str">
            <v>Actualización 2022 -I + MO 2023</v>
          </cell>
        </row>
        <row r="942">
          <cell r="C942">
            <v>8028</v>
          </cell>
          <cell r="D942" t="str">
            <v>DETERMINACIÓN DEL NÚMERO DE REBOTE (ÍNDICE ESCLEROMÉTRICO) EN EL CONCRETO ENDURECIDO, ZONA POR ELEMENTO. Norma técnica: INV E 413 -13  NTC 3692  ASTM C805/C805M.</v>
          </cell>
          <cell r="E942" t="str">
            <v>UN</v>
          </cell>
          <cell r="F942">
            <v>91392</v>
          </cell>
          <cell r="G942" t="str">
            <v>Actualización 2022 -I + MO 2023</v>
          </cell>
        </row>
        <row r="943">
          <cell r="C943">
            <v>8033</v>
          </cell>
          <cell r="D943" t="str">
            <v>SEMÁFORO VEHICULAR DE POLICARBONATO (3x200), LENTES DE POLICARBONATO DE 8", TRES LUCES, SISTEMA DE ILUMINACIÓN A LEDS. SUMINISTRO E INSTALACIÓN</v>
          </cell>
          <cell r="E943" t="str">
            <v>UN</v>
          </cell>
          <cell r="F943">
            <v>4376187</v>
          </cell>
          <cell r="G943" t="str">
            <v>Actualización 2022 -I + MO 2023</v>
          </cell>
        </row>
        <row r="944">
          <cell r="C944">
            <v>8034</v>
          </cell>
          <cell r="D944" t="str">
            <v>SEMÁFORO PEATONAL DE POLICARBONATO (2x200), LENTES DE POLICARBONATO DE 8", DOS LUCES, SISTEMA DE ILUMINACIÓN A LEDS. SUMINISTRO E INSTALACIÓN</v>
          </cell>
          <cell r="E944" t="str">
            <v>UN</v>
          </cell>
          <cell r="F944">
            <v>3093046</v>
          </cell>
          <cell r="G944" t="str">
            <v>Actualización 2022 -I + MO 2023</v>
          </cell>
        </row>
        <row r="945">
          <cell r="C945">
            <v>8035</v>
          </cell>
          <cell r="D945" t="str">
            <v>POSTE TIPO MÁSTIL T1 (3.60m) EN TUBO SCH 40 GALVANIZADO Y PINTADO - SUMINISTRO E INSTALACIÓN</v>
          </cell>
          <cell r="E945" t="str">
            <v>UN</v>
          </cell>
          <cell r="F945">
            <v>2556001</v>
          </cell>
          <cell r="G945" t="str">
            <v>Actualización 2022 -I + MO 2023</v>
          </cell>
        </row>
        <row r="946">
          <cell r="C946">
            <v>8036</v>
          </cell>
          <cell r="D946" t="str">
            <v>POSTE TIPO MÉNSULA T2 (5.50m) EN TUBO SCH 40 GALVANIZADO Y PINTADO. SUMINISTRO E INSTALACION</v>
          </cell>
          <cell r="E946" t="str">
            <v>UN</v>
          </cell>
          <cell r="F946">
            <v>4830924</v>
          </cell>
          <cell r="G946" t="str">
            <v>Actualización 2022 -I + MO 2023</v>
          </cell>
        </row>
        <row r="947">
          <cell r="C947">
            <v>8037</v>
          </cell>
          <cell r="D947" t="str">
            <v>CABLE ELÉCTRICO 4x16 AWG PARA CONTROL DE SEMÁFOROS VEHICULARES TIPO ST CU 600V 75°C</v>
          </cell>
          <cell r="E947" t="str">
            <v>ML</v>
          </cell>
          <cell r="F947">
            <v>19873</v>
          </cell>
          <cell r="G947" t="str">
            <v>Actualización 2022 -I + MO 2023</v>
          </cell>
        </row>
        <row r="948">
          <cell r="C948">
            <v>8038</v>
          </cell>
          <cell r="D948" t="str">
            <v>CABLE ELÉCTRICO 3x16 AWG PARA CONTROL DE SEMÁFOROS PEATONALES TIPO ST CU 600V 75°C</v>
          </cell>
          <cell r="E948" t="str">
            <v>ML</v>
          </cell>
          <cell r="F948">
            <v>17136</v>
          </cell>
          <cell r="G948" t="str">
            <v>Actualización 2022 -I + MO 2023</v>
          </cell>
        </row>
        <row r="949">
          <cell r="C949">
            <v>8039</v>
          </cell>
          <cell r="D949" t="str">
            <v>CABLE ELÉCTRICO 2x8 AWG PARA ACOMETIDA TIPO ST CU 600V 75°C</v>
          </cell>
          <cell r="E949" t="str">
            <v>ML</v>
          </cell>
          <cell r="F949">
            <v>12485</v>
          </cell>
          <cell r="G949" t="str">
            <v>Actualización 2022 -I + MO 2023</v>
          </cell>
        </row>
        <row r="950">
          <cell r="C950">
            <v>8041</v>
          </cell>
          <cell r="D950" t="str">
            <v>ACERO LISO  D= 1 1/4"</v>
          </cell>
          <cell r="E950" t="str">
            <v>KG</v>
          </cell>
          <cell r="F950">
            <v>2651</v>
          </cell>
          <cell r="G950" t="str">
            <v>Actualización 2022 -I + MO 2023</v>
          </cell>
          <cell r="H950" t="str">
            <v>x</v>
          </cell>
        </row>
        <row r="951">
          <cell r="C951">
            <v>8043</v>
          </cell>
          <cell r="D951" t="str">
            <v>NEOPRENO REFORZADO (doble refuerzo)</v>
          </cell>
          <cell r="E951" t="str">
            <v>dm3</v>
          </cell>
          <cell r="F951">
            <v>58251</v>
          </cell>
          <cell r="G951" t="str">
            <v>Actualización 2022 -I + MO 2023</v>
          </cell>
        </row>
        <row r="952">
          <cell r="C952">
            <v>8044</v>
          </cell>
          <cell r="D952" t="str">
            <v>ANDAMIO TUBULAR DE 1.50m (6 SECCIONES)</v>
          </cell>
          <cell r="E952" t="str">
            <v>DIA</v>
          </cell>
          <cell r="F952">
            <v>3570</v>
          </cell>
          <cell r="G952" t="str">
            <v>Actualización 2022 -I + MO 2023</v>
          </cell>
        </row>
        <row r="953">
          <cell r="C953">
            <v>8046</v>
          </cell>
          <cell r="D953" t="str">
            <v>ADAPTADOR BRIDA 12" (334mm A 352mm) R2</v>
          </cell>
          <cell r="E953" t="str">
            <v>UN</v>
          </cell>
          <cell r="F953">
            <v>780473</v>
          </cell>
          <cell r="G953" t="str">
            <v>Actualización 2022 -I + MO 2023</v>
          </cell>
        </row>
        <row r="954">
          <cell r="C954">
            <v>8047</v>
          </cell>
          <cell r="D954" t="str">
            <v>ACOPLE UNIVERSAL R1-R2 D= 8"</v>
          </cell>
          <cell r="E954" t="str">
            <v>UN</v>
          </cell>
          <cell r="F954">
            <v>506940</v>
          </cell>
          <cell r="G954" t="str">
            <v>Actualización 2022 -I + MO 2023</v>
          </cell>
        </row>
        <row r="955">
          <cell r="C955">
            <v>8048</v>
          </cell>
          <cell r="D955" t="str">
            <v>ACOPLE UNIVERSAL R1-R2 D= 12"</v>
          </cell>
          <cell r="E955" t="str">
            <v>UN</v>
          </cell>
          <cell r="F955">
            <v>974610</v>
          </cell>
          <cell r="G955" t="str">
            <v>Actualización 2022 -I + MO 2023</v>
          </cell>
        </row>
        <row r="956">
          <cell r="C956">
            <v>8049</v>
          </cell>
          <cell r="D956" t="str">
            <v>TAPA VALVULA DE SEGURIDAD CIERRE PERMANENTE No.3</v>
          </cell>
          <cell r="E956" t="str">
            <v>UN</v>
          </cell>
          <cell r="F956">
            <v>233886</v>
          </cell>
          <cell r="G956" t="str">
            <v>Actualización 2022 -I + MO 2023</v>
          </cell>
        </row>
        <row r="957">
          <cell r="C957">
            <v>8050</v>
          </cell>
          <cell r="D957" t="str">
            <v>PARAL METÁLICO LARGO - LONGITUD DE 2.00 A 3.50 M</v>
          </cell>
          <cell r="E957" t="str">
            <v>DIA</v>
          </cell>
          <cell r="F957">
            <v>196</v>
          </cell>
          <cell r="G957" t="str">
            <v>Actualización 2022 -I + MO 2023</v>
          </cell>
        </row>
        <row r="958">
          <cell r="C958">
            <v>8051</v>
          </cell>
          <cell r="D958" t="str">
            <v>TUBERÍA ESTRUCTURAL METÁLICO CUADRADO DE 6mt (50mm x 50mm) ESPESOR 2mm</v>
          </cell>
          <cell r="E958" t="str">
            <v>UN</v>
          </cell>
          <cell r="F958">
            <v>65899</v>
          </cell>
          <cell r="G958" t="str">
            <v>Actualización 2022 -I + MO 2023</v>
          </cell>
          <cell r="H958" t="str">
            <v>x</v>
          </cell>
        </row>
        <row r="959">
          <cell r="C959">
            <v>8052</v>
          </cell>
          <cell r="D959" t="str">
            <v>REGISTRO DE INCORPORACIÓN HG 1/2" CON ACOPLE</v>
          </cell>
          <cell r="E959" t="str">
            <v>UN</v>
          </cell>
          <cell r="F959">
            <v>31544</v>
          </cell>
          <cell r="G959" t="str">
            <v>Actualización 2022 -I + MO 2023</v>
          </cell>
        </row>
        <row r="960">
          <cell r="C960">
            <v>8053</v>
          </cell>
          <cell r="D960" t="str">
            <v>REGISTRO DE BOLA TIPO PESADO 1/2"</v>
          </cell>
          <cell r="E960" t="str">
            <v>UN</v>
          </cell>
          <cell r="F960">
            <v>18606</v>
          </cell>
          <cell r="G960" t="str">
            <v>Actualización 2022 -I + MO 2023</v>
          </cell>
        </row>
        <row r="961">
          <cell r="C961">
            <v>8054</v>
          </cell>
          <cell r="D961" t="str">
            <v>ADAPTADOR MACHO PVC 1/2"</v>
          </cell>
          <cell r="E961" t="str">
            <v>UN</v>
          </cell>
          <cell r="F961">
            <v>540</v>
          </cell>
          <cell r="G961" t="str">
            <v>Actualización 2022 -I + MO 2023</v>
          </cell>
        </row>
        <row r="962">
          <cell r="C962">
            <v>8055</v>
          </cell>
          <cell r="D962" t="str">
            <v>COLLAR DE DERIVACIÓN 3" x 1/2"</v>
          </cell>
          <cell r="E962" t="str">
            <v>UN</v>
          </cell>
          <cell r="F962">
            <v>59500</v>
          </cell>
          <cell r="G962" t="str">
            <v>Actualización 2022 -I + MO 2023</v>
          </cell>
        </row>
        <row r="963">
          <cell r="C963">
            <v>8056</v>
          </cell>
          <cell r="D963" t="str">
            <v>TUBERIA A.N. 2" ESPESOR= 1.9mm</v>
          </cell>
          <cell r="E963" t="str">
            <v>ML</v>
          </cell>
          <cell r="F963">
            <v>15122</v>
          </cell>
          <cell r="G963" t="str">
            <v>Actualización 2022 -I + MO 2023</v>
          </cell>
        </row>
        <row r="964">
          <cell r="C964">
            <v>8057</v>
          </cell>
          <cell r="D964" t="str">
            <v>TUBERÍA DE ACERO GALVANIZADO 1/2". Espesor del tubo (15mm)</v>
          </cell>
          <cell r="E964" t="str">
            <v>ML</v>
          </cell>
          <cell r="F964">
            <v>11852</v>
          </cell>
          <cell r="G964" t="str">
            <v>Actualización 2022 -I + MO 2023</v>
          </cell>
        </row>
        <row r="965">
          <cell r="C965">
            <v>8060</v>
          </cell>
          <cell r="D965" t="str">
            <v>TRANSPORTE DE MAQUINARIA DE 6 A 9 TONELADAS. INCLUYE ESCOLTA. VIAJE IDA Y VUELTA</v>
          </cell>
          <cell r="E965" t="str">
            <v>VIAJE</v>
          </cell>
          <cell r="F965">
            <v>888145</v>
          </cell>
          <cell r="G965" t="str">
            <v>Actualización 2022 -I + MO 2023</v>
          </cell>
        </row>
        <row r="966">
          <cell r="C966">
            <v>8061</v>
          </cell>
          <cell r="D966" t="str">
            <v>EFECTO DEL AGUA SOBRE LA RESISTENCIA A LA COMPRESIÓN DE LAS MEZCLAS ASFÁLTICAS COMPACTADAS (ENSAYO DE INMERSIÓN- COMPRESIÓN), incluye elaboración. Norma técnica: INV E – 738 - 13 ASTM D1075.</v>
          </cell>
          <cell r="E966" t="str">
            <v>UN</v>
          </cell>
          <cell r="F966">
            <v>1218000</v>
          </cell>
          <cell r="G966" t="str">
            <v>Actualización 2022 -I + MO 2023</v>
          </cell>
        </row>
        <row r="967">
          <cell r="C967">
            <v>8062</v>
          </cell>
          <cell r="D967" t="str">
            <v>MÓDULO RESILIENTE DE SUELOS Y AGREGADOS. Norma técnica: INV E 156-13 AASHTO T 307</v>
          </cell>
          <cell r="E967" t="str">
            <v>UN</v>
          </cell>
          <cell r="F967">
            <v>1208683</v>
          </cell>
          <cell r="G967" t="str">
            <v>Actualización 2022 -I + MO 2023</v>
          </cell>
        </row>
        <row r="968">
          <cell r="C968">
            <v>8070</v>
          </cell>
          <cell r="D968" t="str">
            <v>SISTEMA DE ANCLAJE PARA POSTES METÁLICOS 3/4" x 1500 (4 PERNOS)</v>
          </cell>
          <cell r="E968" t="str">
            <v>UN</v>
          </cell>
          <cell r="F968">
            <v>148390</v>
          </cell>
          <cell r="G968" t="str">
            <v>Actualización 2022 -I + MO 2023</v>
          </cell>
        </row>
        <row r="969">
          <cell r="C969">
            <v>8077</v>
          </cell>
          <cell r="D969" t="str">
            <v>EQUIPO DE OXICORTE - PRESIÓN DE OXÍGENO 125 PSI - PRESIÓN GAS COMBUSTIBLE 15 PSI</v>
          </cell>
          <cell r="E969" t="str">
            <v>DIA</v>
          </cell>
          <cell r="F969">
            <v>85628</v>
          </cell>
          <cell r="G969" t="str">
            <v>Actualización 2022 -I + MO 2023</v>
          </cell>
        </row>
        <row r="970">
          <cell r="C970">
            <v>8078</v>
          </cell>
          <cell r="D970" t="str">
            <v>YEE PVC SANITARIA D=4"</v>
          </cell>
          <cell r="E970" t="str">
            <v>UN</v>
          </cell>
          <cell r="F970">
            <v>25900</v>
          </cell>
          <cell r="G970" t="str">
            <v>Actualización 2022 -I + MO 2023</v>
          </cell>
        </row>
        <row r="971">
          <cell r="C971">
            <v>8079</v>
          </cell>
          <cell r="D971" t="str">
            <v>TEE HD 4"X2" EXTREMO LISO</v>
          </cell>
          <cell r="E971" t="str">
            <v>UN</v>
          </cell>
          <cell r="F971">
            <v>198334</v>
          </cell>
          <cell r="G971" t="str">
            <v>Actualización 2022 -I + MO 2023</v>
          </cell>
        </row>
        <row r="972">
          <cell r="C972">
            <v>8080</v>
          </cell>
          <cell r="D972" t="str">
            <v>TUBERIA ACERO CARBON ASTM A=53 SCH 40 DE D=12"</v>
          </cell>
          <cell r="E972" t="str">
            <v>ML</v>
          </cell>
          <cell r="F972">
            <v>461063</v>
          </cell>
          <cell r="G972" t="str">
            <v>Actualización 2022 -I + MO 2023</v>
          </cell>
          <cell r="H972" t="str">
            <v>x</v>
          </cell>
        </row>
        <row r="973">
          <cell r="C973">
            <v>8085</v>
          </cell>
          <cell r="D973" t="str">
            <v>PLANTACION DE FUCCIA H=1.3mt (Incluye tierra, abono, tutor) SUMINISTRO</v>
          </cell>
          <cell r="E973" t="str">
            <v>UN</v>
          </cell>
          <cell r="F973">
            <v>128000</v>
          </cell>
          <cell r="G973" t="str">
            <v>Actualización 2022 -I + MO 2023</v>
          </cell>
        </row>
        <row r="974">
          <cell r="C974">
            <v>8086</v>
          </cell>
          <cell r="D974" t="str">
            <v>PLANTACION DE DURAZNILLO H=1.5mt (Incluye tierra, abono, tutor) SUMINISTRO</v>
          </cell>
          <cell r="E974" t="str">
            <v>UN</v>
          </cell>
          <cell r="F974">
            <v>148000</v>
          </cell>
          <cell r="G974" t="str">
            <v>Actualización 2022 -I + MO 2023</v>
          </cell>
        </row>
        <row r="975">
          <cell r="C975">
            <v>8089</v>
          </cell>
          <cell r="D975" t="str">
            <v>PLANTACION DE GUAYACÁN H=1.5mt (Incluye tierra, abono, tutor) SUMINISTRO</v>
          </cell>
          <cell r="E975" t="str">
            <v>UN</v>
          </cell>
          <cell r="F975">
            <v>139000</v>
          </cell>
          <cell r="G975" t="str">
            <v>Actualización 2022 -I + MO 2023</v>
          </cell>
        </row>
        <row r="976">
          <cell r="C976">
            <v>8090</v>
          </cell>
          <cell r="D976" t="str">
            <v>PLANTACION DE ARRAYÁN H=1.3mt (Incluye tierra, abono, tutor) SUMINISTRO</v>
          </cell>
          <cell r="E976" t="str">
            <v>UN</v>
          </cell>
          <cell r="F976">
            <v>82000</v>
          </cell>
          <cell r="G976" t="str">
            <v>Actualización 2022 -I + MO 2023</v>
          </cell>
        </row>
        <row r="977">
          <cell r="C977">
            <v>8091</v>
          </cell>
          <cell r="D977" t="str">
            <v>PLANTACION DE CARBONERO H=1.5mt (Incluye tierra, abono, tutor) SUMINISTRO</v>
          </cell>
          <cell r="E977" t="str">
            <v>UN</v>
          </cell>
          <cell r="F977">
            <v>132000</v>
          </cell>
          <cell r="G977" t="str">
            <v>Actualización 2022 -I + MO 2023</v>
          </cell>
        </row>
        <row r="978">
          <cell r="C978">
            <v>8094</v>
          </cell>
          <cell r="D978" t="str">
            <v>PLANTACION DE FALSO PIMIENTO  H=1.3mt (Incluye tierra, abono, tutor) SUMINISTRO</v>
          </cell>
          <cell r="E978" t="str">
            <v>UN</v>
          </cell>
          <cell r="F978">
            <v>128500</v>
          </cell>
          <cell r="G978" t="str">
            <v>Actualización 2022 -I + MO 2023</v>
          </cell>
        </row>
        <row r="979">
          <cell r="C979">
            <v>8097</v>
          </cell>
          <cell r="D979" t="str">
            <v>PLANTACION DE CUBRESUELOS BALSAMINA (incluye 20 unidades por M2) SUMINISTRO</v>
          </cell>
          <cell r="E979" t="str">
            <v>M2</v>
          </cell>
          <cell r="F979">
            <v>48000</v>
          </cell>
          <cell r="G979" t="str">
            <v>Actualización 2022 -I + MO 2023</v>
          </cell>
        </row>
        <row r="980">
          <cell r="C980">
            <v>8099</v>
          </cell>
          <cell r="D980" t="str">
            <v>ADOQUIN EN CONCRETO COLOR OCRE A25 - Adoquin en concreto de 10x20x6cm-Color Ocre</v>
          </cell>
          <cell r="E980" t="str">
            <v>M2</v>
          </cell>
          <cell r="F980">
            <v>57640</v>
          </cell>
          <cell r="G980" t="str">
            <v>Actualización 2022 -I + MO 2023</v>
          </cell>
        </row>
        <row r="981">
          <cell r="C981">
            <v>8100</v>
          </cell>
          <cell r="D981" t="str">
            <v>ADOQUIN ECOLÓGICO EN CONCRETO DE 40 X 40 X 8cm - GRAMOQUIN</v>
          </cell>
          <cell r="E981" t="str">
            <v>M2</v>
          </cell>
          <cell r="F981">
            <v>42892</v>
          </cell>
          <cell r="G981" t="str">
            <v>Actualización 2022 -I + MO 2023</v>
          </cell>
        </row>
        <row r="982">
          <cell r="C982">
            <v>8101</v>
          </cell>
          <cell r="D982" t="str">
            <v>ACELERANTE DE FRAGUADO Y RESISTENCIA PARA CONCRETOS</v>
          </cell>
          <cell r="E982" t="str">
            <v>KG</v>
          </cell>
          <cell r="F982">
            <v>11704</v>
          </cell>
          <cell r="G982" t="str">
            <v>Actualización 2022 -I + MO 2023</v>
          </cell>
        </row>
        <row r="983">
          <cell r="C983">
            <v>8102</v>
          </cell>
          <cell r="D983" t="str">
            <v>TARIFA OPERADOR EQUIPO (INCLUYE FACTOR DE PRESTACIONES)</v>
          </cell>
          <cell r="E983" t="str">
            <v>MES</v>
          </cell>
          <cell r="F983">
            <v>2650098</v>
          </cell>
          <cell r="G983" t="str">
            <v>Actualización 2022 -I + MO 2023</v>
          </cell>
        </row>
        <row r="984">
          <cell r="C984">
            <v>8103</v>
          </cell>
          <cell r="D984" t="str">
            <v>GRÚA TELESCÓPICA  MOVIL - CARGA MÁXIMA DE 35 A 39 TONELADAS - INCLUYE TRANSPORTE DE IDA Y VUELTA, COMBUSTIBLE Y OPERARIO</v>
          </cell>
          <cell r="E984" t="str">
            <v>DIA</v>
          </cell>
          <cell r="F984">
            <v>2142000</v>
          </cell>
          <cell r="G984" t="str">
            <v>Actualización 2022 -I + MO 2023</v>
          </cell>
        </row>
        <row r="985">
          <cell r="C985">
            <v>8113</v>
          </cell>
          <cell r="D985" t="str">
            <v>RESISTENCIA A LA COMPRESIÓN UNIAXIAL DE MUESTRAS DE ROCAS INTACTAS. Norma técnica: ASTM D7012 - 14 (Método C).</v>
          </cell>
          <cell r="E985" t="str">
            <v>UN</v>
          </cell>
          <cell r="F985">
            <v>101150</v>
          </cell>
          <cell r="G985" t="str">
            <v>Actualización 2022 -I + MO 2023</v>
          </cell>
        </row>
        <row r="986">
          <cell r="C986">
            <v>8116</v>
          </cell>
          <cell r="D986" t="str">
            <v>RESISTENCIA A LA FATIGA DE MEZCLAS ASFÁLTICAS EN CALIENTE MEDIANTE EL ENSAYO DE FLEXIÓN EN DOS PUNTOS SOBRE PROBETAS TRAPEZOIDALES. Norma técnica: INV E – 808 - 13  UNE-EN 12697-24  Anexo A NF P 98-261-1.</v>
          </cell>
          <cell r="E986" t="str">
            <v>UN</v>
          </cell>
          <cell r="F986">
            <v>2300000</v>
          </cell>
          <cell r="G986" t="str">
            <v>Actualización 2022 -I + MO 2023</v>
          </cell>
        </row>
        <row r="987">
          <cell r="C987">
            <v>8139</v>
          </cell>
          <cell r="D987" t="str">
            <v>PANEL ARQUITECTONICO PREFABRICADO EN CONCRETO - SUMINISTRO E INSTALACION</v>
          </cell>
          <cell r="E987" t="str">
            <v>M2</v>
          </cell>
          <cell r="F987">
            <v>237308</v>
          </cell>
          <cell r="G987" t="str">
            <v>Actualización 2022 -I + MO 2023</v>
          </cell>
        </row>
        <row r="988">
          <cell r="C988">
            <v>8141</v>
          </cell>
          <cell r="D988" t="str">
            <v>PINTURA BASE AGUA PARA USO EXTERIOR</v>
          </cell>
          <cell r="E988" t="str">
            <v>GLN</v>
          </cell>
          <cell r="F988">
            <v>55000</v>
          </cell>
          <cell r="G988" t="str">
            <v>Actualización 2022 -I + MO 2023</v>
          </cell>
        </row>
        <row r="989">
          <cell r="C989">
            <v>8142</v>
          </cell>
          <cell r="D989" t="str">
            <v>BALDOSA DE GRANITO 33 x 33 CM</v>
          </cell>
          <cell r="E989" t="str">
            <v>M2</v>
          </cell>
          <cell r="F989">
            <v>67496</v>
          </cell>
          <cell r="G989" t="str">
            <v>Actualización 2022 -I + MO 2023</v>
          </cell>
        </row>
        <row r="990">
          <cell r="C990">
            <v>8143</v>
          </cell>
          <cell r="D990" t="str">
            <v>ADHESIVO PREMEZCLADO INTERIOR</v>
          </cell>
          <cell r="E990" t="str">
            <v>KG</v>
          </cell>
          <cell r="F990">
            <v>1540</v>
          </cell>
          <cell r="G990" t="str">
            <v>Actualización 2022 -I + MO 2023</v>
          </cell>
        </row>
        <row r="991">
          <cell r="C991">
            <v>8144</v>
          </cell>
          <cell r="D991" t="str">
            <v>BOQUILLA CON LATEX</v>
          </cell>
          <cell r="E991" t="str">
            <v>KG</v>
          </cell>
          <cell r="F991">
            <v>4880</v>
          </cell>
          <cell r="G991" t="str">
            <v>Actualización 2022 -I + MO 2023</v>
          </cell>
        </row>
        <row r="992">
          <cell r="C992">
            <v>8145</v>
          </cell>
          <cell r="D992" t="str">
            <v>ZOCALO EN GRANITO h=7.2CM</v>
          </cell>
          <cell r="E992" t="str">
            <v>ML</v>
          </cell>
          <cell r="F992">
            <v>18654</v>
          </cell>
          <cell r="G992" t="str">
            <v>Actualización 2022 -I + MO 2023</v>
          </cell>
        </row>
        <row r="993">
          <cell r="C993">
            <v>8146</v>
          </cell>
          <cell r="D993" t="str">
            <v>PORCELANATO BEIGE 60 x 60 CM2</v>
          </cell>
          <cell r="E993" t="str">
            <v>M2</v>
          </cell>
          <cell r="F993">
            <v>66900</v>
          </cell>
          <cell r="G993" t="str">
            <v>Actualización 2022 -I + MO 2023</v>
          </cell>
        </row>
        <row r="994">
          <cell r="C994">
            <v>8149</v>
          </cell>
          <cell r="D994" t="str">
            <v>PINTURA PARA ALUMINIO 260°C</v>
          </cell>
          <cell r="E994" t="str">
            <v>GLN</v>
          </cell>
          <cell r="F994">
            <v>146520</v>
          </cell>
          <cell r="G994" t="str">
            <v>Actualización 2022 -I + MO 2023</v>
          </cell>
        </row>
        <row r="995">
          <cell r="C995">
            <v>8150</v>
          </cell>
          <cell r="D995" t="str">
            <v>DISPENSADOR DE JABÓN METÁLICO DE 1 LT</v>
          </cell>
          <cell r="E995" t="str">
            <v>UN</v>
          </cell>
          <cell r="F995">
            <v>99900</v>
          </cell>
          <cell r="G995" t="str">
            <v>Actualización 2022 -I + MO 2023</v>
          </cell>
        </row>
        <row r="996">
          <cell r="C996">
            <v>8151</v>
          </cell>
          <cell r="D996" t="str">
            <v>JABONERA</v>
          </cell>
          <cell r="E996" t="str">
            <v>UN</v>
          </cell>
          <cell r="F996">
            <v>22900</v>
          </cell>
          <cell r="G996" t="str">
            <v>Actualización 2022 -I + MO 2023</v>
          </cell>
        </row>
        <row r="997">
          <cell r="C997">
            <v>8152</v>
          </cell>
          <cell r="D997" t="str">
            <v>PORTAROLLO</v>
          </cell>
          <cell r="E997" t="str">
            <v>UN</v>
          </cell>
          <cell r="F997">
            <v>17000</v>
          </cell>
          <cell r="G997" t="str">
            <v>Actualización 2022 -I + MO 2023</v>
          </cell>
        </row>
        <row r="998">
          <cell r="C998">
            <v>8153</v>
          </cell>
          <cell r="D998" t="str">
            <v>TOALLERO EN ACERO INOXIDABLE</v>
          </cell>
          <cell r="E998" t="str">
            <v>UN</v>
          </cell>
          <cell r="F998">
            <v>88257</v>
          </cell>
          <cell r="G998" t="str">
            <v>Actualización 2022 -I + MO 2023</v>
          </cell>
        </row>
        <row r="999">
          <cell r="C999">
            <v>8154</v>
          </cell>
          <cell r="D999" t="str">
            <v>LAVAPLATOS EN ACERO INOXIDABLE DE SOBREPONER CON ALETA Cr DE 1.0x0.50 MTS</v>
          </cell>
          <cell r="E999" t="str">
            <v>UN</v>
          </cell>
          <cell r="F999">
            <v>132761</v>
          </cell>
          <cell r="G999" t="str">
            <v>Actualización 2022 -I + MO 2023</v>
          </cell>
        </row>
        <row r="1000">
          <cell r="C1000">
            <v>8155</v>
          </cell>
          <cell r="D1000" t="str">
            <v>SILICONA TRANSPARENTE 300ML</v>
          </cell>
          <cell r="E1000" t="str">
            <v>UN</v>
          </cell>
          <cell r="F1000">
            <v>8628</v>
          </cell>
          <cell r="G1000" t="str">
            <v>Actualización 2022 -I + MO 2023</v>
          </cell>
        </row>
        <row r="1001">
          <cell r="C1001">
            <v>8156</v>
          </cell>
          <cell r="D1001" t="str">
            <v>TUBERIA PVC SANITARIA D=2"</v>
          </cell>
          <cell r="E1001" t="str">
            <v>ML</v>
          </cell>
          <cell r="F1001">
            <v>15121</v>
          </cell>
          <cell r="G1001" t="str">
            <v>Actualización 2022 -I + MO 2023</v>
          </cell>
        </row>
        <row r="1002">
          <cell r="C1002">
            <v>8157</v>
          </cell>
          <cell r="D1002" t="str">
            <v>TAPON DE PRUEBA PVC SANITARIA D=2"</v>
          </cell>
          <cell r="E1002" t="str">
            <v>UN</v>
          </cell>
          <cell r="F1002">
            <v>1266</v>
          </cell>
          <cell r="G1002" t="str">
            <v>Actualización 2022 -I + MO 2023</v>
          </cell>
        </row>
        <row r="1003">
          <cell r="C1003">
            <v>8158</v>
          </cell>
          <cell r="D1003" t="str">
            <v>TAPON DE PRUEBA PVC SANITARIA D=4"</v>
          </cell>
          <cell r="E1003" t="str">
            <v>UN</v>
          </cell>
          <cell r="F1003">
            <v>3164</v>
          </cell>
          <cell r="G1003" t="str">
            <v>Actualización 2022 -I + MO 2023</v>
          </cell>
        </row>
        <row r="1004">
          <cell r="C1004">
            <v>8159</v>
          </cell>
          <cell r="D1004" t="str">
            <v>CODO 45° 1/8 CxE PVC SANITARIA D=4"</v>
          </cell>
          <cell r="E1004" t="str">
            <v>UN</v>
          </cell>
          <cell r="F1004">
            <v>15374</v>
          </cell>
          <cell r="G1004" t="str">
            <v>Actualización 2022 -I + MO 2023</v>
          </cell>
        </row>
        <row r="1005">
          <cell r="C1005">
            <v>8160</v>
          </cell>
          <cell r="D1005" t="str">
            <v>CODO 45° 1/8 CxE PVC SANITARIA D= 2"</v>
          </cell>
          <cell r="E1005" t="str">
            <v>UN</v>
          </cell>
          <cell r="F1005">
            <v>4098</v>
          </cell>
          <cell r="G1005" t="str">
            <v>Actualización 2022 -I + MO 2023</v>
          </cell>
        </row>
        <row r="1006">
          <cell r="C1006">
            <v>8161</v>
          </cell>
          <cell r="D1006" t="str">
            <v>CODO 90° 1/4 CXE PVC SANITARIA D= 4"</v>
          </cell>
          <cell r="E1006" t="str">
            <v>UN</v>
          </cell>
          <cell r="F1006">
            <v>16847</v>
          </cell>
          <cell r="G1006" t="str">
            <v>Actualización 2022 -I + MO 2023</v>
          </cell>
        </row>
        <row r="1007">
          <cell r="C1007">
            <v>8162</v>
          </cell>
          <cell r="D1007" t="str">
            <v>YEE PVC SANITARIA D= 2"</v>
          </cell>
          <cell r="E1007" t="str">
            <v>UN</v>
          </cell>
          <cell r="F1007">
            <v>9247</v>
          </cell>
          <cell r="G1007" t="str">
            <v>Actualización 2022 -I + MO 2023</v>
          </cell>
        </row>
        <row r="1008">
          <cell r="C1008">
            <v>8164</v>
          </cell>
          <cell r="D1008" t="str">
            <v>YEE DOBLE PVC SANITARIA D= 4"</v>
          </cell>
          <cell r="E1008" t="str">
            <v>UN</v>
          </cell>
          <cell r="F1008">
            <v>58255</v>
          </cell>
          <cell r="G1008" t="str">
            <v>Actualización 2022 -I + MO 2023</v>
          </cell>
        </row>
        <row r="1009">
          <cell r="C1009">
            <v>8165</v>
          </cell>
          <cell r="D1009" t="str">
            <v>YEE REDUCIDA PVC SANITARIA 4" x 2"</v>
          </cell>
          <cell r="E1009" t="str">
            <v>UN</v>
          </cell>
          <cell r="F1009">
            <v>28371</v>
          </cell>
          <cell r="G1009" t="str">
            <v>Actualización 2022 -I + MO 2023</v>
          </cell>
        </row>
        <row r="1010">
          <cell r="C1010">
            <v>8166</v>
          </cell>
          <cell r="D1010" t="str">
            <v>CODO 45°  1/8 CXC SANITARIA D= 4"</v>
          </cell>
          <cell r="E1010" t="str">
            <v>UN</v>
          </cell>
          <cell r="F1010">
            <v>15374</v>
          </cell>
          <cell r="G1010" t="str">
            <v>Actualización 2022 -I + MO 2023</v>
          </cell>
        </row>
        <row r="1011">
          <cell r="C1011">
            <v>8167</v>
          </cell>
          <cell r="D1011" t="str">
            <v>UNION SANITARIA  D= 4"</v>
          </cell>
          <cell r="E1011" t="str">
            <v>UN</v>
          </cell>
          <cell r="F1011">
            <v>7700</v>
          </cell>
          <cell r="G1011" t="str">
            <v>Actualización 2022 -I + MO 2023</v>
          </cell>
        </row>
        <row r="1012">
          <cell r="C1012">
            <v>8169</v>
          </cell>
          <cell r="D1012" t="str">
            <v>CODO 45°  1/8 CXC SANITARIA D= 2"</v>
          </cell>
          <cell r="E1012" t="str">
            <v>UN</v>
          </cell>
          <cell r="F1012">
            <v>4098</v>
          </cell>
          <cell r="G1012" t="str">
            <v>Actualización 2022 -I + MO 2023</v>
          </cell>
        </row>
        <row r="1013">
          <cell r="C1013">
            <v>8170</v>
          </cell>
          <cell r="D1013" t="str">
            <v>SIFON 180° D= 2"</v>
          </cell>
          <cell r="E1013" t="str">
            <v>UN</v>
          </cell>
          <cell r="F1013">
            <v>6671</v>
          </cell>
          <cell r="G1013" t="str">
            <v>Actualización 2022 -I + MO 2023</v>
          </cell>
        </row>
        <row r="1014">
          <cell r="C1014">
            <v>8171</v>
          </cell>
          <cell r="D1014" t="str">
            <v>UNION SANITARIA D= 2"</v>
          </cell>
          <cell r="E1014" t="str">
            <v>UN</v>
          </cell>
          <cell r="F1014">
            <v>3251</v>
          </cell>
          <cell r="G1014" t="str">
            <v>Actualización 2022 -I + MO 2023</v>
          </cell>
        </row>
        <row r="1015">
          <cell r="C1015">
            <v>8172</v>
          </cell>
          <cell r="D1015" t="str">
            <v>TUBERIA PVC E.L. D= 1 1/4" 200 PSI RDE 21</v>
          </cell>
          <cell r="E1015" t="str">
            <v>ML</v>
          </cell>
          <cell r="F1015">
            <v>10525</v>
          </cell>
          <cell r="G1015" t="str">
            <v>Actualización 2022 -I + MO 2023</v>
          </cell>
        </row>
        <row r="1016">
          <cell r="C1016">
            <v>8173</v>
          </cell>
          <cell r="D1016" t="str">
            <v>TUBERIA PVC E.L.  D= 1" RDE 13.5 - 315 PSI</v>
          </cell>
          <cell r="E1016" t="str">
            <v>ML</v>
          </cell>
          <cell r="F1016">
            <v>7220</v>
          </cell>
          <cell r="G1016" t="str">
            <v>Actualización 2022 -I + MO 2023</v>
          </cell>
        </row>
        <row r="1017">
          <cell r="C1017">
            <v>8174</v>
          </cell>
          <cell r="D1017" t="str">
            <v>TEE PVC E.L. D= 1 1/2"</v>
          </cell>
          <cell r="E1017" t="str">
            <v>UN</v>
          </cell>
          <cell r="F1017">
            <v>11570</v>
          </cell>
          <cell r="G1017" t="str">
            <v>Actualización 2022 -I + MO 2023</v>
          </cell>
        </row>
        <row r="1018">
          <cell r="C1018">
            <v>8175</v>
          </cell>
          <cell r="D1018" t="str">
            <v>TEE PVC E.L.  D= 1 1/4"</v>
          </cell>
          <cell r="E1018" t="str">
            <v>UN</v>
          </cell>
          <cell r="F1018">
            <v>8814</v>
          </cell>
          <cell r="G1018" t="str">
            <v>Actualización 2022 -I + MO 2023</v>
          </cell>
        </row>
        <row r="1019">
          <cell r="C1019">
            <v>8177</v>
          </cell>
          <cell r="D1019" t="str">
            <v>CODO 90° PVC E.L.  D= 1 1/4"</v>
          </cell>
          <cell r="E1019" t="str">
            <v>UN</v>
          </cell>
          <cell r="F1019">
            <v>4002</v>
          </cell>
          <cell r="G1019" t="str">
            <v>Actualización 2022 -I + MO 2023</v>
          </cell>
        </row>
        <row r="1020">
          <cell r="C1020">
            <v>8178</v>
          </cell>
          <cell r="D1020" t="str">
            <v>CODO 90° PVC E.L.  D= 1"</v>
          </cell>
          <cell r="E1020" t="str">
            <v>UN</v>
          </cell>
          <cell r="F1020">
            <v>2083</v>
          </cell>
          <cell r="G1020" t="str">
            <v>Actualización 2022 -I + MO 2023</v>
          </cell>
        </row>
        <row r="1021">
          <cell r="C1021">
            <v>8179</v>
          </cell>
          <cell r="D1021" t="str">
            <v>CODO 90° E.L.  D= 1 1/2"</v>
          </cell>
          <cell r="E1021" t="str">
            <v>UN</v>
          </cell>
          <cell r="F1021">
            <v>7473</v>
          </cell>
          <cell r="G1021" t="str">
            <v>Actualización 2022 -I + MO 2023</v>
          </cell>
        </row>
        <row r="1022">
          <cell r="C1022">
            <v>8180</v>
          </cell>
          <cell r="D1022" t="str">
            <v>REDUCCION PVC E.L.  D= 1 1/2 x 1 1/4" (BUJE SOLDADO)</v>
          </cell>
          <cell r="E1022" t="str">
            <v>UN</v>
          </cell>
          <cell r="F1022">
            <v>3804</v>
          </cell>
          <cell r="G1022" t="str">
            <v>Actualización 2022 -I + MO 2023</v>
          </cell>
        </row>
        <row r="1023">
          <cell r="C1023">
            <v>8181</v>
          </cell>
          <cell r="D1023" t="str">
            <v>REDUCCION PVC E.L. D=1 1/4" x 1" (BUJE SOLDADO)</v>
          </cell>
          <cell r="E1023" t="str">
            <v>UN</v>
          </cell>
          <cell r="F1023">
            <v>2464</v>
          </cell>
          <cell r="G1023" t="str">
            <v>Actualización 2022 -I + MO 2023</v>
          </cell>
        </row>
        <row r="1024">
          <cell r="C1024">
            <v>8182</v>
          </cell>
          <cell r="D1024" t="str">
            <v>REDUCCION PVC E.L.  D= 1" x 3/4</v>
          </cell>
          <cell r="E1024" t="str">
            <v>UN</v>
          </cell>
          <cell r="F1024">
            <v>1510</v>
          </cell>
          <cell r="G1024" t="str">
            <v>Actualización 2022 -I + MO 2023</v>
          </cell>
        </row>
        <row r="1025">
          <cell r="C1025">
            <v>8183</v>
          </cell>
          <cell r="D1025" t="str">
            <v>REDUCCION PVC E.L. D= 3/4" x 1/2" (BUJE SOLDADO)</v>
          </cell>
          <cell r="E1025" t="str">
            <v>UN</v>
          </cell>
          <cell r="F1025">
            <v>644</v>
          </cell>
          <cell r="G1025" t="str">
            <v>Actualización 2022 -I + MO 2023</v>
          </cell>
        </row>
        <row r="1026">
          <cell r="C1026">
            <v>8185</v>
          </cell>
          <cell r="D1026" t="str">
            <v>REGISTRO BOLA 1" TIPO PESADO</v>
          </cell>
          <cell r="E1026" t="str">
            <v>UN</v>
          </cell>
          <cell r="F1026">
            <v>17200</v>
          </cell>
          <cell r="G1026" t="str">
            <v>Actualización 2022 -I + MO 2023</v>
          </cell>
        </row>
        <row r="1027">
          <cell r="C1027">
            <v>8186</v>
          </cell>
          <cell r="D1027" t="str">
            <v>REGISTRO BOLA 1 1/4" TIPO PESADO</v>
          </cell>
          <cell r="E1027" t="str">
            <v>UN</v>
          </cell>
          <cell r="F1027">
            <v>33529</v>
          </cell>
          <cell r="G1027" t="str">
            <v>Actualización 2022 -I + MO 2023</v>
          </cell>
        </row>
        <row r="1028">
          <cell r="C1028">
            <v>8187</v>
          </cell>
          <cell r="D1028" t="str">
            <v>CODO 45° PVC E.L. D=1"</v>
          </cell>
          <cell r="E1028" t="str">
            <v>UN</v>
          </cell>
          <cell r="F1028">
            <v>3346</v>
          </cell>
          <cell r="G1028" t="str">
            <v>Actualización 2022 -I + MO 2023</v>
          </cell>
        </row>
        <row r="1029">
          <cell r="C1029">
            <v>8188</v>
          </cell>
          <cell r="D1029" t="str">
            <v>TEE PVC E.L. D=1" SHEDULE 40</v>
          </cell>
          <cell r="E1029" t="str">
            <v>UN</v>
          </cell>
          <cell r="F1029">
            <v>3411</v>
          </cell>
          <cell r="G1029" t="str">
            <v>Actualización 2022 -I + MO 2023</v>
          </cell>
        </row>
        <row r="1030">
          <cell r="C1030">
            <v>8189</v>
          </cell>
          <cell r="D1030" t="str">
            <v>TAPON COPA PVC D=1" (TAPON SOLDADO)</v>
          </cell>
          <cell r="E1030" t="str">
            <v>UN</v>
          </cell>
          <cell r="F1030">
            <v>1501</v>
          </cell>
          <cell r="G1030" t="str">
            <v>Actualización 2022 -I + MO 2023</v>
          </cell>
        </row>
        <row r="1031">
          <cell r="C1031">
            <v>8190</v>
          </cell>
          <cell r="D1031" t="str">
            <v>CODO 45° PVC E.L. D=1/2"</v>
          </cell>
          <cell r="E1031" t="str">
            <v>UN</v>
          </cell>
          <cell r="F1031">
            <v>1098</v>
          </cell>
          <cell r="G1031" t="str">
            <v>Actualización 2022 -I + MO 2023</v>
          </cell>
        </row>
        <row r="1032">
          <cell r="C1032">
            <v>8191</v>
          </cell>
          <cell r="D1032" t="str">
            <v>TUBERIA PVC E.L. D=1/2" RDE 13.5 315PSI</v>
          </cell>
          <cell r="E1032" t="str">
            <v>ML</v>
          </cell>
          <cell r="F1032">
            <v>2868</v>
          </cell>
          <cell r="G1032" t="str">
            <v>Actualización 2022 -I + MO 2023</v>
          </cell>
        </row>
        <row r="1033">
          <cell r="C1033">
            <v>8192</v>
          </cell>
          <cell r="D1033" t="str">
            <v>TEE PVC E.L. D=1/2 SHEDULE 40</v>
          </cell>
          <cell r="E1033" t="str">
            <v>UN</v>
          </cell>
          <cell r="F1033">
            <v>1040</v>
          </cell>
          <cell r="G1033" t="str">
            <v>Actualización 2022 -I + MO 2023</v>
          </cell>
        </row>
        <row r="1034">
          <cell r="C1034">
            <v>8193</v>
          </cell>
          <cell r="D1034" t="str">
            <v>TAPON COPA PVC D=1/2"</v>
          </cell>
          <cell r="E1034" t="str">
            <v>UN</v>
          </cell>
          <cell r="F1034">
            <v>447</v>
          </cell>
          <cell r="G1034" t="str">
            <v>Actualización 2022 -I + MO 2023</v>
          </cell>
        </row>
        <row r="1035">
          <cell r="C1035">
            <v>8195</v>
          </cell>
          <cell r="D1035" t="str">
            <v>CABLE No.2 AWG 600V 90°</v>
          </cell>
          <cell r="E1035" t="str">
            <v>ML</v>
          </cell>
          <cell r="F1035">
            <v>21182</v>
          </cell>
          <cell r="G1035" t="str">
            <v>Actualización 2022 -I + MO 2023</v>
          </cell>
        </row>
        <row r="1036">
          <cell r="C1036">
            <v>8199</v>
          </cell>
          <cell r="D1036" t="str">
            <v>CABLE 4 AWG 600V 90° C THHN/THWN</v>
          </cell>
          <cell r="E1036" t="str">
            <v>ML</v>
          </cell>
          <cell r="F1036">
            <v>13602</v>
          </cell>
          <cell r="G1036" t="str">
            <v>Actualización 2022 -I + MO 2023</v>
          </cell>
        </row>
        <row r="1037">
          <cell r="C1037">
            <v>8202</v>
          </cell>
          <cell r="D1037" t="str">
            <v>VARILLA COPPERWELD DE 5/8" (2.4 MT)</v>
          </cell>
          <cell r="E1037" t="str">
            <v>UN</v>
          </cell>
          <cell r="F1037">
            <v>193375</v>
          </cell>
          <cell r="G1037" t="str">
            <v>Actualización 2022 -I + MO 2023</v>
          </cell>
        </row>
        <row r="1038">
          <cell r="C1038">
            <v>8203</v>
          </cell>
          <cell r="D1038" t="str">
            <v>INTERRUPTOR MONOFASICO 40A</v>
          </cell>
          <cell r="E1038" t="str">
            <v>UN</v>
          </cell>
          <cell r="F1038">
            <v>14511</v>
          </cell>
          <cell r="G1038" t="str">
            <v>Actualización 2022 -I + MO 2023</v>
          </cell>
        </row>
        <row r="1039">
          <cell r="C1039">
            <v>8204</v>
          </cell>
          <cell r="D1039" t="str">
            <v>INTERRUPTOR TRIFILAR 50A</v>
          </cell>
          <cell r="E1039" t="str">
            <v>UN</v>
          </cell>
          <cell r="F1039">
            <v>22000</v>
          </cell>
          <cell r="G1039" t="str">
            <v>Actualización 2022 -I + MO 2023</v>
          </cell>
        </row>
        <row r="1040">
          <cell r="C1040">
            <v>8205</v>
          </cell>
          <cell r="D1040" t="str">
            <v>SOLDADURA EXOTERMICA</v>
          </cell>
          <cell r="E1040" t="str">
            <v>GR</v>
          </cell>
          <cell r="F1040">
            <v>134</v>
          </cell>
          <cell r="G1040" t="str">
            <v>Actualización 2022 -I + MO 2023</v>
          </cell>
        </row>
        <row r="1041">
          <cell r="C1041">
            <v>8206</v>
          </cell>
          <cell r="D1041" t="str">
            <v>CABLE No.1/0 AWG THHN-600V COBRE</v>
          </cell>
          <cell r="E1041" t="str">
            <v>ML</v>
          </cell>
          <cell r="F1041">
            <v>22987</v>
          </cell>
          <cell r="G1041" t="str">
            <v>Actualización 2022 -I + MO 2023</v>
          </cell>
        </row>
        <row r="1042">
          <cell r="C1042">
            <v>8207</v>
          </cell>
          <cell r="D1042" t="str">
            <v>CONDUCTOR No.2 A 600V EN COBRE</v>
          </cell>
          <cell r="E1042" t="str">
            <v>ML</v>
          </cell>
          <cell r="F1042">
            <v>22610</v>
          </cell>
          <cell r="G1042" t="str">
            <v>Actualización 2022 -I + MO 2023</v>
          </cell>
        </row>
        <row r="1043">
          <cell r="C1043">
            <v>8208</v>
          </cell>
          <cell r="D1043" t="str">
            <v>TUBERIA METALICA EMT D=2"</v>
          </cell>
          <cell r="E1043" t="str">
            <v>ML</v>
          </cell>
          <cell r="F1043">
            <v>45796</v>
          </cell>
          <cell r="G1043" t="str">
            <v>Actualización 2022 -I + MO 2023</v>
          </cell>
        </row>
        <row r="1044">
          <cell r="C1044">
            <v>8209</v>
          </cell>
          <cell r="D1044" t="str">
            <v>GRAPA PARA TUBERIA EMT D=2"</v>
          </cell>
          <cell r="E1044" t="str">
            <v>UN</v>
          </cell>
          <cell r="F1044">
            <v>1012</v>
          </cell>
          <cell r="G1044" t="str">
            <v>Actualización 2022 -I + MO 2023</v>
          </cell>
        </row>
        <row r="1045">
          <cell r="C1045">
            <v>8210</v>
          </cell>
          <cell r="D1045" t="str">
            <v>CABLE No.6 AWG THHN- 600V COBRE</v>
          </cell>
          <cell r="E1045" t="str">
            <v>ML</v>
          </cell>
          <cell r="F1045">
            <v>8325</v>
          </cell>
          <cell r="G1045" t="str">
            <v>Actualización 2022 -I + MO 2023</v>
          </cell>
        </row>
        <row r="1046">
          <cell r="C1046">
            <v>8211</v>
          </cell>
          <cell r="D1046" t="str">
            <v>CABLE No.8 AWG THHN-600V COBRE</v>
          </cell>
          <cell r="E1046" t="str">
            <v>ML</v>
          </cell>
          <cell r="F1046">
            <v>5406</v>
          </cell>
          <cell r="G1046" t="str">
            <v>Actualización 2022 -I + MO 2023</v>
          </cell>
        </row>
        <row r="1047">
          <cell r="C1047">
            <v>8212</v>
          </cell>
          <cell r="D1047" t="str">
            <v>TUBERIA METALICA EMT D=1"</v>
          </cell>
          <cell r="E1047" t="str">
            <v>ML</v>
          </cell>
          <cell r="F1047">
            <v>16217</v>
          </cell>
          <cell r="G1047" t="str">
            <v>Actualización 2022 -I + MO 2023</v>
          </cell>
        </row>
        <row r="1048">
          <cell r="C1048">
            <v>8213</v>
          </cell>
          <cell r="D1048" t="str">
            <v>GRAPA PARA TUBERIA EMT D=1"</v>
          </cell>
          <cell r="E1048" t="str">
            <v>UN</v>
          </cell>
          <cell r="F1048">
            <v>383</v>
          </cell>
          <cell r="G1048" t="str">
            <v>Actualización 2022 -I + MO 2023</v>
          </cell>
        </row>
        <row r="1049">
          <cell r="C1049">
            <v>8216</v>
          </cell>
          <cell r="D1049" t="str">
            <v>TOMA DE INCRUSTAR DOBLE CON POLO A TIERRA AISLADO 15A REGULADA</v>
          </cell>
          <cell r="E1049" t="str">
            <v>UN</v>
          </cell>
          <cell r="F1049">
            <v>5772</v>
          </cell>
          <cell r="G1049" t="str">
            <v>Actualización 2022 -I + MO 2023</v>
          </cell>
        </row>
        <row r="1050">
          <cell r="C1050">
            <v>8217</v>
          </cell>
          <cell r="D1050" t="str">
            <v>CAJA PLASTICA ELECTRICA 4" X 4" CONDUIT 1/2"</v>
          </cell>
          <cell r="E1050" t="str">
            <v>UN</v>
          </cell>
          <cell r="F1050">
            <v>685</v>
          </cell>
          <cell r="G1050" t="str">
            <v>Actualización 2022 -I + MO 2023</v>
          </cell>
        </row>
        <row r="1051">
          <cell r="C1051">
            <v>8218</v>
          </cell>
          <cell r="D1051" t="str">
            <v>CABLE No.14 AWG 600V 90° C THHN/THWN</v>
          </cell>
          <cell r="E1051" t="str">
            <v>ML</v>
          </cell>
          <cell r="F1051">
            <v>1664</v>
          </cell>
          <cell r="G1051" t="str">
            <v>Actualización 2022 -I + MO 2023</v>
          </cell>
        </row>
        <row r="1052">
          <cell r="C1052">
            <v>8219</v>
          </cell>
          <cell r="D1052" t="str">
            <v>TOMA TRIFILAR DE INCRUSTAR 50A/250V</v>
          </cell>
          <cell r="E1052" t="str">
            <v>UN</v>
          </cell>
          <cell r="F1052">
            <v>21693</v>
          </cell>
          <cell r="G1052" t="str">
            <v>Actualización 2022 -I + MO 2023</v>
          </cell>
        </row>
        <row r="1053">
          <cell r="C1053">
            <v>8221</v>
          </cell>
          <cell r="D1053" t="str">
            <v>CABLE 12 AWG 600V 90° C THHN/THWN</v>
          </cell>
          <cell r="E1053" t="str">
            <v>ML</v>
          </cell>
          <cell r="F1053">
            <v>2481</v>
          </cell>
          <cell r="G1053" t="str">
            <v>Actualización 2022 -I + MO 2023</v>
          </cell>
        </row>
        <row r="1054">
          <cell r="C1054">
            <v>8222</v>
          </cell>
          <cell r="D1054" t="str">
            <v>BREAKER ENCHUFABLE TRIPOLAR 3x20 A</v>
          </cell>
          <cell r="E1054" t="str">
            <v>UN</v>
          </cell>
          <cell r="F1054">
            <v>42007</v>
          </cell>
          <cell r="G1054" t="str">
            <v>Actualización 2022 -I + MO 2023</v>
          </cell>
        </row>
        <row r="1055">
          <cell r="C1055">
            <v>8223</v>
          </cell>
          <cell r="D1055" t="str">
            <v>BALA - BALA 1 LUZ e27 13cm ESPECULAR BLANCO</v>
          </cell>
          <cell r="E1055" t="str">
            <v>UN</v>
          </cell>
          <cell r="F1055">
            <v>15706</v>
          </cell>
          <cell r="G1055" t="str">
            <v>Actualización 2022 -I + MO 2023</v>
          </cell>
        </row>
        <row r="1056">
          <cell r="C1056">
            <v>8224</v>
          </cell>
          <cell r="D1056" t="str">
            <v>BOMBILLOS AHORRADORES 20W, 120V</v>
          </cell>
          <cell r="E1056" t="str">
            <v>UN</v>
          </cell>
          <cell r="F1056">
            <v>11269</v>
          </cell>
          <cell r="G1056" t="str">
            <v>Actualización 2022 -I + MO 2023</v>
          </cell>
        </row>
        <row r="1057">
          <cell r="C1057">
            <v>8225</v>
          </cell>
          <cell r="D1057" t="str">
            <v>INTERRUPTOR DOBLE</v>
          </cell>
          <cell r="E1057" t="str">
            <v>UN</v>
          </cell>
          <cell r="F1057">
            <v>5117</v>
          </cell>
          <cell r="G1057" t="str">
            <v>Actualización 2022 -I + MO 2023</v>
          </cell>
        </row>
        <row r="1058">
          <cell r="C1058">
            <v>8227</v>
          </cell>
          <cell r="D1058" t="str">
            <v>CAJA DE INTERRUPTOR 2 x 4</v>
          </cell>
          <cell r="E1058" t="str">
            <v>UN</v>
          </cell>
          <cell r="F1058">
            <v>833</v>
          </cell>
          <cell r="G1058" t="str">
            <v>Actualización 2022 -I + MO 2023</v>
          </cell>
        </row>
        <row r="1059">
          <cell r="C1059">
            <v>8228</v>
          </cell>
          <cell r="D1059" t="str">
            <v>TUBERÍA GALVANIZADA D=2". Espesor del tubo (1.5mm)</v>
          </cell>
          <cell r="E1059" t="str">
            <v>ML</v>
          </cell>
          <cell r="F1059">
            <v>51942</v>
          </cell>
          <cell r="G1059" t="str">
            <v>Actualización 2022 -I + MO 2023</v>
          </cell>
        </row>
        <row r="1060">
          <cell r="C1060">
            <v>8229</v>
          </cell>
          <cell r="D1060" t="str">
            <v>GRAPA PARA TUBERIA EMT D=3/4"</v>
          </cell>
          <cell r="E1060" t="str">
            <v>UN</v>
          </cell>
          <cell r="F1060">
            <v>299</v>
          </cell>
          <cell r="G1060" t="str">
            <v>Actualización 2022 -I + MO 2023</v>
          </cell>
        </row>
        <row r="1061">
          <cell r="C1061">
            <v>8230</v>
          </cell>
          <cell r="D1061" t="str">
            <v>TUBERÍA DE ACERO GALVANIZADA D=3/4". Espesor del tubo (15mm)</v>
          </cell>
          <cell r="E1061" t="str">
            <v>ML</v>
          </cell>
          <cell r="F1061">
            <v>15327</v>
          </cell>
          <cell r="G1061" t="str">
            <v>Actualización 2022 -I + MO 2023</v>
          </cell>
        </row>
        <row r="1062">
          <cell r="C1062">
            <v>8231</v>
          </cell>
          <cell r="D1062" t="str">
            <v>GRAPA PARA TUBERIA EMT D=3"</v>
          </cell>
          <cell r="E1062" t="str">
            <v>UN</v>
          </cell>
          <cell r="F1062">
            <v>2500</v>
          </cell>
          <cell r="G1062" t="str">
            <v>Actualización 2022 -I + MO 2023</v>
          </cell>
        </row>
        <row r="1063">
          <cell r="C1063">
            <v>8232</v>
          </cell>
          <cell r="D1063" t="str">
            <v>TUBERIA DE 3/4" EMT</v>
          </cell>
          <cell r="E1063" t="str">
            <v>ML</v>
          </cell>
          <cell r="F1063">
            <v>6129</v>
          </cell>
          <cell r="G1063" t="str">
            <v>Actualización 2022 -I + MO 2023</v>
          </cell>
        </row>
        <row r="1064">
          <cell r="C1064">
            <v>8233</v>
          </cell>
          <cell r="D1064" t="str">
            <v>BREAKER ENCHUFABLE 1 x 20 A</v>
          </cell>
          <cell r="E1064" t="str">
            <v>UN</v>
          </cell>
          <cell r="F1064">
            <v>10537</v>
          </cell>
          <cell r="G1064" t="str">
            <v>Actualización 2022 -I + MO 2023</v>
          </cell>
        </row>
        <row r="1065">
          <cell r="C1065">
            <v>8235</v>
          </cell>
          <cell r="D1065" t="str">
            <v>TUBO FLUORESCENTE 54 W</v>
          </cell>
          <cell r="E1065" t="str">
            <v>UN</v>
          </cell>
          <cell r="F1065">
            <v>7078</v>
          </cell>
          <cell r="G1065" t="str">
            <v>Actualización 2022 -I + MO 2023</v>
          </cell>
        </row>
        <row r="1066">
          <cell r="C1066">
            <v>8244</v>
          </cell>
          <cell r="D1066" t="str">
            <v>SANITARIO LINEA INSTITUCIONAL COLOR BLANCO (VALVULA ANTIVANDALICA TIPO PUSH METALICO, CROMADO)</v>
          </cell>
          <cell r="E1066" t="str">
            <v>UN</v>
          </cell>
          <cell r="F1066">
            <v>412900</v>
          </cell>
          <cell r="G1066" t="str">
            <v>Actualización 2022 -I + MO 2023</v>
          </cell>
        </row>
        <row r="1067">
          <cell r="C1067">
            <v>8245</v>
          </cell>
          <cell r="D1067" t="str">
            <v>SANITARIO LINEA INSTITUCIONAL PARA DISCAPACITADOS COLOR BLANCO (VALVULA ANTIVANDALICA TIPO PUSH METALICO, CROMADO)</v>
          </cell>
          <cell r="E1067" t="str">
            <v>UN</v>
          </cell>
          <cell r="F1067">
            <v>1050947</v>
          </cell>
          <cell r="G1067" t="str">
            <v>Actualización 2022 -I + MO 2023</v>
          </cell>
        </row>
        <row r="1068">
          <cell r="C1068">
            <v>8246</v>
          </cell>
          <cell r="D1068" t="str">
            <v>ORINAL MEDIANO DE COLGAR TIPO INSTITUCIONAL COLOR BLANCO (VALVULA ANTIVANDALICA TIPO PUSH METALICO, CROMADO)</v>
          </cell>
          <cell r="E1068" t="str">
            <v>UN</v>
          </cell>
          <cell r="F1068">
            <v>345299</v>
          </cell>
          <cell r="G1068" t="str">
            <v>Actualización 2022 -I + MO 2023</v>
          </cell>
        </row>
        <row r="1069">
          <cell r="C1069">
            <v>8247</v>
          </cell>
          <cell r="D1069" t="str">
            <v>PAPELERA DE 200/400 mm EN LAMINA DE ACERO INOXIDABLE SATINADO CON CERROJO</v>
          </cell>
          <cell r="E1069" t="str">
            <v>UN</v>
          </cell>
          <cell r="F1069">
            <v>78540</v>
          </cell>
          <cell r="G1069" t="str">
            <v>Actualización 2022 -I + MO 2023</v>
          </cell>
        </row>
        <row r="1070">
          <cell r="C1070">
            <v>8248</v>
          </cell>
          <cell r="D1070" t="str">
            <v>GRIFERIA  PARA LAVAMANOS INSTITUCIONAL DE MESON TIPO PUSH METALICO CROMADO</v>
          </cell>
          <cell r="E1070" t="str">
            <v>UN</v>
          </cell>
          <cell r="F1070">
            <v>154700</v>
          </cell>
          <cell r="G1070" t="str">
            <v>Actualización 2022 -I + MO 2023</v>
          </cell>
        </row>
        <row r="1071">
          <cell r="C1071">
            <v>8249</v>
          </cell>
          <cell r="D1071" t="str">
            <v>SECADOR ELECTRICO DE MANOS, CARCAZA OVALADA METALICA ACERO INOXIDABLE 304 SATINADO CAL. 1.2mm. 1650 W</v>
          </cell>
          <cell r="E1071" t="str">
            <v>UN</v>
          </cell>
          <cell r="F1071">
            <v>359072</v>
          </cell>
          <cell r="G1071" t="str">
            <v>Actualización 2022 -I + MO 2023</v>
          </cell>
        </row>
        <row r="1072">
          <cell r="C1072">
            <v>8250</v>
          </cell>
          <cell r="D1072" t="str">
            <v>VALVULA ANTIVANDALICA PARA ORINAL CON ACCESORIOS PARA CONECTAR</v>
          </cell>
          <cell r="E1072" t="str">
            <v>UN</v>
          </cell>
          <cell r="F1072">
            <v>308465</v>
          </cell>
          <cell r="G1072" t="str">
            <v>Actualización 2022 -I + MO 2023</v>
          </cell>
        </row>
        <row r="1073">
          <cell r="C1073">
            <v>8253</v>
          </cell>
          <cell r="D1073" t="str">
            <v>PINTURA EPOXICA</v>
          </cell>
          <cell r="E1073" t="str">
            <v>GLN</v>
          </cell>
          <cell r="F1073">
            <v>134390</v>
          </cell>
          <cell r="G1073" t="str">
            <v>Actualización 2022 -I + MO 2023</v>
          </cell>
        </row>
        <row r="1074">
          <cell r="C1074">
            <v>8254</v>
          </cell>
          <cell r="D1074" t="str">
            <v>SOLDADURA E-7018 x 1/8"</v>
          </cell>
          <cell r="E1074" t="str">
            <v>KG</v>
          </cell>
          <cell r="F1074">
            <v>15060</v>
          </cell>
          <cell r="G1074" t="str">
            <v>Actualización 2022 -I + MO 2023</v>
          </cell>
        </row>
        <row r="1075">
          <cell r="C1075">
            <v>8256</v>
          </cell>
          <cell r="D1075" t="str">
            <v>TARIFA JORNAL - PERSONAL DE OBRA - SOLDADOR (INCLUYE FACTOR DE PRESTACIONES)</v>
          </cell>
          <cell r="E1075" t="str">
            <v>JR</v>
          </cell>
          <cell r="F1075">
            <v>92000</v>
          </cell>
          <cell r="G1075" t="str">
            <v>Actualización 2022 -I + MO 2023</v>
          </cell>
        </row>
        <row r="1076">
          <cell r="C1076">
            <v>8258</v>
          </cell>
          <cell r="D1076" t="str">
            <v>EQUIPO DE SOLDADURA - CAPACIDAD 225 AMP</v>
          </cell>
          <cell r="E1076" t="str">
            <v>DIA</v>
          </cell>
          <cell r="F1076">
            <v>38900</v>
          </cell>
          <cell r="G1076" t="str">
            <v>Actualización 2022 -I + MO 2023</v>
          </cell>
        </row>
        <row r="1077">
          <cell r="C1077">
            <v>8259</v>
          </cell>
          <cell r="D1077" t="str">
            <v>TUBO CERRAMIENTO NEGRO 2" 1.9mm</v>
          </cell>
          <cell r="E1077" t="str">
            <v>ML</v>
          </cell>
          <cell r="F1077">
            <v>10211</v>
          </cell>
          <cell r="G1077" t="str">
            <v>Actualización 2022 -I + MO 2023</v>
          </cell>
          <cell r="H1077" t="str">
            <v>x</v>
          </cell>
        </row>
        <row r="1078">
          <cell r="C1078">
            <v>8260</v>
          </cell>
          <cell r="D1078" t="str">
            <v>TUBO CERRAMIENTO  NEGRO 1/2" 1.9 mm</v>
          </cell>
          <cell r="E1078" t="str">
            <v>ML</v>
          </cell>
          <cell r="F1078">
            <v>3308</v>
          </cell>
          <cell r="G1078" t="str">
            <v>Actualización 2022 -I + MO 2023</v>
          </cell>
          <cell r="H1078" t="str">
            <v>x</v>
          </cell>
        </row>
        <row r="1079">
          <cell r="C1079">
            <v>8262</v>
          </cell>
          <cell r="D1079" t="str">
            <v>ANTICORROSIVO CROMATO DE ZINC</v>
          </cell>
          <cell r="E1079" t="str">
            <v>GLN</v>
          </cell>
          <cell r="F1079">
            <v>85000</v>
          </cell>
          <cell r="G1079" t="str">
            <v>Actualización 2022 -I + MO 2023</v>
          </cell>
        </row>
        <row r="1080">
          <cell r="C1080">
            <v>8270</v>
          </cell>
          <cell r="D1080" t="str">
            <v>DEMARCACIÓN LINEA DE CEDA EL PASO DISCONTINUA DE 0.8mt ESPACIADO 0.4mt, E=2.3mm EN PINTURA TERMOPLÁSTICA, INCLUYE SUMINISTRO Y APLICACIÓN CON EQUIPO, INCLUYE MICROESFERAS</v>
          </cell>
          <cell r="E1080" t="str">
            <v>ML</v>
          </cell>
          <cell r="F1080">
            <v>7140</v>
          </cell>
          <cell r="G1080" t="str">
            <v>Actualización 2022 -I + MO 2023</v>
          </cell>
        </row>
        <row r="1081">
          <cell r="C1081">
            <v>8271</v>
          </cell>
          <cell r="D1081" t="str">
            <v>DEMARCACION LINEA CARRIL A=0.12mt L=3.0 SEPARCION =5.0mt E=2.3mm, EN PINTURA TERMOPLATICA. INCLUYE SUMINISTRO Y APLICACION CON EQUIPO. INCLUYE MICROESFERAS</v>
          </cell>
          <cell r="E1081" t="str">
            <v>M2</v>
          </cell>
          <cell r="F1081">
            <v>9596</v>
          </cell>
          <cell r="G1081" t="str">
            <v>Actualización 2022 -I + MO 2023</v>
          </cell>
        </row>
        <row r="1082">
          <cell r="C1082">
            <v>8276</v>
          </cell>
          <cell r="D1082" t="str">
            <v>FRANJA EN ADHESIVO VINILICO ESMERILADO EFECTO STAND BLASTED FROSTED CRYSTAL,  (SUMINISTRO E INSTALACIÓN) GARANTIA DE 5 AÑOS AL EXTERIOR. SEGUN MANUAL DE IMAGEN DE TRANSMILENIO S.A.</v>
          </cell>
          <cell r="E1082" t="str">
            <v>UN</v>
          </cell>
          <cell r="F1082">
            <v>71400</v>
          </cell>
          <cell r="G1082" t="str">
            <v>Actualización 2022 -I + MO 2023</v>
          </cell>
        </row>
        <row r="1083">
          <cell r="C1083">
            <v>8277</v>
          </cell>
          <cell r="D1083" t="str">
            <v>FRANJA EN VINILO CON ADHESIVO EN VINILO ALTO 6cm,  (SUMINISTRO E INSTALACIÓN) GARANTIA DE 5 AÑOS AL EXTERIOR SEGUN COLOR. SEGUN MANUAL DE IMAGEN DE TRANSMILENIO S.A.</v>
          </cell>
          <cell r="E1083" t="str">
            <v>UN</v>
          </cell>
          <cell r="F1083">
            <v>22967</v>
          </cell>
          <cell r="G1083" t="str">
            <v>Actualización 2022 -I + MO 2023</v>
          </cell>
        </row>
        <row r="1084">
          <cell r="C1084">
            <v>8278</v>
          </cell>
          <cell r="D1084" t="str">
            <v>FRANJA EN VINILO CON ADHESIVO EN VINILO ALTO 3cm,  (SUMINISTRO E INSTALACIÓN) GARANTIA DE 5 AÑOS AL EXTERIOR SEGUN COLOR. SEGUN MANUAL DE IMAGEN DE TRANSMILENIO S.A.</v>
          </cell>
          <cell r="E1084" t="str">
            <v>UN</v>
          </cell>
          <cell r="F1084">
            <v>14280</v>
          </cell>
          <cell r="G1084" t="str">
            <v>Actualización 2022 -I + MO 2023</v>
          </cell>
        </row>
        <row r="1085">
          <cell r="C1085">
            <v>8292</v>
          </cell>
          <cell r="D1085" t="str">
            <v>TARIFA JORNAL - PROFESIONAL CATEGORÍA 8 (INCLUYE FACTOR DE PRESTACIONES)</v>
          </cell>
          <cell r="E1085" t="str">
            <v>JR</v>
          </cell>
          <cell r="F1085">
            <v>219266</v>
          </cell>
          <cell r="G1085" t="str">
            <v>Actualización 2022 -I + MO 2023</v>
          </cell>
        </row>
        <row r="1086">
          <cell r="C1086">
            <v>8293</v>
          </cell>
          <cell r="D1086" t="str">
            <v>SUMINISTRO CONSTRUCCION E INSTALACION DE JARDIN VERTICAL. INCLUYE ESTRUCTURA Y/O PANEL DE SOPORTE INDEPENDIENTE ELEMENTOS PARA SOPORTE Y SUJECION DE JARDIN, SACOS Y/O CANGUROS PARA SIEMBRA DE JARDIN V</v>
          </cell>
          <cell r="E1086" t="str">
            <v>M2</v>
          </cell>
          <cell r="F1086">
            <v>65000</v>
          </cell>
          <cell r="G1086" t="str">
            <v>Actualización 2022 -I + MO 2023</v>
          </cell>
        </row>
        <row r="1087">
          <cell r="C1087">
            <v>8294</v>
          </cell>
          <cell r="D1087" t="str">
            <v>COLLAR DERIVACION 4" x 1/2"</v>
          </cell>
          <cell r="E1087" t="str">
            <v>UN</v>
          </cell>
          <cell r="F1087">
            <v>21153</v>
          </cell>
          <cell r="G1087" t="str">
            <v>Actualización 2022 -I + MO 2023</v>
          </cell>
        </row>
        <row r="1088">
          <cell r="C1088">
            <v>8295</v>
          </cell>
          <cell r="D1088" t="str">
            <v>COLLAR DERIVACION 6" x 1/2"</v>
          </cell>
          <cell r="E1088" t="str">
            <v>UN</v>
          </cell>
          <cell r="F1088">
            <v>24500</v>
          </cell>
          <cell r="G1088" t="str">
            <v>Actualización 2022 -I + MO 2023</v>
          </cell>
        </row>
        <row r="1089">
          <cell r="C1089">
            <v>8297</v>
          </cell>
          <cell r="D1089" t="str">
            <v>ALQUILER DE VEHICULO: CAMPERO, PICK-UP, CAMIONETA, CAMION O SIMILAR DE 1300cc A 2000cc DE CILINDRADA, MODELO 2022 A 2019. 100% DE LA TARIFA ESTABLECIDA. INCLUYE TODOS LOS COSTOS DE OPERACIÓN Y MANTENIMIENTO EXCEPTO EL SALARIO DEL CONDUCTOR.</v>
          </cell>
          <cell r="E1089" t="str">
            <v>DIA</v>
          </cell>
          <cell r="F1089">
            <v>242000</v>
          </cell>
          <cell r="G1089" t="str">
            <v>Actualización 2022 -I + MO 2023</v>
          </cell>
        </row>
        <row r="1090">
          <cell r="C1090">
            <v>8298</v>
          </cell>
          <cell r="D1090" t="str">
            <v>MINICARGADOR - POTENCIA 53 A 63 KW - INCLUYE OPERARIO Y COMBUSTIBLE</v>
          </cell>
          <cell r="E1090" t="str">
            <v>HR</v>
          </cell>
          <cell r="F1090">
            <v>89250</v>
          </cell>
          <cell r="G1090" t="str">
            <v>Actualización 2022 -I + MO 2023</v>
          </cell>
        </row>
        <row r="1091">
          <cell r="C1091">
            <v>8299</v>
          </cell>
          <cell r="D1091" t="str">
            <v>TARIFA JORNAL - PERSONAL DE OBRA - AYUDANTE HORARIO NOCTURNO (INCLUYE FACTOR DE PRESTACIONES)</v>
          </cell>
          <cell r="E1091" t="str">
            <v>JR</v>
          </cell>
          <cell r="F1091">
            <v>85999</v>
          </cell>
          <cell r="G1091" t="str">
            <v>Actualización 2022 -I + MO 2023</v>
          </cell>
        </row>
        <row r="1092">
          <cell r="C1092">
            <v>8300</v>
          </cell>
          <cell r="D1092" t="str">
            <v>TARIFA JORNAL - PERSONAL DE OBRA - OFICIAL HORARIO NOCTURNO (INCLUYE FACTOR DE PRESTACIONES)</v>
          </cell>
          <cell r="E1092" t="str">
            <v>JR</v>
          </cell>
          <cell r="F1092">
            <v>123999</v>
          </cell>
          <cell r="G1092" t="str">
            <v>Actualización 2022 -I + MO 2023</v>
          </cell>
        </row>
        <row r="1093">
          <cell r="C1093">
            <v>8302</v>
          </cell>
          <cell r="D1093" t="str">
            <v>BOYA PLASTICA DE 20 x 20 x 9 cm DE ALTURA (NO INCLUYE ELEMENTOS DE ANCLAJE)</v>
          </cell>
          <cell r="E1093" t="str">
            <v>UN</v>
          </cell>
          <cell r="F1093">
            <v>23949</v>
          </cell>
          <cell r="G1093" t="str">
            <v>Actualización 2022 -I + MO 2023</v>
          </cell>
        </row>
        <row r="1094">
          <cell r="C1094">
            <v>8303</v>
          </cell>
          <cell r="D1094" t="str">
            <v>HITO DE 75cm DE ALTURA Y 8cm DE DIAMETRO CON REFLECTIVOS DE COLOR AMARILLO. NO INCLUYE ELEMENTOS DE ANCLAJE</v>
          </cell>
          <cell r="E1094" t="str">
            <v>UN</v>
          </cell>
          <cell r="F1094">
            <v>48582</v>
          </cell>
          <cell r="G1094" t="str">
            <v>Actualización 2022 -I + MO 2023</v>
          </cell>
        </row>
        <row r="1095">
          <cell r="C1095">
            <v>8304</v>
          </cell>
          <cell r="D1095" t="str">
            <v>EQUIPO DE OXICORTE - PRESIÓN DE OXÍGENO 125 PSI - PRESIÓN GAS COMBUSTIBLE 15 PSI, MES</v>
          </cell>
          <cell r="E1095" t="str">
            <v>MES</v>
          </cell>
          <cell r="F1095">
            <v>1883821</v>
          </cell>
          <cell r="G1095" t="str">
            <v>Actualización 2022 -I + MO 2023</v>
          </cell>
        </row>
        <row r="1096">
          <cell r="C1096">
            <v>8306</v>
          </cell>
          <cell r="D1096" t="str">
            <v>EPOXICO PARA ANCLAJE DE ALTA RESISTENCIA (Unidad 600cc-900g)</v>
          </cell>
          <cell r="E1096" t="str">
            <v>UN</v>
          </cell>
          <cell r="F1096">
            <v>110900</v>
          </cell>
          <cell r="G1096" t="str">
            <v>Actualización 2022 -I + MO 2023</v>
          </cell>
        </row>
        <row r="1097">
          <cell r="C1097">
            <v>8307</v>
          </cell>
          <cell r="D1097" t="str">
            <v>CONCRETO FLUIDO SIN RETRACCIÓN</v>
          </cell>
          <cell r="E1097" t="str">
            <v>KG</v>
          </cell>
          <cell r="F1097">
            <v>2351</v>
          </cell>
          <cell r="G1097" t="str">
            <v>Actualización 2022 -I + MO 2023</v>
          </cell>
        </row>
        <row r="1098">
          <cell r="C1098">
            <v>8308</v>
          </cell>
          <cell r="D1098" t="str">
            <v>MICROFIBRA DE POLIPROPILENO PARA CONCRETO Y MORTERO</v>
          </cell>
          <cell r="E1098" t="str">
            <v>KG</v>
          </cell>
          <cell r="F1098">
            <v>30226</v>
          </cell>
          <cell r="G1098" t="str">
            <v>Actualización 2022 -I + MO 2023</v>
          </cell>
        </row>
        <row r="1099">
          <cell r="C1099">
            <v>8309</v>
          </cell>
          <cell r="D1099" t="str">
            <v>GROUTING DE ALTA RESISTENCIA</v>
          </cell>
          <cell r="E1099" t="str">
            <v>KG</v>
          </cell>
          <cell r="F1099">
            <v>5578</v>
          </cell>
          <cell r="G1099" t="str">
            <v>Actualización 2022 -I + MO 2023</v>
          </cell>
        </row>
        <row r="1100">
          <cell r="C1100">
            <v>8313</v>
          </cell>
          <cell r="D1100" t="str">
            <v>MORTERO DE REPARACIÓN ESTRUCTURAL</v>
          </cell>
          <cell r="E1100" t="str">
            <v>KG</v>
          </cell>
          <cell r="F1100">
            <v>4504</v>
          </cell>
          <cell r="G1100" t="str">
            <v>Actualización 2022 -I + MO 2023</v>
          </cell>
        </row>
        <row r="1101">
          <cell r="C1101">
            <v>8314</v>
          </cell>
          <cell r="D1101" t="str">
            <v>RECUBRIMIENTO INHIBIDOR DE CORROSIÓN EPOXI-CEMENTO PARA PROTEGER ACERO DE REFUERZO. TRICOMPONENTE.</v>
          </cell>
          <cell r="E1101" t="str">
            <v>KG</v>
          </cell>
          <cell r="F1101">
            <v>23821</v>
          </cell>
          <cell r="G1101" t="str">
            <v>Actualización 2022 -I + MO 2023</v>
          </cell>
        </row>
        <row r="1102">
          <cell r="C1102">
            <v>8315</v>
          </cell>
          <cell r="D1102" t="str">
            <v>SELLADOR ELÁSTICO  DE POLIURETANO. CARTUCHO 300 ml</v>
          </cell>
          <cell r="E1102" t="str">
            <v>UN</v>
          </cell>
          <cell r="F1102">
            <v>48899</v>
          </cell>
          <cell r="G1102" t="str">
            <v>Actualización 2022 -I + MO 2023</v>
          </cell>
        </row>
        <row r="1103">
          <cell r="C1103">
            <v>8319</v>
          </cell>
          <cell r="D1103" t="str">
            <v>PINTURA EN FRÍO PARA DEMARCACIÓN DE VÍAS. A= 12 cm. INCLUYE EQUIPO AUTOPROPULSADO Y MANO DE OBRA.</v>
          </cell>
          <cell r="E1103" t="str">
            <v>ML</v>
          </cell>
          <cell r="F1103">
            <v>2323</v>
          </cell>
          <cell r="G1103" t="str">
            <v>Actualización 2022 -I + MO 2023</v>
          </cell>
        </row>
        <row r="1104">
          <cell r="C1104">
            <v>8320</v>
          </cell>
          <cell r="D1104" t="str">
            <v>TARIFA MES - PERSONAL DE OBRA - OPERADOR EQUIPO DE SEÑALIZACIÓN (INCLUYE FACTOR DE PRESTACIONES)</v>
          </cell>
          <cell r="E1104" t="str">
            <v>MES</v>
          </cell>
          <cell r="F1104">
            <v>2687223</v>
          </cell>
          <cell r="G1104" t="str">
            <v>Actualización 2022 -I + MO 2023</v>
          </cell>
        </row>
        <row r="1105">
          <cell r="C1105">
            <v>8321</v>
          </cell>
          <cell r="D1105" t="str">
            <v>TARIFA JORNAL - PERSONAL DE OBRA - OPERADOR EQUIPO DE SEÑALIZACIÓN (INCLUYE FACTOR DE PRESTACIONES)</v>
          </cell>
          <cell r="E1105" t="str">
            <v>JR</v>
          </cell>
          <cell r="F1105">
            <v>89574</v>
          </cell>
          <cell r="G1105" t="str">
            <v>Actualización 2022 -I + MO 2023</v>
          </cell>
        </row>
        <row r="1106">
          <cell r="C1106">
            <v>8322</v>
          </cell>
          <cell r="D1106" t="str">
            <v>PINTURA EN FRÍO PARA DEMARCACIÓN DE VÍAS. INCLUYE EQUIPO MANUAL Y MANO DE OBRA.</v>
          </cell>
          <cell r="E1106" t="str">
            <v>ML</v>
          </cell>
          <cell r="F1106">
            <v>2154</v>
          </cell>
          <cell r="G1106" t="str">
            <v>Actualización 2022 -I + MO 2023</v>
          </cell>
        </row>
        <row r="1107">
          <cell r="C1107">
            <v>8324</v>
          </cell>
          <cell r="D1107" t="str">
            <v>ALQUILER DE VEHICULO: CAMPERO, PICK-UP, CAMIONETA, CAMION O SIMILAR CON CAPACIDAD DE CARGA DE 3 TON O MAS, MODELO 2014 A 2011. 75% DE LA TARIFA ESTABLECIDA. INCLUYE TODOS LOS COSTOS DE OPERACIÓN Y MANTENIMIENTO EXCEPTO EL SALARIO DEL CONDUCTOR</v>
          </cell>
          <cell r="E1107" t="str">
            <v>DIA</v>
          </cell>
          <cell r="F1107">
            <v>353025</v>
          </cell>
          <cell r="G1107" t="str">
            <v>Actualización 2022 -I + MO 2023</v>
          </cell>
        </row>
        <row r="1108">
          <cell r="C1108">
            <v>8328</v>
          </cell>
          <cell r="D1108" t="str">
            <v>FUNGIBLES</v>
          </cell>
          <cell r="E1108" t="str">
            <v>GLB</v>
          </cell>
          <cell r="F1108">
            <v>1000</v>
          </cell>
          <cell r="G1108" t="str">
            <v>Actualización 2022 -I + MO 2023</v>
          </cell>
        </row>
        <row r="1109">
          <cell r="C1109">
            <v>8329</v>
          </cell>
          <cell r="D1109" t="str">
            <v>APLICACIÓN DE BICOMPONENTE (SPRAY O EXTRUSIÓN) INCLUYE EQUIPO Y MANO DE OBRA</v>
          </cell>
          <cell r="E1109" t="str">
            <v>ML</v>
          </cell>
          <cell r="F1109">
            <v>5712</v>
          </cell>
          <cell r="G1109" t="str">
            <v>Actualización 2022 -I + MO 2023</v>
          </cell>
        </row>
        <row r="1110">
          <cell r="C1110">
            <v>8330</v>
          </cell>
          <cell r="D1110" t="str">
            <v>PLASTICO EN FRIO (INCLUYE CATALIZADOR) - PINTURA PARA TRAFICO</v>
          </cell>
          <cell r="E1110" t="str">
            <v>GLN</v>
          </cell>
          <cell r="F1110">
            <v>160575</v>
          </cell>
          <cell r="G1110" t="str">
            <v>Actualización 2022 -I + MO 2023</v>
          </cell>
        </row>
        <row r="1111">
          <cell r="C1111">
            <v>8331</v>
          </cell>
          <cell r="D1111" t="str">
            <v>APLICACIÓN DE BICOMPONENTE (SPRAY O EXTRUSIÓN) INCLUYE EQUIPO Y MANO DE OBRA Y MICROESFERAS</v>
          </cell>
          <cell r="E1111" t="str">
            <v>M2</v>
          </cell>
          <cell r="F1111">
            <v>47124</v>
          </cell>
          <cell r="G1111" t="str">
            <v>Actualización 2022 -I + MO 2023</v>
          </cell>
        </row>
        <row r="1112">
          <cell r="C1112">
            <v>8334</v>
          </cell>
          <cell r="D1112" t="str">
            <v>BORRADO SEÑALIZACIÓN VIAL TIPO FRESADO CON MÁQUINA BERTELLI O SIMILAR (ML)</v>
          </cell>
          <cell r="E1112" t="str">
            <v>ML</v>
          </cell>
          <cell r="F1112">
            <v>8330</v>
          </cell>
          <cell r="G1112" t="str">
            <v>Actualización 2022 -I + MO 2023</v>
          </cell>
        </row>
        <row r="1113">
          <cell r="C1113">
            <v>8340</v>
          </cell>
          <cell r="D1113" t="str">
            <v>TORNILLO. INCLUYE TUERCA Y ARANDELA</v>
          </cell>
          <cell r="E1113" t="str">
            <v>KG</v>
          </cell>
          <cell r="F1113">
            <v>9002</v>
          </cell>
          <cell r="G1113" t="str">
            <v>Actualización 2022 -I + MO 2023</v>
          </cell>
          <cell r="H1113" t="str">
            <v>x</v>
          </cell>
        </row>
        <row r="1114">
          <cell r="C1114">
            <v>8357</v>
          </cell>
          <cell r="D1114" t="str">
            <v>TACHA REFLECTIVA BIDIRECCIONAL (NO INCLUYE ELEMENTOS DE ANCLAJE)</v>
          </cell>
          <cell r="E1114" t="str">
            <v>UN</v>
          </cell>
          <cell r="F1114">
            <v>4522</v>
          </cell>
          <cell r="G1114" t="str">
            <v>Actualización 2022 -I + MO 2023</v>
          </cell>
        </row>
        <row r="1115">
          <cell r="C1115">
            <v>8358</v>
          </cell>
          <cell r="D1115" t="str">
            <v>RESALTO EN CAUCHO DE L=1m, ANCHO 30cm, ALTO 4.5cm (INCLUYE PERNOS)</v>
          </cell>
          <cell r="E1115" t="str">
            <v>UN</v>
          </cell>
          <cell r="F1115">
            <v>166600</v>
          </cell>
          <cell r="G1115" t="str">
            <v>Actualización 2022 -I + MO 2023</v>
          </cell>
        </row>
        <row r="1116">
          <cell r="C1116">
            <v>8359</v>
          </cell>
          <cell r="D1116" t="str">
            <v>TUBERIA CONDUIT PVC D= 1/2"</v>
          </cell>
          <cell r="E1116" t="str">
            <v>ML</v>
          </cell>
          <cell r="F1116">
            <v>2059</v>
          </cell>
          <cell r="G1116" t="str">
            <v>Actualización 2022 -I + MO 2023</v>
          </cell>
        </row>
        <row r="1117">
          <cell r="C1117">
            <v>8362</v>
          </cell>
          <cell r="D1117" t="str">
            <v>TUBERIA CONCRETO REF. CL.V D=36´ (90 CM)</v>
          </cell>
          <cell r="E1117" t="str">
            <v>ML</v>
          </cell>
          <cell r="F1117">
            <v>1380172</v>
          </cell>
          <cell r="G1117" t="str">
            <v>Actualización 2022 -I + MO 2023</v>
          </cell>
        </row>
        <row r="1118">
          <cell r="C1118">
            <v>8364</v>
          </cell>
          <cell r="D1118" t="str">
            <v>CLORUROS. Norma técnica: SM 4500 - CL - B.</v>
          </cell>
          <cell r="E1118" t="str">
            <v>PUNTO</v>
          </cell>
          <cell r="F1118">
            <v>13875</v>
          </cell>
          <cell r="G1118" t="str">
            <v>Actualización 2022 -I + MO 2023</v>
          </cell>
        </row>
        <row r="1119">
          <cell r="C1119">
            <v>8365</v>
          </cell>
          <cell r="D1119" t="str">
            <v>SULFATOS. Norma técnica: SM 4500 - SO4-2  - E  ASTM C 114 2015.</v>
          </cell>
          <cell r="E1119" t="str">
            <v>PUNTO</v>
          </cell>
          <cell r="F1119">
            <v>14280</v>
          </cell>
          <cell r="G1119" t="str">
            <v>Actualización 2022 -I + MO 2023</v>
          </cell>
        </row>
        <row r="1120">
          <cell r="C1120">
            <v>8366</v>
          </cell>
          <cell r="D1120" t="str">
            <v>NITRATOS. Norma técnica: SM 4500 - NO3-B.</v>
          </cell>
          <cell r="E1120" t="str">
            <v>PUNTO</v>
          </cell>
          <cell r="F1120">
            <v>19635</v>
          </cell>
          <cell r="G1120" t="str">
            <v>Actualización 2022 -I + MO 2023</v>
          </cell>
        </row>
        <row r="1121">
          <cell r="C1121">
            <v>8367</v>
          </cell>
          <cell r="D1121" t="str">
            <v>HIERRO TOTAL. Norma técnica: SM 3500 Fe - B.</v>
          </cell>
          <cell r="E1121" t="str">
            <v>PUNTO</v>
          </cell>
          <cell r="F1121">
            <v>27370</v>
          </cell>
          <cell r="G1121" t="str">
            <v>Actualización 2022 -I + MO 2023</v>
          </cell>
        </row>
        <row r="1122">
          <cell r="C1122">
            <v>8369</v>
          </cell>
          <cell r="D1122" t="str">
            <v>MAGNESIO. Norma técnica: SM 3500 Mg - B.</v>
          </cell>
          <cell r="E1122" t="str">
            <v>PUNTO</v>
          </cell>
          <cell r="F1122">
            <v>33915</v>
          </cell>
          <cell r="G1122" t="str">
            <v>Actualización 2022 -I + MO 2023</v>
          </cell>
        </row>
        <row r="1123">
          <cell r="C1123">
            <v>8370</v>
          </cell>
          <cell r="D1123" t="str">
            <v>SODIO. Norma técnica: SM 3500 Na - B.</v>
          </cell>
          <cell r="E1123" t="str">
            <v>PUNTO</v>
          </cell>
          <cell r="F1123">
            <v>33915</v>
          </cell>
          <cell r="G1123" t="str">
            <v>Actualización 2022 -I + MO 2023</v>
          </cell>
        </row>
        <row r="1124">
          <cell r="C1124">
            <v>8404</v>
          </cell>
          <cell r="D1124" t="str">
            <v>PINTURA BASE AGUA DOMESTICA</v>
          </cell>
          <cell r="E1124" t="str">
            <v>GLN</v>
          </cell>
          <cell r="F1124">
            <v>68923</v>
          </cell>
          <cell r="G1124" t="str">
            <v>Actualización 2022 -I + MO 2023</v>
          </cell>
        </row>
        <row r="1125">
          <cell r="C1125">
            <v>8430</v>
          </cell>
          <cell r="D1125" t="str">
            <v>CAMARA GRP 2500 * 2500 * 1200 (INCLUYE TUBERIA , CHIMENEA 2.5m Y ACCESORIOS. - NO INCLUYE TRANSPORTE</v>
          </cell>
          <cell r="E1125" t="str">
            <v>UN</v>
          </cell>
          <cell r="F1125">
            <v>44954279</v>
          </cell>
          <cell r="G1125" t="str">
            <v>Actualización 2022 -I + MO 2023</v>
          </cell>
        </row>
        <row r="1126">
          <cell r="C1126">
            <v>8431</v>
          </cell>
          <cell r="D1126" t="str">
            <v>CAMARA GRP 2600 * 2600 * 1200 (INCLUYE TUBERIA , CHIMENEA 2.5m Y ACCESORIOS. - NO INCLUYE TRANSPORTE</v>
          </cell>
          <cell r="E1126" t="str">
            <v>UN</v>
          </cell>
          <cell r="F1126">
            <v>46752450</v>
          </cell>
          <cell r="G1126" t="str">
            <v>Actualización 2022 -I + MO 2023</v>
          </cell>
        </row>
        <row r="1127">
          <cell r="C1127">
            <v>8432</v>
          </cell>
          <cell r="D1127" t="str">
            <v>TUBERIA GRP DN 350 PN1 SN2500 - NO INCLUYE TRANSPORTE</v>
          </cell>
          <cell r="E1127" t="str">
            <v>ML</v>
          </cell>
          <cell r="F1127">
            <v>480317</v>
          </cell>
          <cell r="G1127" t="str">
            <v>Actualización 2022 -I + MO 2023</v>
          </cell>
        </row>
        <row r="1128">
          <cell r="C1128">
            <v>8434</v>
          </cell>
          <cell r="D1128" t="str">
            <v>TUBERIA GRP DN 450 PN1 SN2500 - NO INCLUYE TRANSPORTE</v>
          </cell>
          <cell r="E1128" t="str">
            <v>ML</v>
          </cell>
          <cell r="F1128">
            <v>629796</v>
          </cell>
          <cell r="G1128" t="str">
            <v>Actualización 2022 -I + MO 2023</v>
          </cell>
        </row>
        <row r="1129">
          <cell r="C1129">
            <v>8435</v>
          </cell>
          <cell r="D1129" t="str">
            <v>ACOPLE GRP DN 450 PN1 - NO INCLUYE TRANSPORTE</v>
          </cell>
          <cell r="E1129" t="str">
            <v>UN</v>
          </cell>
          <cell r="F1129">
            <v>521579</v>
          </cell>
          <cell r="G1129" t="str">
            <v>Actualización 2022 -I + MO 2023</v>
          </cell>
        </row>
        <row r="1130">
          <cell r="C1130">
            <v>8436</v>
          </cell>
          <cell r="D1130" t="str">
            <v>TUBERIA GRP DN 550 PN1 SN2500 - NO INCLUYE TRANSPORTE</v>
          </cell>
          <cell r="E1130" t="str">
            <v>ML</v>
          </cell>
          <cell r="F1130">
            <v>841823</v>
          </cell>
          <cell r="G1130" t="str">
            <v>Actualización 2022 -I + MO 2023</v>
          </cell>
        </row>
        <row r="1131">
          <cell r="C1131">
            <v>8437</v>
          </cell>
          <cell r="D1131" t="str">
            <v>ACOPLE GRP DN 550 PN1 - NO INCLUYE TRANSPORTE</v>
          </cell>
          <cell r="E1131" t="str">
            <v>UN</v>
          </cell>
          <cell r="F1131">
            <v>608643</v>
          </cell>
          <cell r="G1131" t="str">
            <v>Actualización 2022 -I + MO 2023</v>
          </cell>
        </row>
        <row r="1132">
          <cell r="C1132">
            <v>8438</v>
          </cell>
          <cell r="D1132" t="str">
            <v>TUBERIA GRP DN 650 PN1 SN2500 - NO INCLUYE TRANSPORTE</v>
          </cell>
          <cell r="E1132" t="str">
            <v>ML</v>
          </cell>
          <cell r="F1132">
            <v>885932</v>
          </cell>
          <cell r="G1132" t="str">
            <v>Actualización 2022 -I + MO 2023</v>
          </cell>
        </row>
        <row r="1133">
          <cell r="C1133">
            <v>8440</v>
          </cell>
          <cell r="D1133" t="str">
            <v>TUBERIA GRP DN 750 PN1 SN2500 - NO INCLUYE TRANSPORTE</v>
          </cell>
          <cell r="E1133" t="str">
            <v>ML</v>
          </cell>
          <cell r="F1133">
            <v>1091069</v>
          </cell>
          <cell r="G1133" t="str">
            <v>Actualización 2022 -I + MO 2023</v>
          </cell>
        </row>
        <row r="1134">
          <cell r="C1134">
            <v>8441</v>
          </cell>
          <cell r="D1134" t="str">
            <v>ACOPLE GRP DN 750 PN1 - NO INCLUYE TRANSPORTE</v>
          </cell>
          <cell r="E1134" t="str">
            <v>UN</v>
          </cell>
          <cell r="F1134">
            <v>1172401</v>
          </cell>
          <cell r="G1134" t="str">
            <v>Actualización 2022 -I + MO 2023</v>
          </cell>
        </row>
        <row r="1135">
          <cell r="C1135">
            <v>8442</v>
          </cell>
          <cell r="D1135" t="str">
            <v>TUBERIA GRP DN 850 PN1 SN2500 - NO INCLUYE TRANSPORTE</v>
          </cell>
          <cell r="E1135" t="str">
            <v>ML</v>
          </cell>
          <cell r="F1135">
            <v>1322246</v>
          </cell>
          <cell r="G1135" t="str">
            <v>Actualización 2022 -I + MO 2023</v>
          </cell>
        </row>
        <row r="1136">
          <cell r="C1136">
            <v>8443</v>
          </cell>
          <cell r="D1136" t="str">
            <v>ACOPLE GRP DN 850 PN1 - NO INCLUYE TRANSPORTE</v>
          </cell>
          <cell r="E1136" t="str">
            <v>UN</v>
          </cell>
          <cell r="F1136">
            <v>1299109</v>
          </cell>
          <cell r="G1136" t="str">
            <v>Actualización 2022 -I + MO 2023</v>
          </cell>
        </row>
        <row r="1137">
          <cell r="C1137">
            <v>8444</v>
          </cell>
          <cell r="D1137" t="str">
            <v>TUBERIA GRP DN 2500 PN1 SN2500 - NO INCLUYE TRANSPORTE</v>
          </cell>
          <cell r="E1137" t="str">
            <v>ML</v>
          </cell>
          <cell r="F1137">
            <v>8544379</v>
          </cell>
          <cell r="G1137" t="str">
            <v>Actualización 2022 -I + MO 2023</v>
          </cell>
        </row>
        <row r="1138">
          <cell r="C1138">
            <v>8445</v>
          </cell>
          <cell r="D1138" t="str">
            <v>ACOPLE GRP DN 2500 PN1 - NO INCLUYE TRANSPORTE</v>
          </cell>
          <cell r="E1138" t="str">
            <v>UN</v>
          </cell>
          <cell r="F1138">
            <v>4157058</v>
          </cell>
          <cell r="G1138" t="str">
            <v>Actualización 2022 -I + MO 2023</v>
          </cell>
        </row>
        <row r="1139">
          <cell r="C1139">
            <v>8447</v>
          </cell>
          <cell r="D1139" t="str">
            <v>TUBERIA GRP DN 2600 PN1 SN2500 - NO INCLUYE TRANSPORTE</v>
          </cell>
          <cell r="E1139" t="str">
            <v>ML</v>
          </cell>
          <cell r="F1139">
            <v>9180551</v>
          </cell>
          <cell r="G1139" t="str">
            <v>Actualización 2022 -I + MO 2023</v>
          </cell>
        </row>
        <row r="1140">
          <cell r="C1140">
            <v>8448</v>
          </cell>
          <cell r="D1140" t="str">
            <v>ACOPLE GRP DN 2600 PN1 - NO INCLUYE TRANSPORTE</v>
          </cell>
          <cell r="E1140" t="str">
            <v>UN</v>
          </cell>
          <cell r="F1140">
            <v>5158111</v>
          </cell>
          <cell r="G1140" t="str">
            <v>Actualización 2022 -I + MO 2023</v>
          </cell>
        </row>
        <row r="1141">
          <cell r="C1141">
            <v>8449</v>
          </cell>
          <cell r="D1141" t="str">
            <v>CAMARA GRP 900 * 900 * 1200 (INCLUYE TUBERIA , CHIMENEA 1.0m Y ACCESORIOS. - NO INCLUYE TRANSPORTE</v>
          </cell>
          <cell r="E1141" t="str">
            <v>UN</v>
          </cell>
          <cell r="F1141">
            <v>18465326</v>
          </cell>
          <cell r="G1141" t="str">
            <v>Actualización 2022 -I + MO 2023</v>
          </cell>
        </row>
        <row r="1142">
          <cell r="C1142">
            <v>8450</v>
          </cell>
          <cell r="D1142" t="str">
            <v>CAMARA GRP 900 * 900 * 1200 (INCLUYE TUBERIA , CHIMENEA 2.5m Y ACCESORIOS. - NO INCLUYE TRANSPORTE</v>
          </cell>
          <cell r="E1142" t="str">
            <v>UN</v>
          </cell>
          <cell r="F1142">
            <v>20311859</v>
          </cell>
          <cell r="G1142" t="str">
            <v>Actualización 2022 -I + MO 2023</v>
          </cell>
        </row>
        <row r="1143">
          <cell r="C1143">
            <v>8451</v>
          </cell>
          <cell r="D1143" t="str">
            <v>CAMARA GRP 1000 * 1000 * 1200 (INCLUYE TUBERIA , CHIMENEA 2.5m Y ACCESORIOS. - NO INCLUYE TRANSPORTE</v>
          </cell>
          <cell r="E1143" t="str">
            <v>UN</v>
          </cell>
          <cell r="F1143">
            <v>20184535</v>
          </cell>
          <cell r="G1143" t="str">
            <v>Actualización 2022 -I + MO 2023</v>
          </cell>
        </row>
        <row r="1144">
          <cell r="C1144">
            <v>8452</v>
          </cell>
          <cell r="D1144" t="str">
            <v>CAMARA GRP 1100 * 1100 * 1200 (INCLUYE TUBERIA , CHIMENEA 2.5m Y ACCESORIOS. - NO INCLUYE TRANSPORTE</v>
          </cell>
          <cell r="E1144" t="str">
            <v>UN</v>
          </cell>
          <cell r="F1144">
            <v>22918463</v>
          </cell>
          <cell r="G1144" t="str">
            <v>Actualización 2022 -I + MO 2023</v>
          </cell>
        </row>
        <row r="1145">
          <cell r="C1145">
            <v>8453</v>
          </cell>
          <cell r="D1145" t="str">
            <v>CAMARA GRP 1300 * 1300 * 1200 (INCLUYE TUBERIA , CHIMENEA 5m Y ACCESORIOS. - NO INCLUYE TRANSPORTE</v>
          </cell>
          <cell r="E1145" t="str">
            <v>UN</v>
          </cell>
          <cell r="F1145">
            <v>15026911</v>
          </cell>
          <cell r="G1145" t="str">
            <v>Actualización 2022 -I + MO 2023</v>
          </cell>
        </row>
        <row r="1146">
          <cell r="C1146">
            <v>8454</v>
          </cell>
          <cell r="D1146" t="str">
            <v>CAMARA GRP 1500 * 1500 * 1200 (INCLUYE TUBERIA , CHIMENEA 2.5m Y ACCESORIOS. - NO INCLUYE TRANSPORTE</v>
          </cell>
          <cell r="E1146" t="str">
            <v>UN</v>
          </cell>
          <cell r="F1146">
            <v>16028705</v>
          </cell>
          <cell r="G1146" t="str">
            <v>Actualización 2022 -I + MO 2023</v>
          </cell>
        </row>
        <row r="1147">
          <cell r="C1147">
            <v>8455</v>
          </cell>
          <cell r="D1147" t="str">
            <v>CAMARA GRP 1600 * 1600 * 1200 (INCLUYE TUBERIA , CHIMENEA 2.5m Y ACCESORIOS. - NO INCLUYE TRANSPORTE</v>
          </cell>
          <cell r="E1147" t="str">
            <v>UN</v>
          </cell>
          <cell r="F1147">
            <v>21250961</v>
          </cell>
          <cell r="G1147" t="str">
            <v>Actualización 2022 -I + MO 2023</v>
          </cell>
        </row>
        <row r="1148">
          <cell r="C1148">
            <v>8456</v>
          </cell>
          <cell r="D1148" t="str">
            <v>CAMARA GRP 1800 * 1800 * 1200 (INCLUYE TUBERIA , CHIMENEA 2.5m Y ACCESORIOS. - NO INCLUYE TRANSPORTE</v>
          </cell>
          <cell r="E1148" t="str">
            <v>UN</v>
          </cell>
          <cell r="F1148">
            <v>22743957</v>
          </cell>
          <cell r="G1148" t="str">
            <v>Actualización 2022 -I + MO 2023</v>
          </cell>
        </row>
        <row r="1149">
          <cell r="C1149">
            <v>8457</v>
          </cell>
          <cell r="D1149" t="str">
            <v>CAMARA GRP 1800 * 1800 * 1200 (INCLUYE TUBERIA , CHIMENEA 5m Y ACCESORIOS. - NO INCLUYE TRANSPORTE</v>
          </cell>
          <cell r="E1149" t="str">
            <v>UN</v>
          </cell>
          <cell r="F1149">
            <v>26318100</v>
          </cell>
          <cell r="G1149" t="str">
            <v>Actualización 2022 -I + MO 2023</v>
          </cell>
        </row>
        <row r="1150">
          <cell r="C1150">
            <v>8460</v>
          </cell>
          <cell r="D1150" t="str">
            <v>CONECTORES DE COBRE 25mm 5/8"</v>
          </cell>
          <cell r="E1150" t="str">
            <v>UN</v>
          </cell>
          <cell r="F1150">
            <v>5415</v>
          </cell>
          <cell r="G1150" t="str">
            <v>Actualización 2022 -I + MO 2023</v>
          </cell>
        </row>
        <row r="1151">
          <cell r="C1151">
            <v>8461</v>
          </cell>
          <cell r="D1151" t="str">
            <v>ALAMBRE DE COBRE No. 4 AWG</v>
          </cell>
          <cell r="E1151" t="str">
            <v>ML</v>
          </cell>
          <cell r="F1151">
            <v>14637</v>
          </cell>
          <cell r="G1151" t="str">
            <v>Actualización 2022 -I + MO 2023</v>
          </cell>
        </row>
        <row r="1152">
          <cell r="C1152">
            <v>8462</v>
          </cell>
          <cell r="D1152" t="str">
            <v>MASCARILLA DE GIRO PARA SEMAFORO DE 200 mm</v>
          </cell>
          <cell r="E1152" t="str">
            <v>UN</v>
          </cell>
          <cell r="F1152">
            <v>362522</v>
          </cell>
          <cell r="G1152" t="str">
            <v>Actualización 2022 -I + MO 2023</v>
          </cell>
        </row>
        <row r="1153">
          <cell r="C1153">
            <v>8463</v>
          </cell>
          <cell r="D1153" t="str">
            <v>MODULO ROJO PARA SEMAFOROS DE 200mm (TIPO LED, SEMAFORO TIPO MENSULA) SUMINISTRO E INSTALACION.</v>
          </cell>
          <cell r="E1153" t="str">
            <v>UN</v>
          </cell>
          <cell r="F1153">
            <v>746238</v>
          </cell>
          <cell r="G1153" t="str">
            <v>Actualización 2022 -I + MO 2023</v>
          </cell>
        </row>
        <row r="1154">
          <cell r="C1154">
            <v>8473</v>
          </cell>
          <cell r="D1154" t="str">
            <v>MALLA ZARANDA DE 6" x 6" PARA CLASIFICACION MATERIAL</v>
          </cell>
          <cell r="E1154" t="str">
            <v>M2</v>
          </cell>
          <cell r="F1154">
            <v>1330</v>
          </cell>
          <cell r="G1154" t="str">
            <v>Actualización 2022 -I + MO 2023</v>
          </cell>
        </row>
        <row r="1155">
          <cell r="C1155">
            <v>8474</v>
          </cell>
          <cell r="D1155" t="str">
            <v>ÁNGULO METÁLICO</v>
          </cell>
          <cell r="E1155" t="str">
            <v>KG</v>
          </cell>
          <cell r="F1155">
            <v>3213</v>
          </cell>
          <cell r="G1155" t="str">
            <v>Actualización 2022 -I + MO 2023</v>
          </cell>
          <cell r="H1155" t="str">
            <v>x</v>
          </cell>
        </row>
        <row r="1156">
          <cell r="C1156">
            <v>8475</v>
          </cell>
          <cell r="D1156" t="str">
            <v>PLATINA METALICA</v>
          </cell>
          <cell r="E1156" t="str">
            <v>KG</v>
          </cell>
          <cell r="F1156">
            <v>3080</v>
          </cell>
          <cell r="G1156" t="str">
            <v>Actualización 2022 -I + MO 2023</v>
          </cell>
          <cell r="H1156" t="str">
            <v>x</v>
          </cell>
        </row>
        <row r="1157">
          <cell r="C1157">
            <v>8476</v>
          </cell>
          <cell r="D1157" t="str">
            <v>MALLA ESLABONADA CALIBRE 10.5 - HUECO DE 2" x 2"</v>
          </cell>
          <cell r="E1157" t="str">
            <v>M2</v>
          </cell>
          <cell r="F1157">
            <v>14875</v>
          </cell>
          <cell r="G1157" t="str">
            <v>Actualización 2022 -I + MO 2023</v>
          </cell>
          <cell r="H1157" t="str">
            <v>x</v>
          </cell>
        </row>
        <row r="1158">
          <cell r="C1158">
            <v>8478</v>
          </cell>
          <cell r="D1158" t="str">
            <v>TEJA DE ZINC 800 x 2438</v>
          </cell>
          <cell r="E1158" t="str">
            <v>UN</v>
          </cell>
          <cell r="F1158">
            <v>23900</v>
          </cell>
          <cell r="G1158" t="str">
            <v>Actualización 2022 -I + MO 2023</v>
          </cell>
        </row>
        <row r="1159">
          <cell r="C1159">
            <v>8479</v>
          </cell>
          <cell r="D1159" t="str">
            <v>AMARRAS - Abrazadera Plastico De 8 Pulg. (200mm) Con Argolla</v>
          </cell>
          <cell r="E1159" t="str">
            <v>UN</v>
          </cell>
          <cell r="F1159">
            <v>112</v>
          </cell>
          <cell r="G1159" t="str">
            <v>Actualización 2022 -I + MO 2023</v>
          </cell>
        </row>
        <row r="1160">
          <cell r="C1160">
            <v>8480</v>
          </cell>
          <cell r="D1160" t="str">
            <v>LIJA</v>
          </cell>
          <cell r="E1160" t="str">
            <v>UN</v>
          </cell>
          <cell r="F1160">
            <v>1090</v>
          </cell>
          <cell r="G1160" t="str">
            <v>Actualización 2022 -I + MO 2023</v>
          </cell>
        </row>
        <row r="1161">
          <cell r="C1161">
            <v>8481</v>
          </cell>
          <cell r="D1161" t="str">
            <v>PINTURA BASE ACEITE</v>
          </cell>
          <cell r="E1161" t="str">
            <v>GLN</v>
          </cell>
          <cell r="F1161">
            <v>80000</v>
          </cell>
          <cell r="G1161" t="str">
            <v>Actualización 2022 -I + MO 2023</v>
          </cell>
        </row>
        <row r="1162">
          <cell r="C1162">
            <v>8482</v>
          </cell>
          <cell r="D1162" t="str">
            <v>PINTURA EN VINILO TIPO 1</v>
          </cell>
          <cell r="E1162" t="str">
            <v>GLN</v>
          </cell>
          <cell r="F1162">
            <v>55000</v>
          </cell>
          <cell r="G1162" t="str">
            <v>Actualización 2022 -I + MO 2023</v>
          </cell>
        </row>
        <row r="1163">
          <cell r="C1163">
            <v>8483</v>
          </cell>
          <cell r="D1163" t="str">
            <v>TANQUE DE AGUA 500 Lts</v>
          </cell>
          <cell r="E1163" t="str">
            <v>UN</v>
          </cell>
          <cell r="F1163">
            <v>169900</v>
          </cell>
          <cell r="G1163" t="str">
            <v>Actualización 2022 -I + MO 2023</v>
          </cell>
        </row>
        <row r="1164">
          <cell r="C1164">
            <v>8486</v>
          </cell>
          <cell r="D1164" t="str">
            <v>TRONZADORA - POTENCIA DE 2120 A 2560 W</v>
          </cell>
          <cell r="E1164" t="str">
            <v>DIA</v>
          </cell>
          <cell r="F1164">
            <v>20468</v>
          </cell>
          <cell r="G1164" t="str">
            <v>Actualización 2022 -I + MO 2023</v>
          </cell>
        </row>
        <row r="1165">
          <cell r="C1165">
            <v>8500</v>
          </cell>
          <cell r="D1165" t="str">
            <v>TUBERIA EMT D= 4" ESP. 083</v>
          </cell>
          <cell r="E1165" t="str">
            <v>ML</v>
          </cell>
          <cell r="F1165">
            <v>110750</v>
          </cell>
          <cell r="G1165" t="str">
            <v>Actualización 2022 -I + MO 2023</v>
          </cell>
        </row>
        <row r="1166">
          <cell r="C1166">
            <v>8501</v>
          </cell>
          <cell r="D1166" t="str">
            <v>COMPRESIÓN TRIAXIAL EN CONDICIÓN CU, CONSOLIDADO - NO DRENADO SOBRE SUELOS (3 PUNTOS). Norma técnica: INV E 153-13 ASTM D4767 - 11.</v>
          </cell>
          <cell r="E1166" t="str">
            <v>UN</v>
          </cell>
          <cell r="F1166">
            <v>1198449</v>
          </cell>
          <cell r="G1166" t="str">
            <v>Actualización 2022 -I + MO 2023</v>
          </cell>
        </row>
        <row r="1167">
          <cell r="C1167">
            <v>8502</v>
          </cell>
          <cell r="D1167" t="str">
            <v>CANASTILLA PASAJUNTAS</v>
          </cell>
          <cell r="E1167" t="str">
            <v>KG</v>
          </cell>
          <cell r="F1167">
            <v>4403</v>
          </cell>
          <cell r="G1167" t="str">
            <v>Actualización 2022 -I + MO 2023</v>
          </cell>
          <cell r="H1167" t="str">
            <v>x</v>
          </cell>
        </row>
        <row r="1168">
          <cell r="C1168">
            <v>8506</v>
          </cell>
          <cell r="D1168" t="str">
            <v>PINTURA ACRÍLICA BASE SOLVENTE AMARILLO / BLANCO PARA DEMARCACION - PINTUTRAFICO</v>
          </cell>
          <cell r="E1168" t="str">
            <v>GLN</v>
          </cell>
          <cell r="F1168">
            <v>112000</v>
          </cell>
          <cell r="G1168" t="str">
            <v>Actualización 2022 -I + MO 2023</v>
          </cell>
        </row>
        <row r="1169">
          <cell r="C1169">
            <v>8508</v>
          </cell>
          <cell r="D1169" t="str">
            <v>PINTURA ACRÍLICA BASE SOLVENTE AZUL / ROJO PARA DEMARCACION - PINTURA PARA TRAFICO</v>
          </cell>
          <cell r="E1169" t="str">
            <v>GLN</v>
          </cell>
          <cell r="F1169">
            <v>112000</v>
          </cell>
          <cell r="G1169" t="str">
            <v>Actualización 2022 -I + MO 2023</v>
          </cell>
        </row>
        <row r="1170">
          <cell r="C1170">
            <v>8509</v>
          </cell>
          <cell r="D1170" t="str">
            <v>IMPRIMANTE NEGRO MATE - ACRILICO BASE SOLVENTE - PINTURA PARA TRAFICO</v>
          </cell>
          <cell r="E1170" t="str">
            <v>GLN</v>
          </cell>
          <cell r="F1170">
            <v>112000</v>
          </cell>
          <cell r="G1170" t="str">
            <v>Actualización 2022 -I + MO 2023</v>
          </cell>
        </row>
        <row r="1171">
          <cell r="C1171">
            <v>8511</v>
          </cell>
          <cell r="D1171" t="str">
            <v>PINTURA ACRÍLICA BASE SOLVENTE AMARILLO / BLANCO PARA DEMARCACION - TERTRAFICO</v>
          </cell>
          <cell r="E1171" t="str">
            <v>GLN</v>
          </cell>
          <cell r="F1171">
            <v>112000</v>
          </cell>
          <cell r="G1171" t="str">
            <v>Actualización 2022 -I + MO 2023</v>
          </cell>
        </row>
        <row r="1172">
          <cell r="C1172">
            <v>8515</v>
          </cell>
          <cell r="D1172" t="str">
            <v>AGENTE DESENCOFRANTE</v>
          </cell>
          <cell r="E1172" t="str">
            <v>KG</v>
          </cell>
          <cell r="F1172">
            <v>10537</v>
          </cell>
          <cell r="G1172" t="str">
            <v>Actualización 2022 -I + MO 2023</v>
          </cell>
        </row>
        <row r="1173">
          <cell r="C1173">
            <v>8516</v>
          </cell>
          <cell r="D1173" t="str">
            <v>FORMALETA PARA CONCRETOS - MADERA (ESTRUCTURAS ENTERRADAS - UN (1) USO)</v>
          </cell>
          <cell r="E1173" t="str">
            <v>M2</v>
          </cell>
          <cell r="F1173">
            <v>34722</v>
          </cell>
          <cell r="G1173" t="str">
            <v>Actualización 2022 -I + MO 2023</v>
          </cell>
        </row>
        <row r="1174">
          <cell r="C1174">
            <v>8520</v>
          </cell>
          <cell r="D1174" t="str">
            <v>FORMALETA METÁLICA (CONCRETO HIDRÁULICO)</v>
          </cell>
          <cell r="E1174" t="str">
            <v>M2/DIA</v>
          </cell>
          <cell r="F1174">
            <v>1059</v>
          </cell>
          <cell r="G1174" t="str">
            <v>Actualización 2022 -I + MO 2023</v>
          </cell>
        </row>
        <row r="1175">
          <cell r="C1175">
            <v>8522</v>
          </cell>
          <cell r="D1175" t="str">
            <v>ICOPOR D-12 20 MM (LAMINA) DE 1.0m x 1.0m</v>
          </cell>
          <cell r="E1175" t="str">
            <v>M2</v>
          </cell>
          <cell r="F1175">
            <v>4289</v>
          </cell>
          <cell r="G1175" t="str">
            <v>Actualización 2022 -I + MO 2023</v>
          </cell>
        </row>
        <row r="1176">
          <cell r="C1176">
            <v>8524</v>
          </cell>
          <cell r="D1176" t="str">
            <v>SELLADO DE JUNTAS (300 CC). Masilla elástica sellante de un componente, con base en poliuretano, con proceso de curado en presencia de humedad del ambiente. Norma ASTM C-920.</v>
          </cell>
          <cell r="E1176" t="str">
            <v>UN</v>
          </cell>
          <cell r="F1176">
            <v>36111</v>
          </cell>
          <cell r="G1176" t="str">
            <v>Actualización 2022 -I + MO 2023</v>
          </cell>
        </row>
        <row r="1177">
          <cell r="C1177">
            <v>8525</v>
          </cell>
          <cell r="D1177" t="str">
            <v>GEOMEMBRANA HDPE 30MIL (0.75MM) PARA SEPARACION SUBRASANTE/CAPAS GRANULARES (INCLUYE SUMINISTRO E INSTALACIÓN)</v>
          </cell>
          <cell r="E1177" t="str">
            <v>M2</v>
          </cell>
          <cell r="F1177">
            <v>13090</v>
          </cell>
          <cell r="G1177" t="str">
            <v>Actualización 2022 -I + MO 2023</v>
          </cell>
        </row>
        <row r="1178">
          <cell r="C1178">
            <v>8529</v>
          </cell>
          <cell r="D1178" t="str">
            <v>ANTICORROSIVO PHCL</v>
          </cell>
          <cell r="E1178" t="str">
            <v>GLN</v>
          </cell>
          <cell r="F1178">
            <v>60000</v>
          </cell>
          <cell r="G1178" t="str">
            <v>Actualización 2022 -I + MO 2023</v>
          </cell>
        </row>
        <row r="1179">
          <cell r="C1179">
            <v>8530</v>
          </cell>
          <cell r="D1179" t="str">
            <v>FUNDENTE (PARA SOLDADURA) 60 gr.</v>
          </cell>
          <cell r="E1179" t="str">
            <v>UN</v>
          </cell>
          <cell r="F1179">
            <v>6800</v>
          </cell>
          <cell r="G1179" t="str">
            <v>Actualización 2022 -I + MO 2023</v>
          </cell>
        </row>
        <row r="1180">
          <cell r="C1180">
            <v>8531</v>
          </cell>
          <cell r="D1180" t="str">
            <v>DISOLVENTE THINER</v>
          </cell>
          <cell r="E1180" t="str">
            <v>GLN</v>
          </cell>
          <cell r="F1180">
            <v>19000</v>
          </cell>
          <cell r="G1180" t="str">
            <v>Actualización 2022 -I + MO 2023</v>
          </cell>
        </row>
        <row r="1181">
          <cell r="C1181">
            <v>8539</v>
          </cell>
          <cell r="D1181" t="str">
            <v>BLOQUE PERFORADO 15X20X40</v>
          </cell>
          <cell r="E1181" t="str">
            <v>UN</v>
          </cell>
          <cell r="F1181">
            <v>3341</v>
          </cell>
          <cell r="G1181" t="str">
            <v>Actualización 2022 -I + MO 2023</v>
          </cell>
        </row>
        <row r="1182">
          <cell r="C1182">
            <v>8555</v>
          </cell>
          <cell r="D1182" t="str">
            <v>LIJA DE AGUA 150 SUPER</v>
          </cell>
          <cell r="E1182" t="str">
            <v>UN</v>
          </cell>
          <cell r="F1182">
            <v>1008</v>
          </cell>
          <cell r="G1182" t="str">
            <v>Actualización 2022 -I + MO 2023</v>
          </cell>
        </row>
        <row r="1183">
          <cell r="C1183">
            <v>8560</v>
          </cell>
          <cell r="D1183" t="str">
            <v>CURVA GALVANIZADA 1" IMC</v>
          </cell>
          <cell r="E1183" t="str">
            <v>UN</v>
          </cell>
          <cell r="F1183">
            <v>9250</v>
          </cell>
          <cell r="G1183" t="str">
            <v>Actualización 2022 -I + MO 2023</v>
          </cell>
        </row>
        <row r="1184">
          <cell r="C1184">
            <v>8565</v>
          </cell>
          <cell r="D1184" t="str">
            <v>ALAMBRON 40  1/4 PULG LISO</v>
          </cell>
          <cell r="E1184" t="str">
            <v>KG</v>
          </cell>
          <cell r="F1184">
            <v>6069</v>
          </cell>
          <cell r="G1184" t="str">
            <v>Actualización 2022 -I + MO 2023</v>
          </cell>
        </row>
        <row r="1185">
          <cell r="C1185">
            <v>8566</v>
          </cell>
          <cell r="D1185" t="str">
            <v>VARILLA DILATACIÓN ALUMINIO</v>
          </cell>
          <cell r="E1185" t="str">
            <v>ML</v>
          </cell>
          <cell r="F1185">
            <v>1590</v>
          </cell>
          <cell r="G1185" t="str">
            <v>Actualización 2022 -I + MO 2023</v>
          </cell>
        </row>
        <row r="1186">
          <cell r="C1186">
            <v>8567</v>
          </cell>
          <cell r="D1186" t="str">
            <v>BALDOSA EN GRANO PULIDO TIPO 1 Y TIPO 2 (30X30)</v>
          </cell>
          <cell r="E1186" t="str">
            <v>M2</v>
          </cell>
          <cell r="F1186">
            <v>53115</v>
          </cell>
          <cell r="G1186" t="str">
            <v>Actualización 2022 -I + MO 2023</v>
          </cell>
        </row>
        <row r="1187">
          <cell r="C1187">
            <v>8570</v>
          </cell>
          <cell r="D1187" t="str">
            <v>GRANITO (MEZCLA)</v>
          </cell>
          <cell r="E1187" t="str">
            <v>BULTO</v>
          </cell>
          <cell r="F1187">
            <v>22868</v>
          </cell>
          <cell r="G1187" t="str">
            <v>Actualización 2022 -I + MO 2023</v>
          </cell>
        </row>
        <row r="1188">
          <cell r="C1188">
            <v>8576</v>
          </cell>
          <cell r="D1188" t="str">
            <v>PEGANTE PARA PISOS DE CAUCHO SINTÉTICO</v>
          </cell>
          <cell r="E1188" t="str">
            <v>GLN</v>
          </cell>
          <cell r="F1188">
            <v>81900</v>
          </cell>
          <cell r="G1188" t="str">
            <v>Actualización 2022 -I + MO 2023</v>
          </cell>
        </row>
        <row r="1189">
          <cell r="C1189">
            <v>8577</v>
          </cell>
          <cell r="D1189" t="str">
            <v>TUBERIA PVC SANITARIA 3"</v>
          </cell>
          <cell r="E1189" t="str">
            <v>ML</v>
          </cell>
          <cell r="F1189">
            <v>18668</v>
          </cell>
          <cell r="G1189" t="str">
            <v>Actualización 2022 -I + MO 2023</v>
          </cell>
        </row>
        <row r="1190">
          <cell r="C1190">
            <v>8578</v>
          </cell>
          <cell r="D1190" t="str">
            <v>CODO 90°-1/4 CxC PVC SANITARIA D= 2"</v>
          </cell>
          <cell r="E1190" t="str">
            <v>UN</v>
          </cell>
          <cell r="F1190">
            <v>3422</v>
          </cell>
          <cell r="G1190" t="str">
            <v>Actualización 2022 -I + MO 2023</v>
          </cell>
        </row>
        <row r="1191">
          <cell r="C1191">
            <v>8579</v>
          </cell>
          <cell r="D1191" t="str">
            <v>CODO 90°-1/4 CxC PVC SANITARIA D=4"</v>
          </cell>
          <cell r="E1191" t="str">
            <v>UN</v>
          </cell>
          <cell r="F1191">
            <v>13665</v>
          </cell>
          <cell r="G1191" t="str">
            <v>Actualización 2022 -I + MO 2023</v>
          </cell>
        </row>
        <row r="1192">
          <cell r="C1192">
            <v>8584</v>
          </cell>
          <cell r="D1192" t="str">
            <v>TUBERIA PVC SANITARIA 8"</v>
          </cell>
          <cell r="E1192" t="str">
            <v>ML</v>
          </cell>
          <cell r="F1192">
            <v>119913</v>
          </cell>
          <cell r="G1192" t="str">
            <v>Actualización 2022 -I + MO 2023</v>
          </cell>
        </row>
        <row r="1193">
          <cell r="C1193">
            <v>8586</v>
          </cell>
          <cell r="D1193" t="str">
            <v>TUBERÍA VENTILACIÓN PVC 3"</v>
          </cell>
          <cell r="E1193" t="str">
            <v>ML</v>
          </cell>
          <cell r="F1193">
            <v>13221</v>
          </cell>
          <cell r="G1193" t="str">
            <v>Actualización 2022 -I + MO 2023</v>
          </cell>
        </row>
        <row r="1194">
          <cell r="C1194">
            <v>8588</v>
          </cell>
          <cell r="D1194" t="str">
            <v>TUBERIA PVC PRESIÓN 1" RDE 21</v>
          </cell>
          <cell r="E1194" t="str">
            <v>ML</v>
          </cell>
          <cell r="F1194">
            <v>5867</v>
          </cell>
          <cell r="G1194" t="str">
            <v>Actualización 2022 -I + MO 2023</v>
          </cell>
        </row>
        <row r="1195">
          <cell r="C1195">
            <v>8634</v>
          </cell>
          <cell r="D1195" t="str">
            <v>LAVAMANOS INSTITUCIONAL</v>
          </cell>
          <cell r="E1195" t="str">
            <v>UN</v>
          </cell>
          <cell r="F1195">
            <v>172172</v>
          </cell>
          <cell r="G1195" t="str">
            <v>Actualización 2022 -I + MO 2023</v>
          </cell>
        </row>
        <row r="1196">
          <cell r="C1196">
            <v>8635</v>
          </cell>
          <cell r="D1196" t="str">
            <v>ACOPLE 1/2 PARA AGUA POTABLE</v>
          </cell>
          <cell r="E1196" t="str">
            <v>UN</v>
          </cell>
          <cell r="F1196">
            <v>2637</v>
          </cell>
          <cell r="G1196" t="str">
            <v>Actualización 2022 -I + MO 2023</v>
          </cell>
        </row>
        <row r="1197">
          <cell r="C1197">
            <v>8636</v>
          </cell>
          <cell r="D1197" t="str">
            <v>CEMENTO BLANCO</v>
          </cell>
          <cell r="E1197" t="str">
            <v>KG</v>
          </cell>
          <cell r="F1197">
            <v>1108</v>
          </cell>
          <cell r="G1197" t="str">
            <v>Actualización 2022 -I + MO 2023</v>
          </cell>
        </row>
        <row r="1198">
          <cell r="C1198">
            <v>8644</v>
          </cell>
          <cell r="D1198" t="str">
            <v>LAVAMANOS SOBREPONER</v>
          </cell>
          <cell r="E1198" t="str">
            <v>UN</v>
          </cell>
          <cell r="F1198">
            <v>138637</v>
          </cell>
          <cell r="G1198" t="str">
            <v>Actualización 2022 -I + MO 2023</v>
          </cell>
        </row>
        <row r="1199">
          <cell r="C1199">
            <v>8645</v>
          </cell>
          <cell r="D1199" t="str">
            <v>LAVAMANOS DE COLGAR PARA PERSONAS CON MOVILIDAD REDUCIDA</v>
          </cell>
          <cell r="E1199" t="str">
            <v>UN</v>
          </cell>
          <cell r="F1199">
            <v>422900</v>
          </cell>
          <cell r="G1199" t="str">
            <v>Actualización 2022 -I + MO 2023</v>
          </cell>
        </row>
        <row r="1200">
          <cell r="C1200">
            <v>8654</v>
          </cell>
          <cell r="D1200" t="str">
            <v>ACERO FIGURADO No.2  (1/4") F`y = 60000 PSI</v>
          </cell>
          <cell r="E1200" t="str">
            <v>KG</v>
          </cell>
          <cell r="F1200">
            <v>3332</v>
          </cell>
          <cell r="G1200" t="str">
            <v>Actualización 2022 -I + MO 2023</v>
          </cell>
          <cell r="H1200" t="str">
            <v>x</v>
          </cell>
        </row>
        <row r="1201">
          <cell r="C1201">
            <v>8666</v>
          </cell>
          <cell r="D1201" t="str">
            <v>CABLE CU ENCAUCHETADO 3X16 AWG</v>
          </cell>
          <cell r="E1201" t="str">
            <v>ML</v>
          </cell>
          <cell r="F1201">
            <v>3987</v>
          </cell>
          <cell r="G1201" t="str">
            <v>Actualización 2022 -I + MO 2023</v>
          </cell>
        </row>
        <row r="1202">
          <cell r="C1202">
            <v>8672</v>
          </cell>
          <cell r="D1202" t="str">
            <v>CAJA GALVANIZADA 4X4 CUMPLE NORMA RETIE</v>
          </cell>
          <cell r="E1202" t="str">
            <v>UN</v>
          </cell>
          <cell r="F1202">
            <v>3569</v>
          </cell>
          <cell r="G1202" t="str">
            <v>Actualización 2022 -I + MO 2023</v>
          </cell>
        </row>
        <row r="1203">
          <cell r="C1203">
            <v>8674</v>
          </cell>
          <cell r="D1203" t="str">
            <v>TOMACORRIENTE CON CONEXIÓN A TIERRA, MONOFÁSICO DOBLE, 15 A</v>
          </cell>
          <cell r="E1203" t="str">
            <v>UN</v>
          </cell>
          <cell r="F1203">
            <v>4522</v>
          </cell>
          <cell r="G1203" t="str">
            <v>Actualización 2022 -I + MO 2023</v>
          </cell>
        </row>
        <row r="1204">
          <cell r="C1204">
            <v>8675</v>
          </cell>
          <cell r="D1204" t="str">
            <v>TOMACORRIENTE CON PROTECCIÓN DE FALLA A TIERRA (GFCI)</v>
          </cell>
          <cell r="E1204" t="str">
            <v>UN</v>
          </cell>
          <cell r="F1204">
            <v>28451</v>
          </cell>
          <cell r="G1204" t="str">
            <v>Actualización 2022 -I + MO 2023</v>
          </cell>
        </row>
        <row r="1205">
          <cell r="C1205">
            <v>8676</v>
          </cell>
          <cell r="D1205" t="str">
            <v>TOMACORRIENTE CON CONEXIÓN A TIERRA, BIFÁSICOS, DOS POLOS, 3 HILOS, 20 A</v>
          </cell>
          <cell r="E1205" t="str">
            <v>UN</v>
          </cell>
          <cell r="F1205">
            <v>11000</v>
          </cell>
          <cell r="G1205" t="str">
            <v>Actualización 2022 -I + MO 2023</v>
          </cell>
        </row>
        <row r="1206">
          <cell r="C1206">
            <v>8679</v>
          </cell>
          <cell r="D1206" t="str">
            <v>TUBERIA CONDUIT GALVANIZADA EMT D=1" (3M)</v>
          </cell>
          <cell r="E1206" t="str">
            <v>UN</v>
          </cell>
          <cell r="F1206">
            <v>48650</v>
          </cell>
          <cell r="G1206" t="str">
            <v>Actualización 2022 -I + MO 2023</v>
          </cell>
        </row>
        <row r="1207">
          <cell r="C1207">
            <v>8688</v>
          </cell>
          <cell r="D1207" t="str">
            <v>OTROS MATERIALES Y ACCESORIOS</v>
          </cell>
          <cell r="E1207" t="str">
            <v>GLB</v>
          </cell>
          <cell r="F1207">
            <v>1000</v>
          </cell>
          <cell r="G1207" t="str">
            <v>Actualización 2022 -I + MO 2023</v>
          </cell>
        </row>
        <row r="1208">
          <cell r="C1208">
            <v>8689</v>
          </cell>
          <cell r="D1208" t="str">
            <v>TARIFA JORNAL - PERSONAL DE OBRA - TECNICO SOLDADOR (INCLUYE FACTOR DE PRESTACIONES)</v>
          </cell>
          <cell r="E1208" t="str">
            <v>JR</v>
          </cell>
          <cell r="F1208">
            <v>106000</v>
          </cell>
          <cell r="G1208" t="str">
            <v>Actualización 2022 -I + MO 2023</v>
          </cell>
        </row>
        <row r="1209">
          <cell r="C1209">
            <v>8690</v>
          </cell>
          <cell r="D1209" t="str">
            <v>TARIFA JORNAL - PERSONAL DE OBRA - TÉCNICO (SOLDADOR 1 A) (INCLUYE FACTOR DE PRESTACIONES)</v>
          </cell>
          <cell r="E1209" t="str">
            <v>JR</v>
          </cell>
          <cell r="F1209">
            <v>106000</v>
          </cell>
          <cell r="G1209" t="str">
            <v>Actualización 2022 -I + MO 2023</v>
          </cell>
        </row>
        <row r="1210">
          <cell r="C1210">
            <v>8694</v>
          </cell>
          <cell r="D1210" t="str">
            <v>CABLE DE COBRE AISLADO No.10</v>
          </cell>
          <cell r="E1210" t="str">
            <v>ML</v>
          </cell>
          <cell r="F1210">
            <v>3819</v>
          </cell>
          <cell r="G1210" t="str">
            <v>Actualización 2022 -I + MO 2023</v>
          </cell>
        </row>
        <row r="1211">
          <cell r="C1211">
            <v>8695</v>
          </cell>
          <cell r="D1211" t="str">
            <v>CABLE DE COBRE AISLADO No.8</v>
          </cell>
          <cell r="E1211" t="str">
            <v>ML</v>
          </cell>
          <cell r="F1211">
            <v>6059</v>
          </cell>
          <cell r="G1211" t="str">
            <v>Actualización 2022 -I + MO 2023</v>
          </cell>
        </row>
        <row r="1212">
          <cell r="C1212">
            <v>8696</v>
          </cell>
          <cell r="D1212" t="str">
            <v>CABLE DE COBRE AISLADO No.6</v>
          </cell>
          <cell r="E1212" t="str">
            <v>ML</v>
          </cell>
          <cell r="F1212">
            <v>9297</v>
          </cell>
          <cell r="G1212" t="str">
            <v>Actualización 2022 -I + MO 2023</v>
          </cell>
        </row>
        <row r="1213">
          <cell r="C1213">
            <v>8698</v>
          </cell>
          <cell r="D1213" t="str">
            <v>CABLE DE COBRE AISLADO No.4</v>
          </cell>
          <cell r="E1213" t="str">
            <v>ML</v>
          </cell>
          <cell r="F1213">
            <v>14637</v>
          </cell>
          <cell r="G1213" t="str">
            <v>Actualización 2022 -I + MO 2023</v>
          </cell>
        </row>
        <row r="1214">
          <cell r="C1214">
            <v>8699</v>
          </cell>
          <cell r="D1214" t="str">
            <v>CABLE DE COBRE AISLADO No.2</v>
          </cell>
          <cell r="E1214" t="str">
            <v>ML</v>
          </cell>
          <cell r="F1214">
            <v>22491</v>
          </cell>
          <cell r="G1214" t="str">
            <v>Actualización 2022 -I + MO 2023</v>
          </cell>
        </row>
        <row r="1215">
          <cell r="C1215">
            <v>8700</v>
          </cell>
          <cell r="D1215" t="str">
            <v>CABLE No. 2/0 AWG THHN-600V COBRE</v>
          </cell>
          <cell r="E1215" t="str">
            <v>ML</v>
          </cell>
          <cell r="F1215">
            <v>43804</v>
          </cell>
          <cell r="G1215" t="str">
            <v>Actualización 2022 -I + MO 2023</v>
          </cell>
        </row>
        <row r="1216">
          <cell r="C1216">
            <v>8706</v>
          </cell>
          <cell r="D1216" t="str">
            <v>CURVA CONDUIT GALVANIZADA IMC 3/4"</v>
          </cell>
          <cell r="E1216" t="str">
            <v>UN</v>
          </cell>
          <cell r="F1216">
            <v>6084</v>
          </cell>
          <cell r="G1216" t="str">
            <v>Actualización 2022 -I + MO 2023</v>
          </cell>
        </row>
        <row r="1217">
          <cell r="C1217">
            <v>8708</v>
          </cell>
          <cell r="D1217" t="str">
            <v>CURVA CONDUIT GALVANIZADA IMC 2"</v>
          </cell>
          <cell r="E1217" t="str">
            <v>UN</v>
          </cell>
          <cell r="F1217">
            <v>33046</v>
          </cell>
          <cell r="G1217" t="str">
            <v>Actualización 2022 -I + MO 2023</v>
          </cell>
        </row>
        <row r="1218">
          <cell r="C1218">
            <v>8710</v>
          </cell>
          <cell r="D1218" t="str">
            <v>CURVA  EMT 3"</v>
          </cell>
          <cell r="E1218" t="str">
            <v>UN</v>
          </cell>
          <cell r="F1218">
            <v>57150</v>
          </cell>
          <cell r="G1218" t="str">
            <v>Actualización 2022 -I + MO 2023</v>
          </cell>
        </row>
        <row r="1219">
          <cell r="C1219">
            <v>8712</v>
          </cell>
          <cell r="D1219" t="str">
            <v>UNIÓN EMT 3"</v>
          </cell>
          <cell r="E1219" t="str">
            <v>UN</v>
          </cell>
          <cell r="F1219">
            <v>22400</v>
          </cell>
          <cell r="G1219" t="str">
            <v>Actualización 2022 -I + MO 2023</v>
          </cell>
        </row>
        <row r="1220">
          <cell r="C1220">
            <v>8721</v>
          </cell>
          <cell r="D1220" t="str">
            <v>CABLE COBRE 4/0 AWG 600V 90° C THHN/THWN</v>
          </cell>
          <cell r="E1220" t="str">
            <v>ML</v>
          </cell>
          <cell r="F1220">
            <v>62356</v>
          </cell>
          <cell r="G1220" t="str">
            <v>Actualización 2022 -I + MO 2023</v>
          </cell>
        </row>
        <row r="1221">
          <cell r="C1221">
            <v>8722</v>
          </cell>
          <cell r="D1221" t="str">
            <v>CABLE DE COBRE AISLADO 8 AWG 600V 90° C THHN/THWN</v>
          </cell>
          <cell r="E1221" t="str">
            <v>ML</v>
          </cell>
          <cell r="F1221">
            <v>5737</v>
          </cell>
          <cell r="G1221" t="str">
            <v>Actualización 2022 -I + MO 2023</v>
          </cell>
        </row>
        <row r="1222">
          <cell r="C1222">
            <v>8729</v>
          </cell>
          <cell r="D1222" t="str">
            <v>CURVA  EMT 1 1/4"</v>
          </cell>
          <cell r="E1222" t="str">
            <v>UN</v>
          </cell>
          <cell r="F1222">
            <v>5850</v>
          </cell>
          <cell r="G1222" t="str">
            <v>Actualización 2022 -I + MO 2023</v>
          </cell>
        </row>
        <row r="1223">
          <cell r="C1223">
            <v>8731</v>
          </cell>
          <cell r="D1223" t="str">
            <v>UNIÓN EMT 1 1/4"</v>
          </cell>
          <cell r="E1223" t="str">
            <v>UN</v>
          </cell>
          <cell r="F1223">
            <v>1162</v>
          </cell>
          <cell r="G1223" t="str">
            <v>Actualización 2022 -I + MO 2023</v>
          </cell>
        </row>
        <row r="1224">
          <cell r="C1224">
            <v>8732</v>
          </cell>
          <cell r="D1224" t="str">
            <v>CURVA  EMT 2"</v>
          </cell>
          <cell r="E1224" t="str">
            <v>UN</v>
          </cell>
          <cell r="F1224">
            <v>11700</v>
          </cell>
          <cell r="G1224" t="str">
            <v>Actualización 2022 -I + MO 2023</v>
          </cell>
        </row>
        <row r="1225">
          <cell r="C1225">
            <v>8734</v>
          </cell>
          <cell r="D1225" t="str">
            <v>UNIÓN EMT 2"</v>
          </cell>
          <cell r="E1225" t="str">
            <v>UN</v>
          </cell>
          <cell r="F1225">
            <v>5700</v>
          </cell>
          <cell r="G1225" t="str">
            <v>Actualización 2022 -I + MO 2023</v>
          </cell>
        </row>
        <row r="1226">
          <cell r="C1226">
            <v>8737</v>
          </cell>
          <cell r="D1226" t="str">
            <v>CABLE NO.1/0 AWG 15 KV 133% XLPE</v>
          </cell>
          <cell r="E1226" t="str">
            <v>ML</v>
          </cell>
          <cell r="F1226">
            <v>63200</v>
          </cell>
          <cell r="G1226" t="str">
            <v>Actualización 2022 -I + MO 2023</v>
          </cell>
        </row>
        <row r="1227">
          <cell r="C1227">
            <v>8738</v>
          </cell>
          <cell r="D1227" t="str">
            <v>CABLE COBRE DESNUDO No. 2 AWG</v>
          </cell>
          <cell r="E1227" t="str">
            <v>ML</v>
          </cell>
          <cell r="F1227">
            <v>19159</v>
          </cell>
          <cell r="G1227" t="str">
            <v>Actualización 2022 -I + MO 2023</v>
          </cell>
        </row>
        <row r="1228">
          <cell r="C1228">
            <v>8742</v>
          </cell>
          <cell r="D1228" t="str">
            <v>DUCTO ELÉCTRICO TELEFÓNICO TDP PVC 4"</v>
          </cell>
          <cell r="E1228" t="str">
            <v>ML</v>
          </cell>
          <cell r="F1228">
            <v>23150</v>
          </cell>
          <cell r="G1228" t="str">
            <v>Actualización 2022 -I + MO 2023</v>
          </cell>
        </row>
        <row r="1229">
          <cell r="C1229">
            <v>8743</v>
          </cell>
          <cell r="D1229" t="str">
            <v>CURVA PVC 4"</v>
          </cell>
          <cell r="E1229" t="str">
            <v>UN</v>
          </cell>
          <cell r="F1229">
            <v>35280</v>
          </cell>
          <cell r="G1229" t="str">
            <v>Actualización 2022 -I + MO 2023</v>
          </cell>
        </row>
        <row r="1230">
          <cell r="C1230">
            <v>8746</v>
          </cell>
          <cell r="D1230" t="str">
            <v>CABLE NO.2/0 AWG 15 KV 133% XLPE</v>
          </cell>
          <cell r="E1230" t="str">
            <v>ML</v>
          </cell>
          <cell r="F1230">
            <v>45698</v>
          </cell>
          <cell r="G1230" t="str">
            <v>Actualización 2022 -I + MO 2023</v>
          </cell>
        </row>
        <row r="1231">
          <cell r="C1231">
            <v>8749</v>
          </cell>
          <cell r="D1231" t="str">
            <v>CABLE DE COBRE AISLADO THWN/THHN NO. 500 MCM</v>
          </cell>
          <cell r="E1231" t="str">
            <v>ML</v>
          </cell>
          <cell r="F1231">
            <v>172010</v>
          </cell>
          <cell r="G1231" t="str">
            <v>Actualización 2022 -I + MO 2023</v>
          </cell>
        </row>
        <row r="1232">
          <cell r="C1232">
            <v>8750</v>
          </cell>
          <cell r="D1232" t="str">
            <v>TUBO PVC 4" DB TIPO PESADO</v>
          </cell>
          <cell r="E1232" t="str">
            <v>ML</v>
          </cell>
          <cell r="F1232">
            <v>34029</v>
          </cell>
          <cell r="G1232" t="str">
            <v>Actualización 2022 -I + MO 2023</v>
          </cell>
        </row>
        <row r="1233">
          <cell r="C1233">
            <v>8752</v>
          </cell>
          <cell r="D1233" t="str">
            <v>TUBO PVC DB 6"</v>
          </cell>
          <cell r="E1233" t="str">
            <v>ML</v>
          </cell>
          <cell r="F1233">
            <v>70974</v>
          </cell>
          <cell r="G1233" t="str">
            <v>Actualización 2022 -I + MO 2023</v>
          </cell>
        </row>
        <row r="1234">
          <cell r="C1234">
            <v>8760</v>
          </cell>
          <cell r="D1234" t="str">
            <v>CABLE ALUMINIO AISLADO NO.1/0</v>
          </cell>
          <cell r="E1234" t="str">
            <v>ML</v>
          </cell>
          <cell r="F1234">
            <v>8330</v>
          </cell>
          <cell r="G1234" t="str">
            <v>Actualización 2022 -I + MO 2023</v>
          </cell>
        </row>
        <row r="1235">
          <cell r="C1235">
            <v>8768</v>
          </cell>
          <cell r="D1235" t="str">
            <v>CABLE COBRE DESNUDO NO.2/0 AWG</v>
          </cell>
          <cell r="E1235" t="str">
            <v>ML</v>
          </cell>
          <cell r="F1235">
            <v>42095</v>
          </cell>
          <cell r="G1235" t="str">
            <v>Actualización 2022 -I + MO 2023</v>
          </cell>
        </row>
        <row r="1236">
          <cell r="C1236">
            <v>8770</v>
          </cell>
          <cell r="D1236" t="str">
            <v>SOLDADURA CABLE-VARILLA 1/0 - SOLDADOR 1/0 AWG 600V 105°C 170 A</v>
          </cell>
          <cell r="E1236" t="str">
            <v>UN</v>
          </cell>
          <cell r="F1236">
            <v>61476</v>
          </cell>
          <cell r="G1236" t="str">
            <v>Actualización 2022 -I + MO 2023</v>
          </cell>
        </row>
        <row r="1237">
          <cell r="C1237">
            <v>8771</v>
          </cell>
          <cell r="D1237" t="str">
            <v>TERMINAL 1 HUECO AWG 2/0</v>
          </cell>
          <cell r="E1237" t="str">
            <v>UN</v>
          </cell>
          <cell r="F1237">
            <v>3516</v>
          </cell>
          <cell r="G1237" t="str">
            <v>Actualización 2022 -I + MO 2023</v>
          </cell>
        </row>
        <row r="1238">
          <cell r="C1238">
            <v>8774</v>
          </cell>
          <cell r="D1238" t="str">
            <v>ADAPTADOR TERMINAL PVC 3/4"</v>
          </cell>
          <cell r="E1238" t="str">
            <v>UN</v>
          </cell>
          <cell r="F1238">
            <v>234</v>
          </cell>
          <cell r="G1238" t="str">
            <v>Actualización 2022 -I + MO 2023</v>
          </cell>
        </row>
        <row r="1239">
          <cell r="C1239">
            <v>8777</v>
          </cell>
          <cell r="D1239" t="str">
            <v>CABLE UTP CATEGORIA 6A</v>
          </cell>
          <cell r="E1239" t="str">
            <v>ML</v>
          </cell>
          <cell r="F1239">
            <v>2956</v>
          </cell>
          <cell r="G1239" t="str">
            <v>Actualización 2022 -I + MO 2023</v>
          </cell>
        </row>
        <row r="1240">
          <cell r="C1240">
            <v>8779</v>
          </cell>
          <cell r="D1240" t="str">
            <v>CAJA GALVANIZADA 2400</v>
          </cell>
          <cell r="E1240" t="str">
            <v>UN</v>
          </cell>
          <cell r="F1240">
            <v>2950</v>
          </cell>
          <cell r="G1240" t="str">
            <v>Actualización 2022 -I + MO 2023</v>
          </cell>
        </row>
        <row r="1241">
          <cell r="C1241">
            <v>8789</v>
          </cell>
          <cell r="D1241" t="str">
            <v>INTERVINIL PRO DRYWALL</v>
          </cell>
          <cell r="E1241" t="str">
            <v>GLN</v>
          </cell>
          <cell r="F1241">
            <v>15660</v>
          </cell>
          <cell r="G1241" t="str">
            <v>Actualización 2022 -I + MO 2023</v>
          </cell>
        </row>
        <row r="1242">
          <cell r="C1242">
            <v>8790</v>
          </cell>
          <cell r="D1242" t="str">
            <v>VIDRIO TEMPLADO DE 10MM</v>
          </cell>
          <cell r="E1242" t="str">
            <v>M2</v>
          </cell>
          <cell r="F1242">
            <v>187695</v>
          </cell>
          <cell r="G1242" t="str">
            <v>Actualización 2022 -I + MO 2023</v>
          </cell>
        </row>
        <row r="1243">
          <cell r="C1243">
            <v>8794</v>
          </cell>
          <cell r="D1243" t="str">
            <v>VIDRIO TEMPLADO DE 6MM</v>
          </cell>
          <cell r="E1243" t="str">
            <v>M2</v>
          </cell>
          <cell r="F1243">
            <v>89250</v>
          </cell>
          <cell r="G1243" t="str">
            <v>Actualización 2022 -I + MO 2023</v>
          </cell>
        </row>
        <row r="1244">
          <cell r="C1244">
            <v>8844</v>
          </cell>
          <cell r="D1244" t="str">
            <v>ELECTROSOLDADOR - DE 350 A 515 AMPERIOS EN UN CICLO DE TRABAJO DEL 60%</v>
          </cell>
          <cell r="E1244" t="str">
            <v>HR</v>
          </cell>
          <cell r="F1244">
            <v>4862</v>
          </cell>
          <cell r="G1244" t="str">
            <v>Actualización 2022 -I + MO 2023</v>
          </cell>
        </row>
        <row r="1245">
          <cell r="C1245">
            <v>8845</v>
          </cell>
          <cell r="D1245" t="str">
            <v>TARIFA JORNAL - PERSONAL DE OBRA - TÉCNICO (INCLUYE FACTOR DE PRESTACIONES)</v>
          </cell>
          <cell r="E1245" t="str">
            <v>JR</v>
          </cell>
          <cell r="F1245">
            <v>106000</v>
          </cell>
          <cell r="G1245" t="str">
            <v>Actualización 2022 -I + MO 2023</v>
          </cell>
        </row>
        <row r="1246">
          <cell r="C1246">
            <v>8846</v>
          </cell>
          <cell r="D1246" t="str">
            <v>BLOQUE CANALIZADOR AMARILLO - SEPARADOR TIPO TRANSMILENIO. NO INCLUYE ELEMENTOS DE ANCLAJE</v>
          </cell>
          <cell r="E1246" t="str">
            <v>UN</v>
          </cell>
          <cell r="F1246">
            <v>124950</v>
          </cell>
          <cell r="G1246" t="str">
            <v>Actualización 2022 -I + MO 2023</v>
          </cell>
        </row>
        <row r="1247">
          <cell r="C1247">
            <v>8854</v>
          </cell>
          <cell r="D1247" t="str">
            <v>SEMAFORO (3x200) LENTES DE POLICARBONATO DE 8" BICICLETA LUCES. SISTEMA ILUMINACION A LEDS COMPATIBILIDAD C800/900 PARA FIJACION A MASTIL. INCL ELEMENTOS DE FIJACION</v>
          </cell>
          <cell r="E1247" t="str">
            <v>UN</v>
          </cell>
          <cell r="F1247">
            <v>3993436</v>
          </cell>
          <cell r="G1247" t="str">
            <v>Actualización 2022 -I + MO 2023</v>
          </cell>
        </row>
        <row r="1248">
          <cell r="C1248">
            <v>8855</v>
          </cell>
          <cell r="D1248" t="str">
            <v>ADAPTADOR TERMINAL EMT 1"</v>
          </cell>
          <cell r="E1248" t="str">
            <v>UN</v>
          </cell>
          <cell r="F1248">
            <v>2012</v>
          </cell>
          <cell r="G1248" t="str">
            <v>Actualización 2022 -I + MO 2023</v>
          </cell>
        </row>
        <row r="1249">
          <cell r="C1249">
            <v>8856</v>
          </cell>
          <cell r="D1249" t="str">
            <v>ADAPTADOR TERMINAL EMT 3/4"</v>
          </cell>
          <cell r="E1249" t="str">
            <v>UN</v>
          </cell>
          <cell r="F1249">
            <v>1438</v>
          </cell>
          <cell r="G1249" t="str">
            <v>Actualización 2022 -I + MO 2023</v>
          </cell>
        </row>
        <row r="1250">
          <cell r="C1250">
            <v>8858</v>
          </cell>
          <cell r="D1250" t="str">
            <v>CABLE COAXIAL RG-6</v>
          </cell>
          <cell r="E1250" t="str">
            <v>ML</v>
          </cell>
          <cell r="F1250">
            <v>833</v>
          </cell>
          <cell r="G1250" t="str">
            <v>Actualización 2022 -I + MO 2023</v>
          </cell>
        </row>
        <row r="1251">
          <cell r="C1251">
            <v>8859</v>
          </cell>
          <cell r="D1251" t="str">
            <v>CABLE CU THHN No. 4 DESNUDO</v>
          </cell>
          <cell r="E1251" t="str">
            <v>ML</v>
          </cell>
          <cell r="F1251">
            <v>10591</v>
          </cell>
          <cell r="G1251" t="str">
            <v>Actualización 2022 -I + MO 2023</v>
          </cell>
        </row>
        <row r="1252">
          <cell r="C1252">
            <v>8860</v>
          </cell>
          <cell r="D1252" t="str">
            <v>CABLE FLEXIBLE OXIGENO 2x14</v>
          </cell>
          <cell r="E1252" t="str">
            <v>ML</v>
          </cell>
          <cell r="F1252">
            <v>2626</v>
          </cell>
          <cell r="G1252" t="str">
            <v>Actualización 2022 -I + MO 2023</v>
          </cell>
        </row>
        <row r="1253">
          <cell r="C1253">
            <v>8861</v>
          </cell>
          <cell r="D1253" t="str">
            <v>CABLE UPT VOZ Y DATOS CAT 6</v>
          </cell>
          <cell r="E1253" t="str">
            <v>ML</v>
          </cell>
          <cell r="F1253">
            <v>2712</v>
          </cell>
          <cell r="G1253" t="str">
            <v>Actualización 2022 -I + MO 2023</v>
          </cell>
        </row>
        <row r="1254">
          <cell r="C1254">
            <v>8862</v>
          </cell>
          <cell r="D1254" t="str">
            <v>CABLE UPT CAT 6 PARA EXTERIORES</v>
          </cell>
          <cell r="E1254" t="str">
            <v>ML</v>
          </cell>
          <cell r="F1254">
            <v>3332</v>
          </cell>
          <cell r="G1254" t="str">
            <v>Actualización 2022 -I + MO 2023</v>
          </cell>
        </row>
        <row r="1255">
          <cell r="C1255">
            <v>8865</v>
          </cell>
          <cell r="D1255" t="str">
            <v>CAJA METALICA PARA CUATRO (4) MEDIDORES</v>
          </cell>
          <cell r="E1255" t="str">
            <v>UN</v>
          </cell>
          <cell r="F1255">
            <v>492115</v>
          </cell>
          <cell r="G1255" t="str">
            <v>Actualización 2022 -I + MO 2023</v>
          </cell>
        </row>
        <row r="1256">
          <cell r="C1256">
            <v>8866</v>
          </cell>
          <cell r="D1256" t="str">
            <v>CAJA RADWEL CONDULETA 2 x 4"</v>
          </cell>
          <cell r="E1256" t="str">
            <v>UN</v>
          </cell>
          <cell r="F1256">
            <v>12193</v>
          </cell>
          <cell r="G1256" t="str">
            <v>Actualización 2022 -I + MO 2023</v>
          </cell>
        </row>
        <row r="1257">
          <cell r="C1257">
            <v>8867</v>
          </cell>
          <cell r="D1257" t="str">
            <v>CAPACETE IMC DE 3"</v>
          </cell>
          <cell r="E1257" t="str">
            <v>UN</v>
          </cell>
          <cell r="F1257">
            <v>39443</v>
          </cell>
          <cell r="G1257" t="str">
            <v>Actualización 2022 -I + MO 2023</v>
          </cell>
        </row>
        <row r="1258">
          <cell r="C1258">
            <v>8868</v>
          </cell>
          <cell r="D1258" t="str">
            <v>CONDUCTORES COBRE No. 1/0 AWG/THHN 600V</v>
          </cell>
          <cell r="E1258" t="str">
            <v>ML</v>
          </cell>
          <cell r="F1258">
            <v>36671</v>
          </cell>
          <cell r="G1258" t="str">
            <v>Actualización 2022 -I + MO 2023</v>
          </cell>
        </row>
        <row r="1259">
          <cell r="C1259">
            <v>8869</v>
          </cell>
          <cell r="D1259" t="str">
            <v>CONDUCTOR COBRE No. 2 AWT/THHN 600V</v>
          </cell>
          <cell r="E1259" t="str">
            <v>ML</v>
          </cell>
          <cell r="F1259">
            <v>22491</v>
          </cell>
          <cell r="G1259" t="str">
            <v>Actualización 2022 -I + MO 2023</v>
          </cell>
        </row>
        <row r="1260">
          <cell r="C1260">
            <v>8870</v>
          </cell>
          <cell r="D1260" t="str">
            <v>CURVA CONDUIT EMT 1"</v>
          </cell>
          <cell r="E1260" t="str">
            <v>UN</v>
          </cell>
          <cell r="F1260">
            <v>2737</v>
          </cell>
          <cell r="G1260" t="str">
            <v>Actualización 2022 -I + MO 2023</v>
          </cell>
        </row>
        <row r="1261">
          <cell r="C1261">
            <v>8871</v>
          </cell>
          <cell r="D1261" t="str">
            <v>CURVA CONDUIT EMT 3/4"</v>
          </cell>
          <cell r="E1261" t="str">
            <v>UN</v>
          </cell>
          <cell r="F1261">
            <v>1549</v>
          </cell>
          <cell r="G1261" t="str">
            <v>Actualización 2022 -I + MO 2023</v>
          </cell>
        </row>
        <row r="1262">
          <cell r="C1262">
            <v>8872</v>
          </cell>
          <cell r="D1262" t="str">
            <v>CURVA GRAN RADIO DUCTO PVC  EB DE 3"</v>
          </cell>
          <cell r="E1262" t="str">
            <v>UN</v>
          </cell>
          <cell r="F1262">
            <v>15388</v>
          </cell>
          <cell r="G1262" t="str">
            <v>Actualización 2022 -I + MO 2023</v>
          </cell>
        </row>
        <row r="1263">
          <cell r="C1263">
            <v>8873</v>
          </cell>
          <cell r="D1263" t="str">
            <v>FAVIGEL</v>
          </cell>
          <cell r="E1263" t="str">
            <v>KG</v>
          </cell>
          <cell r="F1263">
            <v>5699</v>
          </cell>
          <cell r="G1263" t="str">
            <v>Actualización 2022 -I + MO 2023</v>
          </cell>
        </row>
        <row r="1264">
          <cell r="C1264">
            <v>8874</v>
          </cell>
          <cell r="D1264" t="str">
            <v>MEDIDOR DE ENERGIA MONOFASICO</v>
          </cell>
          <cell r="E1264" t="str">
            <v>UN</v>
          </cell>
          <cell r="F1264">
            <v>55596</v>
          </cell>
          <cell r="G1264" t="str">
            <v>Actualización 2022 -I + MO 2023</v>
          </cell>
        </row>
        <row r="1265">
          <cell r="C1265">
            <v>8875</v>
          </cell>
          <cell r="D1265" t="str">
            <v>MEDIDOR DE ENERGIA TRIFASICO 20-80 AMP</v>
          </cell>
          <cell r="E1265" t="str">
            <v>UN</v>
          </cell>
          <cell r="F1265">
            <v>195885</v>
          </cell>
          <cell r="G1265" t="str">
            <v>Actualización 2022 -I + MO 2023</v>
          </cell>
        </row>
        <row r="1266">
          <cell r="C1266">
            <v>8876</v>
          </cell>
          <cell r="D1266" t="str">
            <v>SOLDADURA EXOTERMICA 115 Gr</v>
          </cell>
          <cell r="E1266" t="str">
            <v>UN</v>
          </cell>
          <cell r="F1266">
            <v>15500</v>
          </cell>
          <cell r="G1266" t="str">
            <v>Actualización 2022 -I + MO 2023</v>
          </cell>
        </row>
        <row r="1267">
          <cell r="C1267">
            <v>8877</v>
          </cell>
          <cell r="D1267" t="str">
            <v>TOMA DOBLE VOZ Y DATOS CAT 6</v>
          </cell>
          <cell r="E1267" t="str">
            <v>UN</v>
          </cell>
          <cell r="F1267">
            <v>30359</v>
          </cell>
          <cell r="G1267" t="str">
            <v>Actualización 2022 -I + MO 2023</v>
          </cell>
        </row>
        <row r="1268">
          <cell r="C1268">
            <v>8880</v>
          </cell>
          <cell r="D1268" t="str">
            <v>TUBO CONDUIT IMC 4"</v>
          </cell>
          <cell r="E1268" t="str">
            <v>ML</v>
          </cell>
          <cell r="F1268">
            <v>126491</v>
          </cell>
          <cell r="G1268" t="str">
            <v>Actualización 2022 -I + MO 2023</v>
          </cell>
        </row>
        <row r="1269">
          <cell r="C1269">
            <v>8883</v>
          </cell>
          <cell r="D1269" t="str">
            <v>UNION CONDUIT EMT DE 1"</v>
          </cell>
          <cell r="E1269" t="str">
            <v>UN</v>
          </cell>
          <cell r="F1269">
            <v>1902</v>
          </cell>
          <cell r="G1269" t="str">
            <v>Actualización 2022 -I + MO 2023</v>
          </cell>
        </row>
        <row r="1270">
          <cell r="C1270">
            <v>8884</v>
          </cell>
          <cell r="D1270" t="str">
            <v>UNION CONDUIT EMT DE 3/4"</v>
          </cell>
          <cell r="E1270" t="str">
            <v>UN</v>
          </cell>
          <cell r="F1270">
            <v>1150</v>
          </cell>
          <cell r="G1270" t="str">
            <v>Actualización 2022 -I + MO 2023</v>
          </cell>
        </row>
        <row r="1271">
          <cell r="C1271">
            <v>8885</v>
          </cell>
          <cell r="D1271" t="str">
            <v>SOLDADURA EXOTERMICA CAP No. 90 gr</v>
          </cell>
          <cell r="E1271" t="str">
            <v>UN</v>
          </cell>
          <cell r="F1271">
            <v>12650</v>
          </cell>
          <cell r="G1271" t="str">
            <v>Actualización 2022 -I + MO 2023</v>
          </cell>
        </row>
        <row r="1272">
          <cell r="C1272">
            <v>8892</v>
          </cell>
          <cell r="D1272" t="str">
            <v>ESTACIÓN 10 - BANCA ABDOMINALES BAJO - ADULTOS MAYORES. DISEÑO IDRD. SUMINISTRO E INSTALACION</v>
          </cell>
          <cell r="E1272" t="str">
            <v>UN</v>
          </cell>
          <cell r="F1272">
            <v>2082500</v>
          </cell>
          <cell r="G1272" t="str">
            <v>Actualización 2022 -I + MO 2023</v>
          </cell>
        </row>
        <row r="1273">
          <cell r="C1273">
            <v>8893</v>
          </cell>
          <cell r="D1273" t="str">
            <v>JUEGO BALANCIN - IDRD - NIÑOS (1-5 AÑOS) SUMINISTRO E INSTALACION</v>
          </cell>
          <cell r="E1273" t="str">
            <v>UN</v>
          </cell>
          <cell r="F1273">
            <v>1666000</v>
          </cell>
          <cell r="G1273" t="str">
            <v>Actualización 2022 -I + MO 2023</v>
          </cell>
        </row>
        <row r="1274">
          <cell r="C1274">
            <v>8894</v>
          </cell>
          <cell r="D1274" t="str">
            <v>DOTACION BARRA ADULTOS/MAYORES - DISEÑO IDRD (SUMINISTRO E INSTALACION</v>
          </cell>
          <cell r="E1274" t="str">
            <v>UN</v>
          </cell>
          <cell r="F1274">
            <v>1904000</v>
          </cell>
          <cell r="G1274" t="str">
            <v>Actualización 2022 -I + MO 2023</v>
          </cell>
        </row>
        <row r="1275">
          <cell r="C1275">
            <v>8895</v>
          </cell>
          <cell r="D1275" t="str">
            <v>DOTACION CAMINADOR ADULTOS/MAYORES - DISEÑO IDRD - SUMINISTRO E INSTALACION</v>
          </cell>
          <cell r="E1275" t="str">
            <v>UN</v>
          </cell>
          <cell r="F1275">
            <v>2380000</v>
          </cell>
          <cell r="G1275" t="str">
            <v>Actualización 2022 -I + MO 2023</v>
          </cell>
        </row>
        <row r="1276">
          <cell r="C1276">
            <v>8897</v>
          </cell>
          <cell r="D1276" t="str">
            <v>DOTACION GIRO DE CADERA PARA ADULTOS - SEGUN ESPECIFICACION IDRD - SUMINISTRO E INSTALACION</v>
          </cell>
          <cell r="E1276" t="str">
            <v>UN</v>
          </cell>
          <cell r="F1276">
            <v>2380000</v>
          </cell>
          <cell r="G1276" t="str">
            <v>Actualización 2022 -I + MO 2023</v>
          </cell>
        </row>
        <row r="1277">
          <cell r="C1277">
            <v>8907</v>
          </cell>
          <cell r="D1277" t="str">
            <v>GEODREN CON TUBERIA CIRCULAR 160mm H= 1.0m</v>
          </cell>
          <cell r="E1277" t="str">
            <v>ML</v>
          </cell>
          <cell r="F1277">
            <v>93879</v>
          </cell>
          <cell r="G1277" t="str">
            <v>Actualización 2022 -I + MO 2023</v>
          </cell>
        </row>
        <row r="1278">
          <cell r="C1278">
            <v>8908</v>
          </cell>
          <cell r="D1278" t="str">
            <v>GEODREN CON TUBERIA CIRCULAR 200mm  H= 1.0m</v>
          </cell>
          <cell r="E1278" t="str">
            <v>ML</v>
          </cell>
          <cell r="F1278">
            <v>132520</v>
          </cell>
          <cell r="G1278" t="str">
            <v>Actualización 2022 -I + MO 2023</v>
          </cell>
        </row>
        <row r="1279">
          <cell r="C1279">
            <v>8911</v>
          </cell>
          <cell r="D1279" t="str">
            <v>TARIFA JORNAL - PERSONAL DE OBRA - OPERADOR EQUIPO DE SEÑALIZACIÓN HORARIO NOCTURNO (INCLUYE FACTOR DE PRESTACIONES)</v>
          </cell>
          <cell r="E1279" t="str">
            <v>JR</v>
          </cell>
          <cell r="F1279">
            <v>120925</v>
          </cell>
          <cell r="G1279" t="str">
            <v>Actualización 2022 -I + MO 2023</v>
          </cell>
        </row>
        <row r="1280">
          <cell r="C1280">
            <v>8913</v>
          </cell>
          <cell r="D1280" t="str">
            <v>BOLSACRETO REF. 1101 ANCHO= 1.20m  LONGITUD= 2.40m  CAPACIDAD 1.0m3</v>
          </cell>
          <cell r="E1280" t="str">
            <v>UN</v>
          </cell>
          <cell r="F1280">
            <v>29319</v>
          </cell>
          <cell r="G1280" t="str">
            <v>Actualización 2022 -I + MO 2023</v>
          </cell>
        </row>
        <row r="1281">
          <cell r="C1281">
            <v>8928</v>
          </cell>
          <cell r="D1281" t="str">
            <v>TUBERIA PVC U.M. NORMA NTC 382 D= 14" RD 21</v>
          </cell>
          <cell r="E1281" t="str">
            <v>ML</v>
          </cell>
          <cell r="F1281">
            <v>510495</v>
          </cell>
          <cell r="G1281" t="str">
            <v>Actualización 2022 -I + MO 2023</v>
          </cell>
        </row>
        <row r="1282">
          <cell r="C1282">
            <v>8929</v>
          </cell>
          <cell r="D1282" t="str">
            <v>UNION GIBAULT HD PARA AC CL.25  D= 14" (350mm)</v>
          </cell>
          <cell r="E1282" t="str">
            <v>UN</v>
          </cell>
          <cell r="F1282">
            <v>1153860</v>
          </cell>
          <cell r="G1282" t="str">
            <v>Actualización 2022 -I + MO 2023</v>
          </cell>
        </row>
        <row r="1283">
          <cell r="C1283">
            <v>8930</v>
          </cell>
          <cell r="D1283" t="str">
            <v>UNION DE CONSTRUCCION Y REPARACION PARA PVC  D= 14"</v>
          </cell>
          <cell r="E1283" t="str">
            <v>UN</v>
          </cell>
          <cell r="F1283">
            <v>1889219</v>
          </cell>
          <cell r="G1283" t="str">
            <v>Actualización 2022 -I + MO 2023</v>
          </cell>
        </row>
        <row r="1284">
          <cell r="C1284">
            <v>8931</v>
          </cell>
          <cell r="D1284" t="str">
            <v>UNION DE TRANSICION PVC-AC  CL.25  D= 14"</v>
          </cell>
          <cell r="E1284" t="str">
            <v>UN</v>
          </cell>
          <cell r="F1284">
            <v>1810273</v>
          </cell>
          <cell r="G1284" t="str">
            <v>Actualización 2022 -I + MO 2023</v>
          </cell>
        </row>
        <row r="1285">
          <cell r="C1285">
            <v>8932</v>
          </cell>
          <cell r="D1285" t="str">
            <v>REDUCCION CONCENTRICA HD E.L.  4" x 2"  (100x50mm)</v>
          </cell>
          <cell r="E1285" t="str">
            <v>UN</v>
          </cell>
          <cell r="F1285">
            <v>146370</v>
          </cell>
          <cell r="G1285" t="str">
            <v>Actualización 2022 -I + MO 2023</v>
          </cell>
        </row>
        <row r="1286">
          <cell r="C1286">
            <v>8933</v>
          </cell>
          <cell r="D1286" t="str">
            <v>REDUCCION CONCENTRICA HD E.L.  14" x 12"  (350x300mm)</v>
          </cell>
          <cell r="E1286" t="str">
            <v>UN</v>
          </cell>
          <cell r="F1286">
            <v>2148612</v>
          </cell>
          <cell r="G1286" t="str">
            <v>Actualización 2022 -I + MO 2023</v>
          </cell>
        </row>
        <row r="1287">
          <cell r="C1287">
            <v>8938</v>
          </cell>
          <cell r="D1287" t="str">
            <v>CAJA GALVANIZADA 5800 CL. 20</v>
          </cell>
          <cell r="E1287" t="str">
            <v>UN</v>
          </cell>
          <cell r="F1287">
            <v>1866</v>
          </cell>
          <cell r="G1287" t="str">
            <v>Actualización 2022 -I + MO 2023</v>
          </cell>
        </row>
        <row r="1288">
          <cell r="C1288">
            <v>8939</v>
          </cell>
          <cell r="D1288" t="str">
            <v>CABLE POLARIZADO 2 x 14"</v>
          </cell>
          <cell r="E1288" t="str">
            <v>ML</v>
          </cell>
          <cell r="F1288">
            <v>2261</v>
          </cell>
          <cell r="G1288" t="str">
            <v>Actualización 2022 -I + MO 2023</v>
          </cell>
        </row>
        <row r="1289">
          <cell r="C1289">
            <v>8941</v>
          </cell>
          <cell r="D1289" t="str">
            <v>TABLERO BIFASICO DE 18 CIRCUITOS CON PUERTA</v>
          </cell>
          <cell r="E1289" t="str">
            <v>UN</v>
          </cell>
          <cell r="F1289">
            <v>157076</v>
          </cell>
          <cell r="G1289" t="str">
            <v>Actualización 2022 -I + MO 2023</v>
          </cell>
        </row>
        <row r="1290">
          <cell r="C1290">
            <v>8942</v>
          </cell>
          <cell r="D1290" t="str">
            <v>CABLE C XLPE 4/0 AWG 15 KV ALUMINIO IL 100% CINTA</v>
          </cell>
          <cell r="E1290" t="str">
            <v>ML</v>
          </cell>
          <cell r="F1290">
            <v>52370</v>
          </cell>
          <cell r="G1290" t="str">
            <v>Actualización 2022 -I + MO 2023</v>
          </cell>
        </row>
        <row r="1291">
          <cell r="C1291">
            <v>8968</v>
          </cell>
          <cell r="D1291" t="str">
            <v>TRANSPORTE DE POSTES AP/LA</v>
          </cell>
          <cell r="E1291" t="str">
            <v>GLB</v>
          </cell>
          <cell r="F1291">
            <v>1000</v>
          </cell>
          <cell r="G1291" t="str">
            <v>Actualización 2022 -I + MO 2023</v>
          </cell>
        </row>
        <row r="1292">
          <cell r="C1292">
            <v>8969</v>
          </cell>
          <cell r="D1292" t="str">
            <v>MOVILIZACIÓN, MONTAJE Y DESMONTAJE PILOTEADORA</v>
          </cell>
          <cell r="E1292" t="str">
            <v>GLB</v>
          </cell>
          <cell r="F1292">
            <v>1000</v>
          </cell>
          <cell r="G1292" t="str">
            <v>Actualización 2022 -I + MO 2023</v>
          </cell>
        </row>
        <row r="1293">
          <cell r="C1293">
            <v>8970</v>
          </cell>
          <cell r="D1293" t="str">
            <v>TRANSPORTE TUBERIA GRP</v>
          </cell>
          <cell r="E1293" t="str">
            <v>GLB</v>
          </cell>
          <cell r="F1293">
            <v>1000</v>
          </cell>
          <cell r="G1293" t="str">
            <v>Actualización 2022 -I + MO 2023</v>
          </cell>
        </row>
        <row r="1294">
          <cell r="C1294">
            <v>8971</v>
          </cell>
          <cell r="D1294" t="str">
            <v>TRANSPORTE ACOPLE GRP</v>
          </cell>
          <cell r="E1294" t="str">
            <v>GLB</v>
          </cell>
          <cell r="F1294">
            <v>1000</v>
          </cell>
          <cell r="G1294" t="str">
            <v>Actualización 2022 -I + MO 2023</v>
          </cell>
        </row>
        <row r="1295">
          <cell r="C1295">
            <v>8972</v>
          </cell>
          <cell r="D1295" t="str">
            <v>CONCRETO TREMIE 4000 PSI  28 MPa (280 Kg/cm2)</v>
          </cell>
          <cell r="E1295" t="str">
            <v>M3</v>
          </cell>
          <cell r="F1295">
            <v>431078</v>
          </cell>
          <cell r="G1295" t="str">
            <v>Actualización 2022 -I + MO 2023</v>
          </cell>
        </row>
        <row r="1296">
          <cell r="C1296">
            <v>8973</v>
          </cell>
          <cell r="D1296" t="str">
            <v>SOLDADURA 7018 x 3/32</v>
          </cell>
          <cell r="E1296" t="str">
            <v>KG</v>
          </cell>
          <cell r="F1296">
            <v>16738</v>
          </cell>
          <cell r="G1296" t="str">
            <v>Actualización 2022 -I + MO 2023</v>
          </cell>
        </row>
        <row r="1297">
          <cell r="C1297">
            <v>8975</v>
          </cell>
          <cell r="D1297" t="str">
            <v>TUBERÍA ESTRUCTURAL METÁLICO RECTANGULAR DE 6mt (50mm x 25mm) ESPESOR 2mm (TUBERIA DE 2" x 1" CAL. 18)</v>
          </cell>
          <cell r="E1297" t="str">
            <v>ML</v>
          </cell>
          <cell r="F1297">
            <v>8659</v>
          </cell>
          <cell r="G1297" t="str">
            <v>Actualización 2022 -I + MO 2023</v>
          </cell>
          <cell r="H1297" t="str">
            <v>x</v>
          </cell>
        </row>
        <row r="1298">
          <cell r="C1298">
            <v>8978</v>
          </cell>
          <cell r="D1298" t="str">
            <v>GALVANIZADO EN CALIENTE</v>
          </cell>
          <cell r="E1298" t="str">
            <v>KG</v>
          </cell>
          <cell r="F1298">
            <v>1607</v>
          </cell>
          <cell r="G1298" t="str">
            <v>Actualización 2022 -I + MO 2023</v>
          </cell>
          <cell r="H1298" t="str">
            <v>x</v>
          </cell>
        </row>
        <row r="1299">
          <cell r="C1299">
            <v>8979</v>
          </cell>
          <cell r="D1299" t="str">
            <v>OXIGENO</v>
          </cell>
          <cell r="E1299" t="str">
            <v>M3</v>
          </cell>
          <cell r="F1299">
            <v>12884</v>
          </cell>
          <cell r="G1299" t="str">
            <v>Actualización 2022 -I + MO 2023</v>
          </cell>
        </row>
        <row r="1300">
          <cell r="C1300">
            <v>8981</v>
          </cell>
          <cell r="D1300" t="str">
            <v>LAMINA HR A-36</v>
          </cell>
          <cell r="E1300" t="str">
            <v>KG</v>
          </cell>
          <cell r="F1300">
            <v>3137</v>
          </cell>
          <cell r="G1300" t="str">
            <v>Actualización 2022 -I + MO 2023</v>
          </cell>
          <cell r="H1300" t="str">
            <v>x</v>
          </cell>
        </row>
        <row r="1301">
          <cell r="C1301">
            <v>8983</v>
          </cell>
          <cell r="D1301" t="str">
            <v>PERFIL IPE - ASTM A572 GR. 50</v>
          </cell>
          <cell r="E1301" t="str">
            <v>KG</v>
          </cell>
          <cell r="F1301">
            <v>3451</v>
          </cell>
          <cell r="G1301" t="str">
            <v>Actualización 2022 -I + MO 2023</v>
          </cell>
          <cell r="H1301" t="str">
            <v>x</v>
          </cell>
        </row>
        <row r="1302">
          <cell r="C1302">
            <v>8984</v>
          </cell>
          <cell r="D1302" t="str">
            <v>PERFILES C</v>
          </cell>
          <cell r="E1302" t="str">
            <v>KG</v>
          </cell>
          <cell r="F1302">
            <v>3561</v>
          </cell>
          <cell r="G1302" t="str">
            <v>Actualización 2022 -I + MO 2023</v>
          </cell>
          <cell r="H1302" t="str">
            <v>x</v>
          </cell>
        </row>
        <row r="1303">
          <cell r="C1303">
            <v>8985</v>
          </cell>
          <cell r="D1303" t="str">
            <v>BREAKER ENCHUFABLE 1x50A</v>
          </cell>
          <cell r="E1303" t="str">
            <v>UN</v>
          </cell>
          <cell r="F1303">
            <v>13516</v>
          </cell>
          <cell r="G1303" t="str">
            <v>Actualización 2022 -I + MO 2023</v>
          </cell>
        </row>
        <row r="1304">
          <cell r="C1304">
            <v>8986</v>
          </cell>
          <cell r="D1304" t="str">
            <v>BREAKER ENCHUFABLE 1x15A</v>
          </cell>
          <cell r="E1304" t="str">
            <v>UN</v>
          </cell>
          <cell r="F1304">
            <v>11280</v>
          </cell>
          <cell r="G1304" t="str">
            <v>Actualización 2022 -I + MO 2023</v>
          </cell>
        </row>
        <row r="1305">
          <cell r="C1305">
            <v>8987</v>
          </cell>
          <cell r="D1305" t="str">
            <v>BREAKER ENCHUFABLE 2X15A</v>
          </cell>
          <cell r="E1305" t="str">
            <v>UN</v>
          </cell>
          <cell r="F1305">
            <v>24990</v>
          </cell>
          <cell r="G1305" t="str">
            <v>Actualización 2022 -I + MO 2023</v>
          </cell>
        </row>
        <row r="1306">
          <cell r="C1306">
            <v>8988</v>
          </cell>
          <cell r="D1306" t="str">
            <v>BREAKER ENCHUFABLE 1X30A</v>
          </cell>
          <cell r="E1306" t="str">
            <v>UN</v>
          </cell>
          <cell r="F1306">
            <v>11032</v>
          </cell>
          <cell r="G1306" t="str">
            <v>Actualización 2022 -I + MO 2023</v>
          </cell>
        </row>
        <row r="1307">
          <cell r="C1307">
            <v>8990</v>
          </cell>
          <cell r="D1307" t="str">
            <v>BREAKER ENCHUFABLE 3X60A</v>
          </cell>
          <cell r="E1307" t="str">
            <v>UN</v>
          </cell>
          <cell r="F1307">
            <v>83866</v>
          </cell>
          <cell r="G1307" t="str">
            <v>Actualización 2022 -I + MO 2023</v>
          </cell>
        </row>
        <row r="1308">
          <cell r="C1308">
            <v>8993</v>
          </cell>
          <cell r="D1308" t="str">
            <v>CAJA PARA 4 MEDIDORES TRIFASICA 81cm x 75cm x 18cm</v>
          </cell>
          <cell r="E1308" t="str">
            <v>UN</v>
          </cell>
          <cell r="F1308">
            <v>492115</v>
          </cell>
          <cell r="G1308" t="str">
            <v>Actualización 2022 -I + MO 2023</v>
          </cell>
        </row>
        <row r="1309">
          <cell r="C1309">
            <v>8994</v>
          </cell>
          <cell r="D1309" t="str">
            <v>CLAVIJA 10A</v>
          </cell>
          <cell r="E1309" t="str">
            <v>UN</v>
          </cell>
          <cell r="F1309">
            <v>1711</v>
          </cell>
          <cell r="G1309" t="str">
            <v>Actualización 2022 -I + MO 2023</v>
          </cell>
        </row>
        <row r="1310">
          <cell r="C1310">
            <v>8995</v>
          </cell>
          <cell r="D1310" t="str">
            <v>CURVA EMT 1 1/2"</v>
          </cell>
          <cell r="E1310" t="str">
            <v>UN</v>
          </cell>
          <cell r="F1310">
            <v>6545</v>
          </cell>
          <cell r="G1310" t="str">
            <v>Actualización 2022 -I + MO 2023</v>
          </cell>
        </row>
        <row r="1311">
          <cell r="C1311">
            <v>8996</v>
          </cell>
          <cell r="D1311" t="str">
            <v>TABLERO TRIFASICO 18 CIRCUITOS CON ESPACIO PARA TOTALIZADOR</v>
          </cell>
          <cell r="E1311" t="str">
            <v>UN</v>
          </cell>
          <cell r="F1311">
            <v>251090</v>
          </cell>
          <cell r="G1311" t="str">
            <v>Actualización 2022 -I + MO 2023</v>
          </cell>
        </row>
        <row r="1312">
          <cell r="C1312">
            <v>8997</v>
          </cell>
          <cell r="D1312" t="str">
            <v>TABLERO MONOFASICO CON ESPACIO PARA 6 CIRCUITOS</v>
          </cell>
          <cell r="E1312" t="str">
            <v>UN</v>
          </cell>
          <cell r="F1312">
            <v>40460</v>
          </cell>
          <cell r="G1312" t="str">
            <v>Actualización 2022 -I + MO 2023</v>
          </cell>
        </row>
        <row r="1313">
          <cell r="C1313">
            <v>9000</v>
          </cell>
          <cell r="D1313" t="str">
            <v>TOTALIZADOR INDUSTRIAL DE 30A</v>
          </cell>
          <cell r="E1313" t="str">
            <v>UN</v>
          </cell>
          <cell r="F1313">
            <v>119000</v>
          </cell>
          <cell r="G1313" t="str">
            <v>Actualización 2022 -I + MO 2023</v>
          </cell>
        </row>
        <row r="1314">
          <cell r="C1314">
            <v>9001</v>
          </cell>
          <cell r="D1314" t="str">
            <v>TOTALIZADOR INDUSTRIAL DE 3x80A</v>
          </cell>
          <cell r="E1314" t="str">
            <v>UN</v>
          </cell>
          <cell r="F1314">
            <v>119000</v>
          </cell>
          <cell r="G1314" t="str">
            <v>Actualización 2022 -I + MO 2023</v>
          </cell>
        </row>
        <row r="1315">
          <cell r="C1315">
            <v>9003</v>
          </cell>
          <cell r="D1315" t="str">
            <v>UNION EMT 1 1/2"</v>
          </cell>
          <cell r="E1315" t="str">
            <v>UN</v>
          </cell>
          <cell r="F1315">
            <v>4648</v>
          </cell>
          <cell r="G1315" t="str">
            <v>Actualización 2022 -I + MO 2023</v>
          </cell>
        </row>
        <row r="1316">
          <cell r="C1316">
            <v>9004</v>
          </cell>
          <cell r="D1316" t="str">
            <v>TUBO EN CONCRETO ALTA RESISTENCIA D= 8"</v>
          </cell>
          <cell r="E1316" t="str">
            <v>ML</v>
          </cell>
          <cell r="F1316">
            <v>190352</v>
          </cell>
          <cell r="G1316" t="str">
            <v>Actualización 2022 -I + MO 2023</v>
          </cell>
        </row>
        <row r="1317">
          <cell r="C1317">
            <v>9005</v>
          </cell>
          <cell r="D1317" t="str">
            <v>TUBERIA CONCRETO DE ALTA RESISTENCIA D= 16"</v>
          </cell>
          <cell r="E1317" t="str">
            <v>ML</v>
          </cell>
          <cell r="F1317">
            <v>407513</v>
          </cell>
          <cell r="G1317" t="str">
            <v>Actualización 2022 -I + MO 2023</v>
          </cell>
        </row>
        <row r="1318">
          <cell r="C1318">
            <v>9006</v>
          </cell>
          <cell r="D1318" t="str">
            <v>TUBO EN CONCRETO ALTA RESISTENCIA D= 18"</v>
          </cell>
          <cell r="E1318" t="str">
            <v>ML</v>
          </cell>
          <cell r="F1318">
            <v>505943</v>
          </cell>
          <cell r="G1318" t="str">
            <v>Actualización 2022 -I + MO 2023</v>
          </cell>
        </row>
        <row r="1319">
          <cell r="C1319">
            <v>9007</v>
          </cell>
          <cell r="D1319" t="str">
            <v>TUBO EN CONCRETO ALTA RESISTENCIA D= 20"</v>
          </cell>
          <cell r="E1319" t="str">
            <v>ML</v>
          </cell>
          <cell r="F1319">
            <v>596552</v>
          </cell>
          <cell r="G1319" t="str">
            <v>Actualización 2022 -I + MO 2023</v>
          </cell>
        </row>
        <row r="1320">
          <cell r="C1320">
            <v>9016</v>
          </cell>
          <cell r="D1320" t="str">
            <v>EVALUACION PARA TRATAMIENTO Y/O MANEJO SILVICULTURAL. CANTIDAD &lt;25 ARBOLES. (SEGUN RESOLUCION SDA No. 5589 DEL 30/09/2011)</v>
          </cell>
          <cell r="E1320" t="str">
            <v>UN</v>
          </cell>
          <cell r="F1320">
            <v>106720</v>
          </cell>
          <cell r="G1320" t="str">
            <v>Actualización 2022 -I + MO 2023</v>
          </cell>
        </row>
        <row r="1321">
          <cell r="C1321">
            <v>9017</v>
          </cell>
          <cell r="D1321" t="str">
            <v>SEGUIMIENTO PARA TRATAMIENTO Y/O MANEJO SILVICULTURAL. CANTIDAD &lt;25 ARBOLES. (SEGUN RESOLUCION SDA No. 5589 DEL 30/09/2011)</v>
          </cell>
          <cell r="E1321" t="str">
            <v>UN</v>
          </cell>
          <cell r="F1321">
            <v>225040</v>
          </cell>
          <cell r="G1321" t="str">
            <v>Actualización 2022 -I + MO 2023</v>
          </cell>
        </row>
        <row r="1322">
          <cell r="C1322">
            <v>9018</v>
          </cell>
          <cell r="D1322" t="str">
            <v>EVALUACION PARA TRATAMIENTO Y/O MANEJO SILVICULTURAL. CANTIDAD 25 - 49 ARBOLES. (SEGUN RESOLUCION SDA No. 5589 DEL 30/09/2011)</v>
          </cell>
          <cell r="E1322" t="str">
            <v>UN</v>
          </cell>
          <cell r="F1322">
            <v>146160</v>
          </cell>
          <cell r="G1322" t="str">
            <v>Actualización 2022 -I + MO 2023</v>
          </cell>
        </row>
        <row r="1323">
          <cell r="C1323">
            <v>9019</v>
          </cell>
          <cell r="D1323" t="str">
            <v>SEGUIMIENTO PARA TRATAMIENTO Y/O MANEJO SILVICULTURAL. CANTIDAD 25 - 49 ARBOLES. (SEGUN RESOLUCION SDA No. 5589 DEL 30/09/2011)</v>
          </cell>
          <cell r="E1323" t="str">
            <v>UN</v>
          </cell>
          <cell r="F1323">
            <v>302760</v>
          </cell>
          <cell r="G1323" t="str">
            <v>Actualización 2022 -I + MO 2023</v>
          </cell>
        </row>
        <row r="1324">
          <cell r="C1324">
            <v>9020</v>
          </cell>
          <cell r="D1324" t="str">
            <v>EVALUACION PARA TRATAMIENTO Y/O MANEJO SILVICULTURAL. CANTIDAD 50 - 99 ARBOLES. (SEGUN RESOLUCION SDA No. 5589 DEL 30/09/2011)</v>
          </cell>
          <cell r="E1324" t="str">
            <v>UN</v>
          </cell>
          <cell r="F1324">
            <v>185600</v>
          </cell>
          <cell r="G1324" t="str">
            <v>Actualización 2022 -I + MO 2023</v>
          </cell>
        </row>
        <row r="1325">
          <cell r="C1325">
            <v>9021</v>
          </cell>
          <cell r="D1325" t="str">
            <v>SEGUIMIENTO PARA TRATAMIENTO Y/O MANEJO SILVICULTURAL. CANTIDAD 50 - 99 ARBOLES. (SEGUN RESOLUCION SDA No. 5589 DEL 30/09/2011)</v>
          </cell>
          <cell r="E1325" t="str">
            <v>UN</v>
          </cell>
          <cell r="F1325">
            <v>381640</v>
          </cell>
          <cell r="G1325" t="str">
            <v>Actualización 2022 -I + MO 2023</v>
          </cell>
        </row>
        <row r="1326">
          <cell r="C1326">
            <v>9022</v>
          </cell>
          <cell r="D1326" t="str">
            <v>EVALUACION PARA TRATAMIENTO Y/O MANEJO SILVICULTURAL. CANTIDAD 100 - 199. (SEGUN RESOLUCION SDA No. 5589 DEL 30/09/2011)</v>
          </cell>
          <cell r="E1326" t="str">
            <v>UN</v>
          </cell>
          <cell r="F1326">
            <v>225040</v>
          </cell>
          <cell r="G1326" t="str">
            <v>Actualización 2022 -I + MO 2023</v>
          </cell>
        </row>
        <row r="1327">
          <cell r="C1327">
            <v>9023</v>
          </cell>
          <cell r="D1327" t="str">
            <v>SEGUIMIENTO PARA TRATAMIENTO Y/O MANEJO SILVICULTURAL. CANTIDAD 100 - 199. (SEGUN RESOLUCION SDA No. 5589 DEL 30/09/2011)</v>
          </cell>
          <cell r="E1327" t="str">
            <v>UN</v>
          </cell>
          <cell r="F1327">
            <v>460520</v>
          </cell>
          <cell r="G1327" t="str">
            <v>Actualización 2022 -I + MO 2023</v>
          </cell>
        </row>
        <row r="1328">
          <cell r="C1328">
            <v>9024</v>
          </cell>
          <cell r="D1328" t="str">
            <v>EVALUACION PARA TRATAMIENTO Y/O MANEJO SILVICULTURAL. CANTIDAD 200 - 299. (SEGUN RESOLUCION SDA No. 5589 DEL 30/09/2011)</v>
          </cell>
          <cell r="E1328" t="str">
            <v>UN</v>
          </cell>
          <cell r="F1328">
            <v>302760</v>
          </cell>
          <cell r="G1328" t="str">
            <v>Actualización 2022 -I + MO 2023</v>
          </cell>
        </row>
        <row r="1329">
          <cell r="C1329">
            <v>9025</v>
          </cell>
          <cell r="D1329" t="str">
            <v>SEGUIMIENTO PARA TRATAMIENTO Y/O MANEJO SILVICULTURAL. CANTIDAD 200 - 299. (SEGUN RESOLUCION SDA No. 5589 DEL 30/09/2011)</v>
          </cell>
          <cell r="E1329" t="str">
            <v>UN</v>
          </cell>
          <cell r="F1329">
            <v>617120</v>
          </cell>
          <cell r="G1329" t="str">
            <v>Actualización 2022 -I + MO 2023</v>
          </cell>
        </row>
        <row r="1330">
          <cell r="C1330">
            <v>9026</v>
          </cell>
          <cell r="D1330" t="str">
            <v>EVALUACION PARA TRATAMIENTO Y/O MANEJO SILVICULTURAL. CANTIDAD 300 - 399. (SEGUN RESOLUCION SDA No. 5589 DEL 30/09/2011)</v>
          </cell>
          <cell r="E1330" t="str">
            <v>UN</v>
          </cell>
          <cell r="F1330">
            <v>448920</v>
          </cell>
          <cell r="G1330" t="str">
            <v>Actualización 2022 -I + MO 2023</v>
          </cell>
        </row>
        <row r="1331">
          <cell r="C1331">
            <v>9027</v>
          </cell>
          <cell r="D1331" t="str">
            <v>SEGUIMIENTO PARA TRATAMIENTO Y/O MANEJO SILVICULTURAL. CANTIDAD 300 - 399. (SEGUN RESOLUCION SDA No. 5589 DEL 30/09/2011)</v>
          </cell>
          <cell r="E1331" t="str">
            <v>UN</v>
          </cell>
          <cell r="F1331">
            <v>773720</v>
          </cell>
          <cell r="G1331" t="str">
            <v>Actualización 2022 -I + MO 2023</v>
          </cell>
        </row>
        <row r="1332">
          <cell r="C1332">
            <v>9028</v>
          </cell>
          <cell r="D1332" t="str">
            <v>EVALUACION PARA TRATAMIENTO Y/O MANEJO SILVICULTURAL. CANTIDAD 400 - 499. (SEGUN RESOLUCION SDA No. 5589 DEL 30/09/2011)</v>
          </cell>
          <cell r="E1332" t="str">
            <v>UN</v>
          </cell>
          <cell r="F1332">
            <v>595080</v>
          </cell>
          <cell r="G1332" t="str">
            <v>Actualización 2022 -I + MO 2023</v>
          </cell>
        </row>
        <row r="1333">
          <cell r="C1333">
            <v>9029</v>
          </cell>
          <cell r="D1333" t="str">
            <v>SEGUIMIENTO PARA TRATAMIENTO Y/O MANEJO SILVICULTURAL. CANTIDAD 400 - 499. (SEGUN RESOLUCION SDA No. 5589 DEL 30/09/2011)</v>
          </cell>
          <cell r="E1333" t="str">
            <v>UN</v>
          </cell>
          <cell r="F1333">
            <v>1166960</v>
          </cell>
          <cell r="G1333" t="str">
            <v>Actualización 2022 -I + MO 2023</v>
          </cell>
        </row>
        <row r="1334">
          <cell r="C1334">
            <v>9030</v>
          </cell>
          <cell r="D1334" t="str">
            <v>EVALUACION PARA TRATAMIENTO Y/O MANEJO SILVICULTURAL. CANTIDAD 500 - 999 ARBOLES. (SEGUN RESOLUCION SDA No. 5589 DEL 30/09/2011)</v>
          </cell>
          <cell r="E1334" t="str">
            <v>UN</v>
          </cell>
          <cell r="F1334">
            <v>988320</v>
          </cell>
          <cell r="G1334" t="str">
            <v>Actualización 2022 -I + MO 2023</v>
          </cell>
        </row>
        <row r="1335">
          <cell r="C1335">
            <v>9031</v>
          </cell>
          <cell r="D1335" t="str">
            <v>SEGUIMIENTO PARA TRATAMIENTO Y/O MANEJO SILVICULTURAL. CANTIDAD 500 - 999 ARBOLES. (SEGUN RESOLUCION SDA No. 5589 DEL 30/09/2011)</v>
          </cell>
          <cell r="E1335" t="str">
            <v>UN</v>
          </cell>
          <cell r="F1335">
            <v>2244600</v>
          </cell>
          <cell r="G1335" t="str">
            <v>Actualización 2022 -I + MO 2023</v>
          </cell>
        </row>
        <row r="1336">
          <cell r="C1336">
            <v>9032</v>
          </cell>
          <cell r="D1336" t="str">
            <v>EVALUACION PARA TRATAMIENTO Y/O MANEJO SILVICULTURAL. CANTIDAD &gt;1000 ARBOLES. (SEGUN RESOLUCION SDA No. 5589 DEL 30/09/2011)</v>
          </cell>
          <cell r="E1336" t="str">
            <v>UN</v>
          </cell>
          <cell r="F1336">
            <v>1223800</v>
          </cell>
          <cell r="G1336" t="str">
            <v>Actualización 2022 -I + MO 2023</v>
          </cell>
        </row>
        <row r="1337">
          <cell r="C1337">
            <v>9033</v>
          </cell>
          <cell r="D1337" t="str">
            <v>SEGUIMIENTO PARA TRATAMIENTO Y/O MANEJO SILVICULTURAL. CANTIDAD &gt;1000 ARBOLES. (SEGUN RESOLUCION SDA No. 5589 DEL 30/09/2011)</v>
          </cell>
          <cell r="E1337" t="str">
            <v>UN</v>
          </cell>
          <cell r="F1337">
            <v>2636680</v>
          </cell>
          <cell r="G1337" t="str">
            <v>Actualización 2022 -I + MO 2023</v>
          </cell>
        </row>
        <row r="1338">
          <cell r="C1338">
            <v>9034</v>
          </cell>
          <cell r="D1338" t="str">
            <v>DELINEADORES TIPO A 0.77 x 0.15 x 0.10 (Incluye tornillos)</v>
          </cell>
          <cell r="E1338" t="str">
            <v>UN</v>
          </cell>
          <cell r="F1338">
            <v>134530</v>
          </cell>
          <cell r="G1338" t="str">
            <v>Actualización 2022 -I + MO 2023</v>
          </cell>
        </row>
        <row r="1339">
          <cell r="C1339">
            <v>9035</v>
          </cell>
          <cell r="D1339" t="str">
            <v>DELINEADORES TIPO B 0.78 x 0.20 x 0.15 (Incluye tornillos)</v>
          </cell>
          <cell r="E1339" t="str">
            <v>UN</v>
          </cell>
          <cell r="F1339">
            <v>217175</v>
          </cell>
          <cell r="G1339" t="str">
            <v>Actualización 2022 -I + MO 2023</v>
          </cell>
        </row>
        <row r="1340">
          <cell r="C1340">
            <v>9036</v>
          </cell>
          <cell r="D1340" t="str">
            <v>DELINEADORES TIPO C 0.405 x 0.15 x 0.085 (Incluye tornillos)</v>
          </cell>
          <cell r="E1340" t="str">
            <v>UN</v>
          </cell>
          <cell r="F1340">
            <v>53907</v>
          </cell>
          <cell r="G1340" t="str">
            <v>Actualización 2022 -I + MO 2023</v>
          </cell>
        </row>
        <row r="1341">
          <cell r="C1341">
            <v>9037</v>
          </cell>
          <cell r="D1341" t="str">
            <v>CURVA 90° PVC 2"</v>
          </cell>
          <cell r="E1341" t="str">
            <v>UN</v>
          </cell>
          <cell r="F1341">
            <v>20706</v>
          </cell>
          <cell r="G1341" t="str">
            <v>Actualización 2022 -I + MO 2023</v>
          </cell>
        </row>
        <row r="1342">
          <cell r="C1342">
            <v>9038</v>
          </cell>
          <cell r="D1342" t="str">
            <v>POSTE TIPO MASTIL T1 X (5.00 mt) EN TUBO SCH 40  GALVANIZADO Y PINTADO</v>
          </cell>
          <cell r="E1342" t="str">
            <v>UN</v>
          </cell>
          <cell r="F1342">
            <v>3036285</v>
          </cell>
          <cell r="G1342" t="str">
            <v>Actualización 2022 -I + MO 2023</v>
          </cell>
        </row>
        <row r="1343">
          <cell r="C1343">
            <v>9043</v>
          </cell>
          <cell r="D1343" t="str">
            <v>GEOMALLA FORTGRID ASPHALT 75  3.8m\ FORTGRID ASPHALT 300 GEF: 3,2</v>
          </cell>
          <cell r="E1343" t="str">
            <v>M2</v>
          </cell>
          <cell r="F1343">
            <v>18159</v>
          </cell>
          <cell r="G1343" t="str">
            <v>Actualización 2022 -I + MO 2023</v>
          </cell>
        </row>
        <row r="1344">
          <cell r="C1344">
            <v>9044</v>
          </cell>
          <cell r="D1344" t="str">
            <v>GEOMALLA FORTGRID ASPHALT 100  3.8m\ FORTGRID ASPHALT 700 GEF: 7,0</v>
          </cell>
          <cell r="E1344" t="str">
            <v>M2</v>
          </cell>
          <cell r="F1344">
            <v>22491</v>
          </cell>
          <cell r="G1344" t="str">
            <v>Actualización 2022 -I + MO 2023</v>
          </cell>
        </row>
        <row r="1345">
          <cell r="C1345">
            <v>9048</v>
          </cell>
          <cell r="D1345" t="str">
            <v>CARTELERA CON MARCO EN ALUMINIO ANODIZADO, PAÑO COLOR GRIS CON CENEFA SUPERIOR, PUERTAS CORREDIZAS. Incl. transporte</v>
          </cell>
          <cell r="E1345" t="str">
            <v>UN</v>
          </cell>
          <cell r="F1345">
            <v>478574</v>
          </cell>
          <cell r="G1345" t="str">
            <v>Actualización 2022 -I + MO 2023</v>
          </cell>
        </row>
        <row r="1346">
          <cell r="C1346">
            <v>9050</v>
          </cell>
          <cell r="D1346" t="str">
            <v>CAMARA DIGITAL COMPACTA MINIMO 16.2 MEGAPIXELES, MEMORIA DE 8 GB, VIDEO HD CON PAUSA Y ZOOM (UN)</v>
          </cell>
          <cell r="E1346" t="str">
            <v>UN</v>
          </cell>
          <cell r="F1346">
            <v>479800</v>
          </cell>
          <cell r="G1346" t="str">
            <v>Actualización 2022 -I + MO 2023</v>
          </cell>
        </row>
        <row r="1347">
          <cell r="C1347">
            <v>9054</v>
          </cell>
          <cell r="D1347" t="str">
            <v>CUBIERTA 333C, SENCILLA, EN ALUZINC Cal 24. SUM E INST. PANEL SIN TRASLAPOS LONGITUDINALES. PINTURA PLASTISOL/DURANAR 1 CARA (e=24micrones) CLIPS METALICOS OCULTOS. AISLANTE FIBRA VIDRIO 38mm</v>
          </cell>
          <cell r="E1347" t="str">
            <v>M2</v>
          </cell>
          <cell r="F1347">
            <v>229154</v>
          </cell>
          <cell r="G1347" t="str">
            <v>Actualización 2022 -I + MO 2023</v>
          </cell>
        </row>
        <row r="1348">
          <cell r="C1348">
            <v>9056</v>
          </cell>
          <cell r="D1348" t="str">
            <v>CIELORASO BAFFLE EN ALUZINC LISO COLOR ALUMINIO MEDIO. INCL FIJACION CON SISTEMA DE TRABA DE PRESION A UN RIEL PORTAPANEL SECCION 25mm CON DISTANCIA CADA 100mm Y ALTUA DE 100mm</v>
          </cell>
          <cell r="E1348" t="str">
            <v>M2</v>
          </cell>
          <cell r="F1348">
            <v>302171</v>
          </cell>
          <cell r="G1348" t="str">
            <v>Actualización 2022 -I + MO 2023</v>
          </cell>
        </row>
        <row r="1349">
          <cell r="C1349">
            <v>9057</v>
          </cell>
          <cell r="D1349" t="str">
            <v>CIELO 84R EN ALUZINC LISO COLOR ALUMINIO MEDIO. INCL FIJACION A LA ESTRUCTURA DEL PORTAPANEL POR MEDIO DE AMARRES CADA METRO, ANCHO DEL PANEL DE 84mm</v>
          </cell>
          <cell r="E1349" t="str">
            <v>M2</v>
          </cell>
          <cell r="F1349">
            <v>242885</v>
          </cell>
          <cell r="G1349" t="str">
            <v>Actualización 2022 -I + MO 2023</v>
          </cell>
        </row>
        <row r="1350">
          <cell r="C1350">
            <v>9061</v>
          </cell>
          <cell r="D1350" t="str">
            <v>CAMISA METALICA PERDIDA e= 3/8"</v>
          </cell>
          <cell r="E1350" t="str">
            <v>M2</v>
          </cell>
          <cell r="F1350">
            <v>460104</v>
          </cell>
          <cell r="G1350" t="str">
            <v>Actualización 2022 -I + MO 2023</v>
          </cell>
        </row>
        <row r="1351">
          <cell r="C1351">
            <v>9062</v>
          </cell>
          <cell r="D1351" t="str">
            <v>SEÑAL VERTICAL UNA CARA PARA CICLORUTA PARAL 3m, ÁNGULO DE 2x1/4x3m LAMINA CAL. 16 PINTADA POR UNA CARA 0.60m x 0.60m o 0.75m x 0.75m</v>
          </cell>
          <cell r="E1351" t="str">
            <v>UN</v>
          </cell>
          <cell r="F1351">
            <v>214200</v>
          </cell>
          <cell r="G1351" t="str">
            <v>Actualización 2022 -I + MO 2023</v>
          </cell>
          <cell r="H1351" t="str">
            <v>x</v>
          </cell>
        </row>
        <row r="1352">
          <cell r="C1352">
            <v>9083</v>
          </cell>
          <cell r="D1352" t="str">
            <v>EQUIPO DE TOPOGRAFÍA. INCLUYE TRÁNSITO, NIVEL Y ELEMENTOS COMPLEMENTARIOS - DÍA</v>
          </cell>
          <cell r="E1352" t="str">
            <v>DIA</v>
          </cell>
          <cell r="F1352">
            <v>141000</v>
          </cell>
          <cell r="G1352" t="str">
            <v>Actualización 2022 -I + MO 2023</v>
          </cell>
        </row>
        <row r="1353">
          <cell r="C1353">
            <v>9084</v>
          </cell>
          <cell r="D1353" t="str">
            <v>TARIFA MES - PERSONAL TÉCNICO-TECNÓLOGO EN ÁREAS DE INGENIERÍA (NO INCLUYE FACTOR DE PRESTACIONES)</v>
          </cell>
          <cell r="E1353" t="str">
            <v>MES</v>
          </cell>
          <cell r="F1353">
            <v>2966000</v>
          </cell>
          <cell r="G1353" t="str">
            <v>Actualización 2022 -I + MO 2023</v>
          </cell>
        </row>
        <row r="1354">
          <cell r="C1354">
            <v>9085</v>
          </cell>
          <cell r="D1354" t="str">
            <v>TARIFA MES - PERSONAL TÉCNICO - AUXILIAR DE INGENIERÍA (NO INCLUYE FACTOR DE PRESTACIONES)</v>
          </cell>
          <cell r="E1354" t="str">
            <v>MES</v>
          </cell>
          <cell r="F1354">
            <v>2607000</v>
          </cell>
          <cell r="G1354" t="str">
            <v>Actualización 2022 -I + MO 2023</v>
          </cell>
        </row>
        <row r="1355">
          <cell r="C1355">
            <v>9086</v>
          </cell>
          <cell r="D1355" t="str">
            <v>TARIFA MES - PERSONAL TÉCNICO - DIBUJANTE 1 (NO INCLUYE FACTOR DE PRESTACIONES)</v>
          </cell>
          <cell r="E1355" t="str">
            <v>MES</v>
          </cell>
          <cell r="F1355">
            <v>2734000</v>
          </cell>
          <cell r="G1355" t="str">
            <v>Actualización 2022 -I + MO 2023</v>
          </cell>
        </row>
        <row r="1356">
          <cell r="C1356">
            <v>9087</v>
          </cell>
          <cell r="D1356" t="str">
            <v>TARIFA MES - PERSONAL TÉCNICO - DIBUJANTE 2 (NO INCLUYE FACTOR DE PRESTACIONES)</v>
          </cell>
          <cell r="E1356" t="str">
            <v>MES</v>
          </cell>
          <cell r="F1356">
            <v>2209000</v>
          </cell>
          <cell r="G1356" t="str">
            <v>Actualización 2022 -I + MO 2023</v>
          </cell>
        </row>
        <row r="1357">
          <cell r="C1357">
            <v>9088</v>
          </cell>
          <cell r="D1357" t="str">
            <v>TARIFA MES - PERSONAL TÉCNICO - TOPÓGRAFO INSPECTOR (NO INCLUYE FACTOR DE PRESTACIONES)</v>
          </cell>
          <cell r="E1357" t="str">
            <v>MES</v>
          </cell>
          <cell r="F1357">
            <v>3092000</v>
          </cell>
          <cell r="G1357" t="str">
            <v>Actualización 2022 -I + MO 2023</v>
          </cell>
        </row>
        <row r="1358">
          <cell r="C1358">
            <v>9089</v>
          </cell>
          <cell r="D1358" t="str">
            <v>TARIFA MES - PERSONAL TÉCNICO - LABORATORISTA INSPECTOR (NO INCLUYE FACTOR DE PRESTACIONES)</v>
          </cell>
          <cell r="E1358" t="str">
            <v>MES</v>
          </cell>
          <cell r="F1358">
            <v>2739000</v>
          </cell>
          <cell r="G1358" t="str">
            <v>Actualización 2022 -I + MO 2023</v>
          </cell>
        </row>
        <row r="1359">
          <cell r="C1359">
            <v>9090</v>
          </cell>
          <cell r="D1359" t="str">
            <v>TARIFA MES - PERSONAL TÉCNICO - LABORATORISTA AUXILIAR (NO INCLUYE FACTOR DE PRESTACIONES)</v>
          </cell>
          <cell r="E1359" t="str">
            <v>MES</v>
          </cell>
          <cell r="F1359">
            <v>1917000</v>
          </cell>
          <cell r="G1359" t="str">
            <v>Actualización 2022 -I + MO 2023</v>
          </cell>
        </row>
        <row r="1360">
          <cell r="C1360">
            <v>9091</v>
          </cell>
          <cell r="D1360" t="str">
            <v>TARIFA MES - PERSONAL TÉCNICO - OPERADOR EQUIPO PERFORACIÓN (INCLUYE FACTOR DE PRESTACIONES)</v>
          </cell>
          <cell r="E1360" t="str">
            <v>MES</v>
          </cell>
          <cell r="F1360">
            <v>3590916</v>
          </cell>
          <cell r="G1360" t="str">
            <v>Actualización 2022 -I + MO 2023</v>
          </cell>
        </row>
        <row r="1361">
          <cell r="C1361">
            <v>9092</v>
          </cell>
          <cell r="D1361" t="str">
            <v>TARIFA MES - PERSONAL TÉCNICO - OPERADOR AUXILIAR DE EQUIPO (INCLUYE FACTOR DE PRESTACIONES)</v>
          </cell>
          <cell r="E1361" t="str">
            <v>MES</v>
          </cell>
          <cell r="F1361">
            <v>2613899</v>
          </cell>
          <cell r="G1361" t="str">
            <v>Actualización 2022 -I + MO 2023</v>
          </cell>
        </row>
        <row r="1362">
          <cell r="C1362">
            <v>9093</v>
          </cell>
          <cell r="D1362" t="str">
            <v>TARIFA MES - PERSONAL TÉCNICO - INSPECTOR 1 (NO INCLUYE FACTOR DE PRESTACIONES)</v>
          </cell>
          <cell r="E1362" t="str">
            <v>MES</v>
          </cell>
          <cell r="F1362">
            <v>2249000</v>
          </cell>
          <cell r="G1362" t="str">
            <v>Actualización 2022 -I + MO 2023</v>
          </cell>
        </row>
        <row r="1363">
          <cell r="C1363">
            <v>9094</v>
          </cell>
          <cell r="D1363" t="str">
            <v>TARIFA MES - PERSONAL TÉCNICO - INSPECTOR 2 (NO INCLUYE FACTOR DE PRESTACIONES)</v>
          </cell>
          <cell r="E1363" t="str">
            <v>MES</v>
          </cell>
          <cell r="F1363">
            <v>2025000</v>
          </cell>
          <cell r="G1363" t="str">
            <v>Actualización 2022 -I + MO 2023</v>
          </cell>
        </row>
        <row r="1364">
          <cell r="C1364">
            <v>9095</v>
          </cell>
          <cell r="D1364" t="str">
            <v>TARIFA MES - PERSONAL TÉCNICO - TOPÓGRAFO AUXILIAR (NO INCLUYE FACTOR DE PRESTACIONES)</v>
          </cell>
          <cell r="E1364" t="str">
            <v>MES</v>
          </cell>
          <cell r="F1364">
            <v>2536000</v>
          </cell>
          <cell r="G1364" t="str">
            <v>Actualización 2022 -I + MO 2023</v>
          </cell>
        </row>
        <row r="1365">
          <cell r="C1365">
            <v>9096</v>
          </cell>
          <cell r="D1365" t="str">
            <v>TARIFA MES - PERSONAL TÉCNICO - BATIMETRISTA INSPECTOR (NO INCLUYE FACTOR DE PRESTACIONES)</v>
          </cell>
          <cell r="E1365" t="str">
            <v>MES</v>
          </cell>
          <cell r="F1365">
            <v>3092000</v>
          </cell>
          <cell r="G1365" t="str">
            <v>Actualización 2022 -I + MO 2023</v>
          </cell>
        </row>
        <row r="1366">
          <cell r="C1366">
            <v>9097</v>
          </cell>
          <cell r="D1366" t="str">
            <v>TARIFA MES - PERSONAL TÉCNICO - BATIMETRISTA AUXILIAR (NO INCLUYE FACTOR DE PRESTACIONES)</v>
          </cell>
          <cell r="E1366" t="str">
            <v>MES</v>
          </cell>
          <cell r="F1366">
            <v>2536000</v>
          </cell>
          <cell r="G1366" t="str">
            <v>Actualización 2022 -I + MO 2023</v>
          </cell>
        </row>
        <row r="1367">
          <cell r="C1367">
            <v>9098</v>
          </cell>
          <cell r="D1367" t="str">
            <v>TARIFA MES - PERSONAL AUXILIAR TÉCNICO - CADENERO 1 (NO INCLUYE FACTOR DE PRESTACIONES)</v>
          </cell>
          <cell r="E1367" t="str">
            <v>MES</v>
          </cell>
          <cell r="F1367">
            <v>1917000</v>
          </cell>
          <cell r="G1367" t="str">
            <v>Actualización 2022 -I + MO 2023</v>
          </cell>
        </row>
        <row r="1368">
          <cell r="C1368">
            <v>9099</v>
          </cell>
          <cell r="D1368" t="str">
            <v>TARIFA MES - PERSONAL AUXILIAR TÉCNICO - CADENERO 2 (NO INCLUYE FACTOR DE PRESTACIONES)</v>
          </cell>
          <cell r="E1368" t="str">
            <v>MES</v>
          </cell>
          <cell r="F1368">
            <v>1670000</v>
          </cell>
          <cell r="G1368" t="str">
            <v>Actualización 2022 -I + MO 2023</v>
          </cell>
        </row>
        <row r="1369">
          <cell r="C1369">
            <v>9100</v>
          </cell>
          <cell r="D1369" t="str">
            <v>TARIFA MES - PERSONAL AUXILIAR TÉCNICO - CONDUCTOR O MOTORISTA (NO INCLUYE FACTOR DE PRESTACIONES)</v>
          </cell>
          <cell r="E1369" t="str">
            <v>MES</v>
          </cell>
          <cell r="F1369">
            <v>1389000</v>
          </cell>
          <cell r="G1369" t="str">
            <v>Actualización 2022 -I + MO 2023</v>
          </cell>
        </row>
        <row r="1370">
          <cell r="C1370">
            <v>9101</v>
          </cell>
          <cell r="D1370" t="str">
            <v>TARIFA MES - PERSONAL DE OBRA - MAESTRO DE OBRA (NO INCLUYE FACTOR DE PRESTACIONES)</v>
          </cell>
          <cell r="E1370" t="str">
            <v>MES</v>
          </cell>
          <cell r="F1370">
            <v>3480000</v>
          </cell>
          <cell r="G1370" t="str">
            <v>Actualización 2022 -I + MO 2023</v>
          </cell>
        </row>
        <row r="1371">
          <cell r="C1371">
            <v>9102</v>
          </cell>
          <cell r="D1371" t="str">
            <v>TARIFA MES - PERSONAL ADMINISTRATIVO - ADMINISTRADOR (NO INCLUYE FACTOR DE PRESTACIONES)</v>
          </cell>
          <cell r="E1371" t="str">
            <v>MES</v>
          </cell>
          <cell r="F1371">
            <v>2879000</v>
          </cell>
          <cell r="G1371" t="str">
            <v>Actualización 2022 -I + MO 2023</v>
          </cell>
        </row>
        <row r="1372">
          <cell r="C1372">
            <v>9103</v>
          </cell>
          <cell r="D1372" t="str">
            <v>TARIFA MES - PERSONAL ADMINISTRATIVO - AUXILIAR ADMINISTRATIVO-ALMACENISTA (NO INCLUYE FACTOR DE PRESTACIONES)</v>
          </cell>
          <cell r="E1372" t="str">
            <v>MES</v>
          </cell>
          <cell r="F1372">
            <v>2053000</v>
          </cell>
          <cell r="G1372" t="str">
            <v>Actualización 2022 -I + MO 2023</v>
          </cell>
        </row>
        <row r="1373">
          <cell r="C1373">
            <v>9104</v>
          </cell>
          <cell r="D1373" t="str">
            <v>TARIFA MES - PERSONAL ADMINISTRATIVO - SECRETARIA 1 (NO INCLUYE FACTOR DE PRESTACIONES)</v>
          </cell>
          <cell r="E1373" t="str">
            <v>MES</v>
          </cell>
          <cell r="F1373">
            <v>1670000</v>
          </cell>
          <cell r="G1373" t="str">
            <v>Actualización 2022 -I + MO 2023</v>
          </cell>
        </row>
        <row r="1374">
          <cell r="C1374">
            <v>9105</v>
          </cell>
          <cell r="D1374" t="str">
            <v>TARIFA MES - PERSONAL ADMINISTRATIVO - SECRETARIA 2 (NO INCLUYE FACTOR DE PRESTACIONES)</v>
          </cell>
          <cell r="E1374" t="str">
            <v>MES</v>
          </cell>
          <cell r="F1374">
            <v>1389000</v>
          </cell>
          <cell r="G1374" t="str">
            <v>Actualización 2022 -I + MO 2023</v>
          </cell>
        </row>
        <row r="1375">
          <cell r="C1375">
            <v>9107</v>
          </cell>
          <cell r="D1375" t="str">
            <v>TARIFA MES - PROFESIONAL CATEGORÍA 1 (NO INCLUYE FACTOR DE PRESTACIONES)</v>
          </cell>
          <cell r="E1375" t="str">
            <v>MES</v>
          </cell>
          <cell r="F1375">
            <v>14390000</v>
          </cell>
          <cell r="G1375" t="str">
            <v>Actualización 2022 -I + MO 2023</v>
          </cell>
        </row>
        <row r="1376">
          <cell r="C1376">
            <v>9108</v>
          </cell>
          <cell r="D1376" t="str">
            <v>TARIFA MES - PROFESIONAL CATEGORÍA 2 (NO INCLUYE FACTOR DE PRESTACIONES)</v>
          </cell>
          <cell r="E1376" t="str">
            <v>MES</v>
          </cell>
          <cell r="F1376">
            <v>10967000</v>
          </cell>
          <cell r="G1376" t="str">
            <v>Actualización 2022 -I + MO 2023</v>
          </cell>
        </row>
        <row r="1377">
          <cell r="C1377">
            <v>9109</v>
          </cell>
          <cell r="D1377" t="str">
            <v>TARIFA MES - PROFESIONAL CATEGORÍA 3 (NO INCLUYE FACTOR DE PRESTACIONES)</v>
          </cell>
          <cell r="E1377" t="str">
            <v>MES</v>
          </cell>
          <cell r="F1377">
            <v>9255000</v>
          </cell>
          <cell r="G1377" t="str">
            <v>Actualización 2022 -I + MO 2023</v>
          </cell>
        </row>
        <row r="1378">
          <cell r="C1378">
            <v>9110</v>
          </cell>
          <cell r="D1378" t="str">
            <v>TARIFA MES - PROFESIONAL CATEGORÍA 4 (NO INCLUYE FACTOR DE PRESTACIONES)</v>
          </cell>
          <cell r="E1378" t="str">
            <v>MES</v>
          </cell>
          <cell r="F1378">
            <v>7881000</v>
          </cell>
          <cell r="G1378" t="str">
            <v>Actualización 2022 -I + MO 2023</v>
          </cell>
        </row>
        <row r="1379">
          <cell r="C1379">
            <v>9111</v>
          </cell>
          <cell r="D1379" t="str">
            <v>TARIFA MES - PROFESIONAL CATEGORÍA 5 (NO INCLUYE FACTOR DE PRESTACIONES)</v>
          </cell>
          <cell r="E1379" t="str">
            <v>MES</v>
          </cell>
          <cell r="F1379">
            <v>7108000</v>
          </cell>
          <cell r="G1379" t="str">
            <v>Actualización 2022 -I + MO 2023</v>
          </cell>
        </row>
        <row r="1380">
          <cell r="C1380">
            <v>9112</v>
          </cell>
          <cell r="D1380" t="str">
            <v>TARIFA MES - PROFESIONAL CATEGORÍA 6 (NO INCLUYE FACTOR DE PRESTACIONES)</v>
          </cell>
          <cell r="E1380" t="str">
            <v>MES</v>
          </cell>
          <cell r="F1380">
            <v>6339000</v>
          </cell>
          <cell r="G1380" t="str">
            <v>Actualización 2022 -I + MO 2023</v>
          </cell>
        </row>
        <row r="1381">
          <cell r="C1381">
            <v>9113</v>
          </cell>
          <cell r="D1381" t="str">
            <v>TARIFA MES - PROFESIONAL CATEGORÍA 7 (NO INCLUYE FACTOR DE PRESTACIONES)</v>
          </cell>
          <cell r="E1381" t="str">
            <v>MES</v>
          </cell>
          <cell r="F1381">
            <v>4793000</v>
          </cell>
          <cell r="G1381" t="str">
            <v>Actualización 2022 -I + MO 2023</v>
          </cell>
        </row>
        <row r="1382">
          <cell r="C1382">
            <v>9114</v>
          </cell>
          <cell r="D1382" t="str">
            <v>TARIFA MES - PROFESIONAL CATEGORÍA 8 (NO INCLUYE FACTOR DE PRESTACIONES)</v>
          </cell>
          <cell r="E1382" t="str">
            <v>MES</v>
          </cell>
          <cell r="F1382">
            <v>4523000</v>
          </cell>
          <cell r="G1382" t="str">
            <v>Actualización 2022 -I + MO 2023</v>
          </cell>
        </row>
        <row r="1383">
          <cell r="C1383">
            <v>9115</v>
          </cell>
          <cell r="D1383" t="str">
            <v>EQUIPO DE TOPOGRAFÍA. INCLUYE TRÁNSITO, NIVEL Y ELEMENTOS COMPLEMENTARIOS - MES</v>
          </cell>
          <cell r="E1383" t="str">
            <v>MES</v>
          </cell>
          <cell r="F1383">
            <v>4103000</v>
          </cell>
          <cell r="G1383" t="str">
            <v>Actualización 2022 -I + MO 2023</v>
          </cell>
        </row>
        <row r="1384">
          <cell r="C1384">
            <v>9116</v>
          </cell>
          <cell r="D1384" t="str">
            <v>EQUIPO COMPLETO DE LABORATORIO - ESTUDIOS - DÍA</v>
          </cell>
          <cell r="E1384" t="str">
            <v>DIA</v>
          </cell>
          <cell r="F1384">
            <v>221000</v>
          </cell>
          <cell r="G1384" t="str">
            <v>Actualización 2022 -I + MO 2023</v>
          </cell>
        </row>
        <row r="1385">
          <cell r="C1385">
            <v>9117</v>
          </cell>
          <cell r="D1385" t="str">
            <v>EQUIPO COMPLETO DE LABORATORIO - ESTUDIOS - MES</v>
          </cell>
          <cell r="E1385" t="str">
            <v>MES</v>
          </cell>
          <cell r="F1385">
            <v>6399000</v>
          </cell>
          <cell r="G1385" t="str">
            <v>Actualización 2022 -I + MO 2023</v>
          </cell>
        </row>
        <row r="1386">
          <cell r="C1386">
            <v>9118</v>
          </cell>
          <cell r="D1386" t="str">
            <v>EQUIPO COMPLETO DE LABORATORIO - INTERVENTORIAS - DÍA</v>
          </cell>
          <cell r="E1386" t="str">
            <v>DIA</v>
          </cell>
          <cell r="F1386">
            <v>382000</v>
          </cell>
          <cell r="G1386" t="str">
            <v>Actualización 2022 -I + MO 2023</v>
          </cell>
        </row>
        <row r="1387">
          <cell r="C1387">
            <v>9119</v>
          </cell>
          <cell r="D1387" t="str">
            <v>EQUIPO COMPLETO DE LABORATORIO - INTERVENTORIAS - MES</v>
          </cell>
          <cell r="E1387" t="str">
            <v>MES</v>
          </cell>
          <cell r="F1387">
            <v>11312000</v>
          </cell>
          <cell r="G1387" t="str">
            <v>Actualización 2022 -I + MO 2023</v>
          </cell>
        </row>
        <row r="1388">
          <cell r="C1388">
            <v>9120</v>
          </cell>
          <cell r="D1388" t="str">
            <v>EQUIPO COMPLETO DE BATIMETRIA, HIDROMETRIA O SEDIMENTOMETRIA - DÍA</v>
          </cell>
          <cell r="E1388" t="str">
            <v>DIA</v>
          </cell>
          <cell r="F1388">
            <v>273000</v>
          </cell>
          <cell r="G1388" t="str">
            <v>Actualización 2022 -I + MO 2023</v>
          </cell>
        </row>
        <row r="1389">
          <cell r="C1389">
            <v>9121</v>
          </cell>
          <cell r="D1389" t="str">
            <v>EQUIPO COMPLETO DE BATIMETRIA, HIDROMETRIA O SEDIMENTOMETRIA - MES</v>
          </cell>
          <cell r="E1389" t="str">
            <v>MES</v>
          </cell>
          <cell r="F1389">
            <v>8211000</v>
          </cell>
          <cell r="G1389" t="str">
            <v>Actualización 2022 -I + MO 2023</v>
          </cell>
        </row>
        <row r="1390">
          <cell r="C1390">
            <v>9122</v>
          </cell>
          <cell r="D1390" t="str">
            <v xml:space="preserve"> PLOTTER - DÍA</v>
          </cell>
          <cell r="E1390" t="str">
            <v>DIA</v>
          </cell>
          <cell r="F1390">
            <v>41675</v>
          </cell>
          <cell r="G1390" t="str">
            <v>Actualización 2022 -I + MO 2023</v>
          </cell>
        </row>
        <row r="1391">
          <cell r="C1391">
            <v>9123</v>
          </cell>
          <cell r="D1391" t="str">
            <v>PLOTTER - MES</v>
          </cell>
          <cell r="E1391" t="str">
            <v>MES</v>
          </cell>
          <cell r="F1391">
            <v>1254999</v>
          </cell>
          <cell r="G1391" t="str">
            <v>Actualización 2022 -I + MO 2023</v>
          </cell>
        </row>
        <row r="1392">
          <cell r="C1392">
            <v>9124</v>
          </cell>
          <cell r="D1392" t="str">
            <v>DISTANCIOMETRO  (Incluyendo tránsito y Estación Total) - Capacidad de Lectura hasta 1500m</v>
          </cell>
          <cell r="E1392" t="str">
            <v>DIA</v>
          </cell>
          <cell r="F1392">
            <v>268000</v>
          </cell>
          <cell r="G1392" t="str">
            <v>Actualización 2022 -I + MO 2023</v>
          </cell>
        </row>
        <row r="1393">
          <cell r="C1393">
            <v>9125</v>
          </cell>
          <cell r="D1393" t="str">
            <v>DISTANCIOMETRO  (Incluyendo tránsito y Estación Total) - Capacidad de Lectura hasta 1500m.</v>
          </cell>
          <cell r="E1393" t="str">
            <v>MES</v>
          </cell>
          <cell r="F1393">
            <v>8016000</v>
          </cell>
          <cell r="G1393" t="str">
            <v>Actualización 2022 -I + MO 2023</v>
          </cell>
        </row>
        <row r="1394">
          <cell r="C1394">
            <v>9143</v>
          </cell>
          <cell r="D1394" t="str">
            <v>TAPON HD EXTREMO LISO D= 3"</v>
          </cell>
          <cell r="E1394" t="str">
            <v>UN</v>
          </cell>
          <cell r="F1394">
            <v>58178</v>
          </cell>
          <cell r="G1394" t="str">
            <v>Actualización 2022 -I + MO 2023</v>
          </cell>
        </row>
        <row r="1395">
          <cell r="C1395">
            <v>9144</v>
          </cell>
          <cell r="D1395" t="str">
            <v>PRUEBA HIDROSTÁTICA EN TUBERÍAS HASTA DE 12" TRAMOS MÁXIMO DE 500 ML</v>
          </cell>
          <cell r="E1395" t="str">
            <v>UN</v>
          </cell>
          <cell r="F1395">
            <v>654500</v>
          </cell>
          <cell r="G1395" t="str">
            <v>Actualización 2022 -I + MO 2023</v>
          </cell>
        </row>
        <row r="1396">
          <cell r="C1396">
            <v>9145</v>
          </cell>
          <cell r="D1396" t="str">
            <v>DESINFECCIÓN DE TUBERÍAS HASTA DE 12", POR TRAMOS.</v>
          </cell>
          <cell r="E1396" t="str">
            <v>UN</v>
          </cell>
          <cell r="F1396">
            <v>654500</v>
          </cell>
          <cell r="G1396" t="str">
            <v>Actualización 2022 -I + MO 2023</v>
          </cell>
        </row>
        <row r="1397">
          <cell r="C1397">
            <v>9146</v>
          </cell>
          <cell r="D1397" t="str">
            <v>DETECTORES DE DEMANDA VEHICULAR (CÁMARA) NO INCLUYE CABLES</v>
          </cell>
          <cell r="E1397" t="str">
            <v>UN</v>
          </cell>
          <cell r="F1397">
            <v>17062199</v>
          </cell>
          <cell r="G1397" t="str">
            <v>Actualización 2022 -I + MO 2023</v>
          </cell>
        </row>
        <row r="1398">
          <cell r="C1398">
            <v>9147</v>
          </cell>
          <cell r="D1398" t="str">
            <v>DETECTORES DE DEMANDA PEATONAL (BOTONES) NO INCLUYE CABLES</v>
          </cell>
          <cell r="E1398" t="str">
            <v>UN</v>
          </cell>
          <cell r="F1398">
            <v>1913706</v>
          </cell>
          <cell r="G1398" t="str">
            <v>Actualización 2022 -I + MO 2023</v>
          </cell>
        </row>
        <row r="1399">
          <cell r="C1399">
            <v>9148</v>
          </cell>
          <cell r="D1399" t="str">
            <v>TORRE DE ILUMINACIÓN. POTENCIA DE 2.4 A 3.8 KW - INCLUYE COMBUSTIBLE</v>
          </cell>
          <cell r="E1399" t="str">
            <v>MES</v>
          </cell>
          <cell r="F1399">
            <v>3505192</v>
          </cell>
          <cell r="G1399" t="str">
            <v>Actualización 2022 -I + MO 2023</v>
          </cell>
        </row>
        <row r="1400">
          <cell r="C1400">
            <v>9150</v>
          </cell>
          <cell r="D1400" t="str">
            <v>CONTROLADOR C900V CON CAPACIDAD PARA 16 GRUPOS VEHICULARES O PEATONALES. (Suministro, instalación y puesta en funcionamiento). CON POSIBILIDAD DE AMPLIACIÓN HASTA 32 GRUPOS, RELOJ EN TIEMPO REAL, 32</v>
          </cell>
          <cell r="E1400" t="str">
            <v>UN</v>
          </cell>
          <cell r="F1400">
            <v>128072248</v>
          </cell>
          <cell r="G1400" t="str">
            <v>Actualización 2022 -I + MO 2023</v>
          </cell>
        </row>
        <row r="1401">
          <cell r="C1401">
            <v>9151</v>
          </cell>
          <cell r="D1401" t="str">
            <v>CONTROLADOR C900V CON CAPACIDAD PARA 24 GRUPOS VEHICULARES O PEATONALES. (Suministro, instalación y puesta en funcionamiento). CON POSIBILIDAD DE AMPLIACIÓN HASTA 32 GRUPOS, RELOJ EN TIEMPO REAL, 32</v>
          </cell>
          <cell r="E1401" t="str">
            <v>UN</v>
          </cell>
          <cell r="F1401">
            <v>145471863</v>
          </cell>
          <cell r="G1401" t="str">
            <v>Actualización 2022 -I + MO 2023</v>
          </cell>
        </row>
        <row r="1402">
          <cell r="C1402">
            <v>9152</v>
          </cell>
          <cell r="D1402" t="str">
            <v>CONTROLADOR C900V CON CAPACIDAD PARA 32 GRUPOS VEHICULARES O PEATONALES. (Suministro, instalación y puesta en funcionamiento). CON POSIBILIDAD DE AMPLIACIÓN HASTA 32 GRUPOS, RELOJ EN TIEMPO REAL, 32</v>
          </cell>
          <cell r="E1402" t="str">
            <v>UN</v>
          </cell>
          <cell r="F1402">
            <v>161839084</v>
          </cell>
          <cell r="G1402" t="str">
            <v>Actualización 2022 -I + MO 2023</v>
          </cell>
        </row>
        <row r="1403">
          <cell r="C1403">
            <v>9159</v>
          </cell>
          <cell r="D1403" t="str">
            <v>ALQUILER ENTIBADO DESLIZANTE E2, RANGO PROFUNDIDAD DE EXCAVACIÓN: 3.0 M &lt; H &lt;= 4.8 M. INCL. ACCESORIOS Y ELEMENTOS DE FIJACIÓN</v>
          </cell>
          <cell r="E1403" t="str">
            <v>M2/MES</v>
          </cell>
          <cell r="F1403">
            <v>135660</v>
          </cell>
          <cell r="G1403" t="str">
            <v>Actualización 2022 -I + MO 2023</v>
          </cell>
        </row>
        <row r="1404">
          <cell r="C1404">
            <v>9164</v>
          </cell>
          <cell r="D1404" t="str">
            <v>ALQUILER DE VEHICULO: CAMPERO, PICK-UP, CAMIONETA, CAMION O SIMILAR MAYOR A 2000cc DE CILINDRADA, MODELO 2022 A 2019. 100% DE LA TARIFA ESTABLECIDA. INCLUYE TODOS LOS COSTOS DE OPERACIÓN Y MANTENIMIENTO EXCEPTO EL SALARIO DEL CONDUCTOR.</v>
          </cell>
          <cell r="E1404" t="str">
            <v>DIA</v>
          </cell>
          <cell r="F1404">
            <v>344000</v>
          </cell>
          <cell r="G1404" t="str">
            <v>Actualización 2022 -I + MO 2023</v>
          </cell>
        </row>
        <row r="1405">
          <cell r="C1405">
            <v>9165</v>
          </cell>
          <cell r="D1405" t="str">
            <v>ALQUILER DE VEHICULO: CAMPERO, PICK-UP, CAMIONETA, CAMION O SIMILAR DE 1300cc A 2000cc DE CILINDRADA, MODELO 2022 A 2019. 100% DE LA TARIFA ESTABLECIDA. INCLUYE TODOS LOS COSTOS DE OPERACIÓN Y MANTENIMIENTO EXCEPTO EL SALARIO DEL CONDUCTOR</v>
          </cell>
          <cell r="E1405" t="str">
            <v>MES</v>
          </cell>
          <cell r="F1405">
            <v>7265000</v>
          </cell>
          <cell r="G1405" t="str">
            <v>Actualización 2022 -I + MO 2023</v>
          </cell>
        </row>
        <row r="1406">
          <cell r="C1406">
            <v>9166</v>
          </cell>
          <cell r="D1406" t="str">
            <v>ALQUILER DE VEHICULO: CAMPERO, PICK-UP, CAMIONETA, CAMION O SIMILAR MAYOR A 2000cc DE CILINDRADA, MODELO 2022 A 2019. 100% DE LA TARIFA ESTABLECIDA. INCLUYE TODOS LOS COSTOS DE OPERACIÓN Y MANTENIMIENTO EXCEPTO EL SALARIO DEL CONDUCTOR</v>
          </cell>
          <cell r="E1406" t="str">
            <v>MES</v>
          </cell>
          <cell r="F1406">
            <v>10378000</v>
          </cell>
          <cell r="G1406" t="str">
            <v>Actualización 2022 -I + MO 2023</v>
          </cell>
        </row>
        <row r="1407">
          <cell r="C1407">
            <v>9167</v>
          </cell>
          <cell r="D1407" t="str">
            <v>ALQUILER DE VEHICULO: CAMPERO, PICK-UP, CAMIONETA, CAMION O SIMILAR CON CAPACIDAD DE CARGA DE 3 TON O MAS, MODELO 2022 A 2019. 100% DE LA TARIFA ESTABLECIDA. INCLUYE TODOS LOS COSTOS DE OPERACIÓN Y MANTENIMIENTO EXCEPTO EL SALARIO DEL CONDUCTOR.</v>
          </cell>
          <cell r="E1407" t="str">
            <v>DIA</v>
          </cell>
          <cell r="F1407">
            <v>471000</v>
          </cell>
          <cell r="G1407" t="str">
            <v>Actualización 2022 -I + MO 2023</v>
          </cell>
        </row>
        <row r="1408">
          <cell r="C1408">
            <v>9168</v>
          </cell>
          <cell r="D1408" t="str">
            <v>ALQUILER DE VEHICULO: CAMPERO, PICK-UP, CAMIONETA, CAMION O SIMILAR CON CAPACIDAD DE CARGA DE 3 TON O MAS, MODELO 2022 A 2019. 100% DE LA TARIFA ESTABLECIDA. INCLUYE TODOS LOS COSTOS DE OPERACIÓN Y MANTENIMIENTO EXCEPTO EL SALARIO DEL CONDUCTOR</v>
          </cell>
          <cell r="E1408" t="str">
            <v>MES</v>
          </cell>
          <cell r="F1408">
            <v>14121000</v>
          </cell>
          <cell r="G1408" t="str">
            <v>Actualización 2022 -I + MO 2023</v>
          </cell>
        </row>
        <row r="1409">
          <cell r="C1409">
            <v>9169</v>
          </cell>
          <cell r="D1409" t="str">
            <v>PALETA PARE-SIGA REGLAMENTADA</v>
          </cell>
          <cell r="E1409" t="str">
            <v>UN</v>
          </cell>
          <cell r="F1409">
            <v>29750</v>
          </cell>
          <cell r="G1409" t="str">
            <v>Actualización 2022 -I + MO 2023</v>
          </cell>
        </row>
        <row r="1410">
          <cell r="C1410">
            <v>9170</v>
          </cell>
          <cell r="D1410" t="str">
            <v>ARANDELA (Kg)</v>
          </cell>
          <cell r="E1410" t="str">
            <v>KG</v>
          </cell>
          <cell r="F1410">
            <v>9508</v>
          </cell>
          <cell r="G1410" t="str">
            <v>Actualización 2022 -I + MO 2023</v>
          </cell>
          <cell r="H1410" t="str">
            <v>x</v>
          </cell>
        </row>
        <row r="1411">
          <cell r="C1411">
            <v>9171</v>
          </cell>
          <cell r="D1411" t="str">
            <v>TORNILLO (Kg)</v>
          </cell>
          <cell r="E1411" t="str">
            <v>KG</v>
          </cell>
          <cell r="F1411">
            <v>7994</v>
          </cell>
          <cell r="G1411" t="str">
            <v>Actualización 2022 -I + MO 2023</v>
          </cell>
          <cell r="H1411" t="str">
            <v>x</v>
          </cell>
        </row>
        <row r="1412">
          <cell r="C1412">
            <v>9172</v>
          </cell>
          <cell r="D1412" t="str">
            <v>TRANSPORTE DE EQUIPO MENOR A UNA TONELADA POR VIAJE. INCLUYE ESCOLTA</v>
          </cell>
          <cell r="E1412" t="str">
            <v>VIAJE</v>
          </cell>
          <cell r="F1412">
            <v>122376</v>
          </cell>
          <cell r="G1412" t="str">
            <v>Actualización 2022 -I + MO 2023</v>
          </cell>
        </row>
        <row r="1413">
          <cell r="C1413">
            <v>9176</v>
          </cell>
          <cell r="D1413" t="str">
            <v>PLUMA GRÚA A COMBUSTIÓN - CAPACIDAD DE CARGA DE  250 A 300 KG. GUAYA DE 35m. NO INCLUYE COMBUSTIBLE</v>
          </cell>
          <cell r="E1413" t="str">
            <v>MES</v>
          </cell>
          <cell r="F1413">
            <v>510510</v>
          </cell>
          <cell r="G1413" t="str">
            <v>Actualización 2022 -I + MO 2023</v>
          </cell>
        </row>
        <row r="1414">
          <cell r="C1414">
            <v>9184</v>
          </cell>
          <cell r="D1414" t="str">
            <v>SEÑAL VERTICAL GRUPO DE INFORMATIVAS TIPO RECTANGULO (60cm x 75cm)</v>
          </cell>
          <cell r="E1414" t="str">
            <v>UN</v>
          </cell>
          <cell r="F1414">
            <v>257683</v>
          </cell>
          <cell r="G1414" t="str">
            <v>Actualización 2022 -I + MO 2023</v>
          </cell>
          <cell r="H1414" t="str">
            <v>x</v>
          </cell>
        </row>
        <row r="1415">
          <cell r="C1415">
            <v>9185</v>
          </cell>
          <cell r="D1415" t="str">
            <v>SONORIZADORES PARA INVIDENTES</v>
          </cell>
          <cell r="E1415" t="str">
            <v>UN</v>
          </cell>
          <cell r="F1415">
            <v>5726009</v>
          </cell>
          <cell r="G1415" t="str">
            <v>Actualización 2022 -I + MO 2023</v>
          </cell>
        </row>
        <row r="1416">
          <cell r="C1416">
            <v>9186</v>
          </cell>
          <cell r="D1416" t="str">
            <v>TRANSFORMADOR MONOFASICO 15 KVA (TENSION PRIMARIA DE 13.200, TENSION SECUNDARIA 240/120V ABB</v>
          </cell>
          <cell r="E1416" t="str">
            <v>UN</v>
          </cell>
          <cell r="F1416">
            <v>3291842</v>
          </cell>
          <cell r="G1416" t="str">
            <v>Actualización 2022 -I + MO 2023</v>
          </cell>
        </row>
        <row r="1417">
          <cell r="C1417">
            <v>9187</v>
          </cell>
          <cell r="D1417" t="str">
            <v>POSTE TIPO MÉNSULA T2 (3.50m) EN TUBO SCH 40 GALVANIZADO Y PINTADO.</v>
          </cell>
          <cell r="E1417" t="str">
            <v>UN</v>
          </cell>
          <cell r="F1417">
            <v>3993521</v>
          </cell>
          <cell r="G1417" t="str">
            <v>Actualización 2022 -I + MO 2023</v>
          </cell>
        </row>
        <row r="1418">
          <cell r="C1418">
            <v>9188</v>
          </cell>
          <cell r="D1418" t="str">
            <v>POSTE TIPO MÉNSULA T2 (4.50m) EN TUBO SCH 40 GALVANIZADO Y PINTADO.</v>
          </cell>
          <cell r="E1418" t="str">
            <v>UN</v>
          </cell>
          <cell r="F1418">
            <v>4232830</v>
          </cell>
          <cell r="G1418" t="str">
            <v>Actualización 2022 -I + MO 2023</v>
          </cell>
        </row>
        <row r="1419">
          <cell r="C1419">
            <v>9189</v>
          </cell>
          <cell r="D1419" t="str">
            <v>POSTE TIPO MÉNSULA T2 (6.50m) EN TUBO SCH 40 GALVANIZADO Y PINTADO.</v>
          </cell>
          <cell r="E1419" t="str">
            <v>UN</v>
          </cell>
          <cell r="F1419">
            <v>5189947</v>
          </cell>
          <cell r="G1419" t="str">
            <v>Actualización 2022 -I + MO 2023</v>
          </cell>
        </row>
        <row r="1420">
          <cell r="C1420">
            <v>9190</v>
          </cell>
          <cell r="D1420" t="str">
            <v>POSTE TIPO MÉNSULA T2 (8.50m) EN TUBO SCH 40 GALVANIZADO Y PINTADO.</v>
          </cell>
          <cell r="E1420" t="str">
            <v>UN</v>
          </cell>
          <cell r="F1420">
            <v>11890004</v>
          </cell>
          <cell r="G1420" t="str">
            <v>Actualización 2022 -I + MO 2023</v>
          </cell>
        </row>
        <row r="1421">
          <cell r="C1421">
            <v>9191</v>
          </cell>
          <cell r="D1421" t="str">
            <v>SEMAFORO VEHICULAR DE POLICARBONATO (3x200), LENTES DE POLICARBONATO DE 8", TRES LUCES, SISTEMA DE ILUMINACIÓN A LEDS. TIPO MENSULA.</v>
          </cell>
          <cell r="E1421" t="str">
            <v>UN</v>
          </cell>
          <cell r="F1421">
            <v>4640076</v>
          </cell>
          <cell r="G1421" t="str">
            <v>Actualización 2022 -I + MO 2023</v>
          </cell>
        </row>
        <row r="1422">
          <cell r="C1422">
            <v>9192</v>
          </cell>
          <cell r="D1422" t="str">
            <v>SEMAFORO VEHICULAR DE POLICARBONATO (3x200), LENTES DE POLICARBONATO DE 8", TRES LUCES, SISTEMA DE ILUMINACIÓN A LEDS. FLECHA DE GIRO TIPO MENSULA.</v>
          </cell>
          <cell r="E1422" t="str">
            <v>UN</v>
          </cell>
          <cell r="F1422">
            <v>4473226</v>
          </cell>
          <cell r="G1422" t="str">
            <v>Actualización 2022 -I + MO 2023</v>
          </cell>
        </row>
        <row r="1423">
          <cell r="C1423">
            <v>9193</v>
          </cell>
          <cell r="D1423" t="str">
            <v>SEMAFORO VEHICULAR DE POLICARBONATO (3x200), LENTES DE POLICARBONATO DE 8", TRES LUCES, SISTEMA DE ILUMINACIÓN A LEDS. FLECHA DE GIRO TIPO MASTIL.</v>
          </cell>
          <cell r="E1423" t="str">
            <v>UN</v>
          </cell>
          <cell r="F1423">
            <v>3938351</v>
          </cell>
          <cell r="G1423" t="str">
            <v>Actualización 2022 -I + MO 2023</v>
          </cell>
        </row>
        <row r="1424">
          <cell r="C1424">
            <v>9194</v>
          </cell>
          <cell r="D1424" t="str">
            <v>SEMAFORO VEHICULAR DE POLICARBONATO (3x200), LENTES DE POLICARBONATO DE 8", TRES LUCES, SISTEMA DE ILUMINACIÓN A LEDS. TIPO MASTIL.</v>
          </cell>
          <cell r="E1424" t="str">
            <v>UN</v>
          </cell>
          <cell r="F1424">
            <v>40940819</v>
          </cell>
          <cell r="G1424" t="str">
            <v>Actualización 2022 -I + MO 2023</v>
          </cell>
        </row>
        <row r="1425">
          <cell r="C1425">
            <v>9197</v>
          </cell>
          <cell r="D1425" t="str">
            <v>CONCRETO MR41 COLOR OCRE.</v>
          </cell>
          <cell r="E1425" t="str">
            <v>M3</v>
          </cell>
          <cell r="F1425">
            <v>728875</v>
          </cell>
          <cell r="G1425" t="str">
            <v>Actualización 2022 -I + MO 2023</v>
          </cell>
        </row>
        <row r="1426">
          <cell r="C1426">
            <v>9199</v>
          </cell>
          <cell r="D1426" t="str">
            <v>CONCRETO MR41 COLOR GRIS GRAVA 1" (280 Kg/cm2)</v>
          </cell>
          <cell r="E1426" t="str">
            <v>M3</v>
          </cell>
          <cell r="F1426">
            <v>440300</v>
          </cell>
          <cell r="G1426" t="str">
            <v>Actualización 2022 -I + MO 2023</v>
          </cell>
        </row>
        <row r="1427">
          <cell r="C1427">
            <v>9200</v>
          </cell>
          <cell r="D1427" t="str">
            <v>SEÑAL VERTICAL GRUPO DE PREVENTIVAS TIPO CUADRADO (75cm x 75cm)</v>
          </cell>
          <cell r="E1427" t="str">
            <v>UN</v>
          </cell>
          <cell r="F1427">
            <v>322103</v>
          </cell>
          <cell r="G1427" t="str">
            <v>Actualización 2022 -I + MO 2023</v>
          </cell>
          <cell r="H1427" t="str">
            <v>x</v>
          </cell>
        </row>
        <row r="1428">
          <cell r="C1428">
            <v>9201</v>
          </cell>
          <cell r="D1428" t="str">
            <v>SEÑAL VERTICAL GRUPO DE PREVENTIVAS SP-40 TIPO RECTANGULO (120cm x 40cm)</v>
          </cell>
          <cell r="E1428" t="str">
            <v>UN</v>
          </cell>
          <cell r="F1428">
            <v>322103</v>
          </cell>
          <cell r="G1428" t="str">
            <v>Actualización 2022 -I + MO 2023</v>
          </cell>
          <cell r="H1428" t="str">
            <v>x</v>
          </cell>
        </row>
        <row r="1429">
          <cell r="C1429">
            <v>9202</v>
          </cell>
          <cell r="D1429" t="str">
            <v>SEÑAL VERTICAL GRUPO DE REGLAMENTARIAS TIPO CIRCULO D= 75cm</v>
          </cell>
          <cell r="E1429" t="str">
            <v>UN</v>
          </cell>
          <cell r="F1429">
            <v>322103</v>
          </cell>
          <cell r="G1429" t="str">
            <v>Actualización 2022 -I + MO 2023</v>
          </cell>
          <cell r="H1429" t="str">
            <v>x</v>
          </cell>
        </row>
        <row r="1430">
          <cell r="C1430">
            <v>9203</v>
          </cell>
          <cell r="D1430" t="str">
            <v>SEÑAL VERTICAL GRUPO DE REGLAMENTARIAS SR-01 TIPO OCTAGONO CON ALTURA DE 75cm</v>
          </cell>
          <cell r="E1430" t="str">
            <v>UN</v>
          </cell>
          <cell r="F1430">
            <v>322103</v>
          </cell>
          <cell r="G1430" t="str">
            <v>Actualización 2022 -I + MO 2023</v>
          </cell>
          <cell r="H1430" t="str">
            <v>x</v>
          </cell>
        </row>
        <row r="1431">
          <cell r="C1431">
            <v>9204</v>
          </cell>
          <cell r="D1431" t="str">
            <v>SEÑAL VERTICAL GRUPO DE REGLAMENTARIAS SR-02 TIPO TRIANGULO EQUILATERO 75cm DE LADO</v>
          </cell>
          <cell r="E1431" t="str">
            <v>UN</v>
          </cell>
          <cell r="F1431">
            <v>322103</v>
          </cell>
          <cell r="G1431" t="str">
            <v>Actualización 2022 -I + MO 2023</v>
          </cell>
          <cell r="H1431" t="str">
            <v>x</v>
          </cell>
        </row>
        <row r="1432">
          <cell r="C1432">
            <v>9209</v>
          </cell>
          <cell r="D1432" t="str">
            <v>BARRICADA METALICA TIPO IDU CON CERRADO REFLECTIVO NARANJA Y BLANCO GRADO INGENIERIA, MEDIDAS: 2.40m x 1.50m - 3 BANDEJAS DE 20cm x 2.40m. TABLERO DE DESVIO DE 60cm</v>
          </cell>
          <cell r="E1432" t="str">
            <v>UN</v>
          </cell>
          <cell r="F1432">
            <v>296335</v>
          </cell>
          <cell r="G1432" t="str">
            <v>Actualización 2022 -I + MO 2023</v>
          </cell>
        </row>
        <row r="1433">
          <cell r="C1433">
            <v>9210</v>
          </cell>
          <cell r="D1433" t="str">
            <v>GRÚA REMOLQUE TIPO PLANCHÓN.  INCLUYE CONDUCTOR Y COMBUSTIBLE - INCLUYE MOVILIZACIÓN Y DESMOVILIZACIÓN</v>
          </cell>
          <cell r="E1433" t="str">
            <v>DIA</v>
          </cell>
          <cell r="F1433">
            <v>1161869</v>
          </cell>
          <cell r="G1433" t="str">
            <v>Actualización 2022 -I + MO 2023</v>
          </cell>
        </row>
        <row r="1434">
          <cell r="C1434">
            <v>9211</v>
          </cell>
          <cell r="D1434" t="str">
            <v>PASACALLE  IMPRESO EN LONA BANNER (7.00m x 1.00m) INCLUYE PALOS A LOS EXTREMOS</v>
          </cell>
          <cell r="E1434" t="str">
            <v>UN</v>
          </cell>
          <cell r="F1434">
            <v>285705</v>
          </cell>
          <cell r="G1434" t="str">
            <v>Actualización 2022 -I + MO 2023</v>
          </cell>
        </row>
        <row r="1435">
          <cell r="C1435">
            <v>9216</v>
          </cell>
          <cell r="D1435" t="str">
            <v>CARGA PUNTUAL EN MUESTRAS DE ROCA INTACTA. Norma técnica: ASTM D5731 - 16.</v>
          </cell>
          <cell r="E1435" t="str">
            <v>UN</v>
          </cell>
          <cell r="F1435">
            <v>107100</v>
          </cell>
          <cell r="G1435" t="str">
            <v>Actualización 2022 -I + MO 2023</v>
          </cell>
        </row>
        <row r="1436">
          <cell r="C1436">
            <v>9217</v>
          </cell>
          <cell r="D1436" t="str">
            <v>MÉTODO PARA LA DETERMINACIÓN DEL ÍNDICE DE DESLEIMIENTO - DURABILIDAD DE LUTITAS Y OTRAS ROCAS DÉBILES. Norma técnica: INV E 236-13 ASTM D4644 - 16.</v>
          </cell>
          <cell r="E1436" t="str">
            <v>UN</v>
          </cell>
          <cell r="F1436">
            <v>208488</v>
          </cell>
          <cell r="G1436" t="str">
            <v>Actualización 2022 -I + MO 2023</v>
          </cell>
        </row>
        <row r="1437">
          <cell r="C1437">
            <v>9219</v>
          </cell>
          <cell r="D1437" t="str">
            <v>RESISTENCIA A LA TRACCIÓN INDIRECTA DE MUESTRAS DE ROCA INTACTA. Norma técnica: ASTM D3967 - 16.</v>
          </cell>
          <cell r="E1437" t="str">
            <v>UN</v>
          </cell>
          <cell r="F1437">
            <v>95200</v>
          </cell>
          <cell r="G1437" t="str">
            <v>Actualización 2022 -I + MO 2023</v>
          </cell>
        </row>
        <row r="1438">
          <cell r="C1438">
            <v>9229</v>
          </cell>
          <cell r="D1438" t="str">
            <v>JUEGO DE ARO Y TAPA EN HF PARA CAMARA T-13 Y T-14 NORMA ETB</v>
          </cell>
          <cell r="E1438" t="str">
            <v>JGO</v>
          </cell>
          <cell r="F1438">
            <v>375183</v>
          </cell>
          <cell r="G1438" t="str">
            <v>Actualización 2022 -I + MO 2023</v>
          </cell>
          <cell r="H1438" t="str">
            <v>x</v>
          </cell>
        </row>
        <row r="1439">
          <cell r="C1439">
            <v>9247</v>
          </cell>
          <cell r="D1439" t="str">
            <v>LAMINA ALVEOLAR POLICARBONATO 6 MM</v>
          </cell>
          <cell r="E1439" t="str">
            <v>M2</v>
          </cell>
          <cell r="F1439">
            <v>38741</v>
          </cell>
          <cell r="G1439" t="str">
            <v>Actualización 2022 -I + MO 2023</v>
          </cell>
        </row>
        <row r="1440">
          <cell r="C1440">
            <v>9253</v>
          </cell>
          <cell r="D1440" t="str">
            <v>EQUIPO ANDROIDE CON GPS, CAMARA Y WIFI</v>
          </cell>
          <cell r="E1440" t="str">
            <v>UN</v>
          </cell>
          <cell r="F1440">
            <v>210000</v>
          </cell>
          <cell r="G1440" t="str">
            <v>Actualización 2022 -I + MO 2023</v>
          </cell>
        </row>
        <row r="1441">
          <cell r="C1441">
            <v>9254</v>
          </cell>
          <cell r="D1441" t="str">
            <v>TARIFA JORNAL - PROFESIONAL CATEGORÍA 6 (NO INCLUYE FACTOR DE PRESTACIONES)</v>
          </cell>
          <cell r="E1441" t="str">
            <v>JR</v>
          </cell>
          <cell r="F1441">
            <v>211300</v>
          </cell>
          <cell r="G1441" t="str">
            <v>Actualización 2022 -I + MO 2023</v>
          </cell>
        </row>
        <row r="1442">
          <cell r="C1442">
            <v>9255</v>
          </cell>
          <cell r="D1442" t="str">
            <v>CONCRETO MR43 DE RESISTENCIA ACELERADA (7 días)</v>
          </cell>
          <cell r="E1442" t="str">
            <v>M3</v>
          </cell>
          <cell r="F1442">
            <v>469255</v>
          </cell>
          <cell r="G1442" t="str">
            <v>Actualización 2022 -I + MO 2023</v>
          </cell>
        </row>
        <row r="1443">
          <cell r="C1443">
            <v>9256</v>
          </cell>
          <cell r="D1443" t="str">
            <v>TUBERIA CONCRETO REF. CL.V D=24" (60cm)</v>
          </cell>
          <cell r="E1443" t="str">
            <v>ML</v>
          </cell>
          <cell r="F1443">
            <v>658175</v>
          </cell>
          <cell r="G1443" t="str">
            <v>Actualización 2022 -I + MO 2023</v>
          </cell>
        </row>
        <row r="1444">
          <cell r="C1444">
            <v>9257</v>
          </cell>
          <cell r="D1444" t="str">
            <v>TUBERIA CONCRETO REF. CL.V D=27" (70 cm)</v>
          </cell>
          <cell r="E1444" t="str">
            <v>ML</v>
          </cell>
          <cell r="F1444">
            <v>878472</v>
          </cell>
          <cell r="G1444" t="str">
            <v>Actualización 2022 -I + MO 2023</v>
          </cell>
        </row>
        <row r="1445">
          <cell r="C1445">
            <v>9259</v>
          </cell>
          <cell r="D1445" t="str">
            <v>TUBERIA CONCRETO REF. CL.V D=40´ (100 cm)</v>
          </cell>
          <cell r="E1445" t="str">
            <v>ML</v>
          </cell>
          <cell r="F1445">
            <v>1727694</v>
          </cell>
          <cell r="G1445" t="str">
            <v>Actualización 2022 -I + MO 2023</v>
          </cell>
        </row>
        <row r="1446">
          <cell r="C1446">
            <v>9260</v>
          </cell>
          <cell r="D1446" t="str">
            <v>CRUZ HD  12" x 6" JH (JUNTA HIDRAULICA)</v>
          </cell>
          <cell r="E1446" t="str">
            <v>UN</v>
          </cell>
          <cell r="F1446">
            <v>2590107</v>
          </cell>
          <cell r="G1446" t="str">
            <v>Actualización 2022 -I + MO 2023</v>
          </cell>
        </row>
        <row r="1447">
          <cell r="C1447">
            <v>9266</v>
          </cell>
          <cell r="D1447" t="str">
            <v>JUEGO RUEDA GIRATORIA SENCILLA - IDRD NIÑOS (1 - 5 AÑOS) SUMINISTRO E INSTALACION. SEGUN ESPECIFICACIONES IDRD</v>
          </cell>
          <cell r="E1447" t="str">
            <v>UN</v>
          </cell>
          <cell r="F1447">
            <v>4313750</v>
          </cell>
          <cell r="G1447" t="str">
            <v>Actualización 2022 -I + MO 2023</v>
          </cell>
        </row>
        <row r="1448">
          <cell r="C1448">
            <v>9269</v>
          </cell>
          <cell r="D1448" t="str">
            <v>ESTRUCTURA MICROFUTBOL. SUMINISTRO E INSTALACION. SEGUN ESPECIFICACIONES IDRD</v>
          </cell>
          <cell r="E1448" t="str">
            <v>JGO</v>
          </cell>
          <cell r="F1448">
            <v>2142000</v>
          </cell>
          <cell r="G1448" t="str">
            <v>Actualización 2022 -I + MO 2023</v>
          </cell>
        </row>
        <row r="1449">
          <cell r="C1449">
            <v>9270</v>
          </cell>
          <cell r="D1449" t="str">
            <v>ESTRUCTURA BALONCESTO CON TABLERO ANTIBANDALICO. SUMINISTRO E INSTALACION. SEGUN ESPECIFICACIONES IDRD</v>
          </cell>
          <cell r="E1449" t="str">
            <v>JGO</v>
          </cell>
          <cell r="F1449">
            <v>5117000</v>
          </cell>
          <cell r="G1449" t="str">
            <v>Actualización 2022 -I + MO 2023</v>
          </cell>
        </row>
        <row r="1450">
          <cell r="C1450">
            <v>9271</v>
          </cell>
          <cell r="D1450" t="str">
            <v>CERRAMIENTO CONTRA IMPACTO IDRD h= 5.0m</v>
          </cell>
          <cell r="E1450" t="str">
            <v>ML</v>
          </cell>
          <cell r="F1450">
            <v>1130500</v>
          </cell>
          <cell r="G1450" t="str">
            <v>Actualización 2022 -I + MO 2023</v>
          </cell>
        </row>
        <row r="1451">
          <cell r="C1451">
            <v>9275</v>
          </cell>
          <cell r="D1451" t="str">
            <v>CORTE DIRECTO EN CONDICIÓN UU, NO CONSOLIDADA - NO DRENADA (3 PUNTOS)</v>
          </cell>
          <cell r="E1451" t="str">
            <v>UN</v>
          </cell>
          <cell r="F1451">
            <v>362117</v>
          </cell>
          <cell r="G1451" t="str">
            <v>Actualización 2022 -I + MO 2023</v>
          </cell>
        </row>
        <row r="1452">
          <cell r="C1452">
            <v>9276</v>
          </cell>
          <cell r="D1452" t="str">
            <v>CORTE DIRECTO EN CONDICIÓN CU, CONSOLIDADA - NO DRENADA (3 PUNTOS). Norma técnica: ASTM D6528 - 17.</v>
          </cell>
          <cell r="E1452" t="str">
            <v>UN</v>
          </cell>
          <cell r="F1452">
            <v>454580</v>
          </cell>
          <cell r="G1452" t="str">
            <v>Actualización 2022 -I + MO 2023</v>
          </cell>
        </row>
        <row r="1453">
          <cell r="C1453">
            <v>9277</v>
          </cell>
          <cell r="D1453" t="str">
            <v>CORTE DIRECTO EN CONDICIÓN CD, CONSOLIDADA - DRENADA (3 PUNTOS). Norma técnica: INV E 154-13 NTC 1917-00 ASTM D3080/D3080M - 11.</v>
          </cell>
          <cell r="E1453" t="str">
            <v>UN</v>
          </cell>
          <cell r="F1453">
            <v>559300</v>
          </cell>
          <cell r="G1453" t="str">
            <v>Actualización 2022 -I + MO 2023</v>
          </cell>
        </row>
        <row r="1454">
          <cell r="C1454">
            <v>9278</v>
          </cell>
          <cell r="D1454" t="str">
            <v>COMPRESIÓN TRIAXIAL UU NO CONSOLIDADO - NO DRENADO SOBRE SUELOS (3 PUNTOS). Norma técnica: INV E 153-13 ASTM D2850 - 15.</v>
          </cell>
          <cell r="E1454" t="str">
            <v>UN</v>
          </cell>
          <cell r="F1454">
            <v>750414</v>
          </cell>
          <cell r="G1454" t="str">
            <v>Actualización 2022 -I + MO 2023</v>
          </cell>
        </row>
        <row r="1455">
          <cell r="C1455">
            <v>9279</v>
          </cell>
          <cell r="D1455" t="str">
            <v>DENSIDAD Y PESO UNITARIO DEL SUELO EN EL TERRENO POR EL MÉTODO DEL CONO Y ARENA. Norma técnica: INV E 161-13 NTC 1667-02 ASTM D1556 / D1556M - 15e1 .</v>
          </cell>
          <cell r="E1455" t="str">
            <v>UN</v>
          </cell>
          <cell r="F1455">
            <v>58905</v>
          </cell>
          <cell r="G1455" t="str">
            <v>Actualización 2022 -I + MO 2023</v>
          </cell>
        </row>
        <row r="1456">
          <cell r="C1456">
            <v>9280</v>
          </cell>
          <cell r="D1456" t="str">
            <v>BOLSA PARA BASURA TIPO INDUSTRIAL NEGRA DE 60 x 90 Cm CALIBRE 2 (PAQUETE DE 30 UNIDADES)</v>
          </cell>
          <cell r="E1456" t="str">
            <v>UN</v>
          </cell>
          <cell r="F1456">
            <v>10042</v>
          </cell>
          <cell r="G1456" t="str">
            <v>Actualización 2022 -I + MO 2023</v>
          </cell>
        </row>
        <row r="1457">
          <cell r="C1457">
            <v>9283</v>
          </cell>
          <cell r="D1457" t="str">
            <v>GUANTE CAUCHO NEGRO CORRUGADO CALIBRE 35</v>
          </cell>
          <cell r="E1457" t="str">
            <v>PAR</v>
          </cell>
          <cell r="F1457">
            <v>4641</v>
          </cell>
          <cell r="G1457" t="str">
            <v>Actualización 2022 -I + MO 2023</v>
          </cell>
        </row>
        <row r="1458">
          <cell r="C1458">
            <v>9286</v>
          </cell>
          <cell r="D1458" t="str">
            <v>OVEROL EN DRILL DOS PIEZAS, CAMISA Y PANTALÓN</v>
          </cell>
          <cell r="E1458" t="str">
            <v>UN</v>
          </cell>
          <cell r="F1458">
            <v>44500</v>
          </cell>
          <cell r="G1458" t="str">
            <v>Actualización 2022 -I + MO 2023</v>
          </cell>
        </row>
        <row r="1459">
          <cell r="C1459">
            <v>9287</v>
          </cell>
          <cell r="D1459" t="str">
            <v>PALA REDONDA No.  2 CON CABO</v>
          </cell>
          <cell r="E1459" t="str">
            <v>UN</v>
          </cell>
          <cell r="F1459">
            <v>19517</v>
          </cell>
          <cell r="G1459" t="str">
            <v>Actualización 2022 -I + MO 2023</v>
          </cell>
        </row>
        <row r="1460">
          <cell r="C1460">
            <v>9288</v>
          </cell>
          <cell r="D1460" t="str">
            <v>BOTIQUIN PRIMEROS AUXILIOS METÁLICO DE 40cm x 27cm x 10cm, INCLUYE MEDICAMENTOS</v>
          </cell>
          <cell r="E1460" t="str">
            <v>UN</v>
          </cell>
          <cell r="F1460">
            <v>113824</v>
          </cell>
          <cell r="G1460" t="str">
            <v>Actualización 2022 -I + MO 2023</v>
          </cell>
        </row>
        <row r="1461">
          <cell r="C1461">
            <v>9289</v>
          </cell>
          <cell r="D1461" t="str">
            <v>FILTRO CONTRA POLVO PARA RESPIRADORES</v>
          </cell>
          <cell r="E1461" t="str">
            <v>UN</v>
          </cell>
          <cell r="F1461">
            <v>1904</v>
          </cell>
          <cell r="G1461" t="str">
            <v>Actualización 2022 -I + MO 2023</v>
          </cell>
        </row>
        <row r="1462">
          <cell r="C1462">
            <v>9290</v>
          </cell>
          <cell r="D1462" t="str">
            <v>CANECA PLÁSTICA NEGRA DE 55 GALONES CON TAPA PLANA.</v>
          </cell>
          <cell r="E1462" t="str">
            <v>UN</v>
          </cell>
          <cell r="F1462">
            <v>122000</v>
          </cell>
          <cell r="G1462" t="str">
            <v>Actualización 2022 -I + MO 2023</v>
          </cell>
        </row>
        <row r="1463">
          <cell r="C1463">
            <v>9291</v>
          </cell>
          <cell r="D1463" t="str">
            <v>CUBIERTA VERDE (INCLUYE GEOTEXTIL 1800 PARA BASE, LÁMINA DE DRENAJE DE BAJA RETENCIÓN DE AGUA, GEOTEXTIL 1800 PARA RETENCIÓN DE FINOS, TAPETE TIPO CRASSULACEA EXL, TRANSPORTE Y MANO DE OBRA.</v>
          </cell>
          <cell r="E1463" t="str">
            <v>M2</v>
          </cell>
          <cell r="F1463">
            <v>370240</v>
          </cell>
          <cell r="G1463" t="str">
            <v>Actualización 2022 -I + MO 2023</v>
          </cell>
        </row>
        <row r="1464">
          <cell r="C1464">
            <v>9302</v>
          </cell>
          <cell r="D1464" t="str">
            <v>CONCRETO GRAVA COMÚN 6000 PSI 44 MPa (420 Kg/cm2)</v>
          </cell>
          <cell r="E1464" t="str">
            <v>M3</v>
          </cell>
          <cell r="F1464">
            <v>461125</v>
          </cell>
          <cell r="G1464" t="str">
            <v>Actualización 2022 -I + MO 2023</v>
          </cell>
        </row>
        <row r="1465">
          <cell r="C1465">
            <v>9303</v>
          </cell>
          <cell r="D1465" t="str">
            <v>TUBO EN U - SEPARADOR DE CICLORUTA SC-01 ARO. ELABORADO EN TUBO AN REDONDO DE 2 1/2" TERMINADO EN PINTURA EN POLVO RESISTENTE A LA INTEMPERIE. (INCLUYE PINTURA)</v>
          </cell>
          <cell r="E1465" t="str">
            <v>UN</v>
          </cell>
          <cell r="F1465">
            <v>202300</v>
          </cell>
          <cell r="G1465" t="str">
            <v>Actualización 2022 -I + MO 2023</v>
          </cell>
        </row>
        <row r="1466">
          <cell r="C1466">
            <v>9305</v>
          </cell>
          <cell r="D1466" t="str">
            <v>POSTE DE CONCRETO H=2.50 M RECTO (SECCIÓN DE 10CM X 10CM, PARA 8 HILOS)</v>
          </cell>
          <cell r="E1466" t="str">
            <v>UN</v>
          </cell>
          <cell r="F1466">
            <v>70805</v>
          </cell>
          <cell r="G1466" t="str">
            <v>Actualización 2022 -I + MO 2023</v>
          </cell>
        </row>
        <row r="1467">
          <cell r="C1467">
            <v>9306</v>
          </cell>
          <cell r="D1467" t="str">
            <v>ALAMBRE DE PUAS X 350 MTS. CAL. 12</v>
          </cell>
          <cell r="E1467" t="str">
            <v>ROLLO</v>
          </cell>
          <cell r="F1467">
            <v>160000</v>
          </cell>
          <cell r="G1467" t="str">
            <v>Actualización 2022 -I + MO 2023</v>
          </cell>
        </row>
        <row r="1468">
          <cell r="C1468">
            <v>9307</v>
          </cell>
          <cell r="D1468" t="str">
            <v>PUNTILLA GRAPA EN U 1 1/4 x 9"</v>
          </cell>
          <cell r="E1468" t="str">
            <v>KG</v>
          </cell>
          <cell r="F1468">
            <v>6392</v>
          </cell>
          <cell r="G1468" t="str">
            <v>Actualización 2022 -I + MO 2023</v>
          </cell>
        </row>
        <row r="1469">
          <cell r="C1469">
            <v>9309</v>
          </cell>
          <cell r="D1469" t="str">
            <v>FUMIGADORA AGRÍCOLA PLÁSTICA ERGONÓMICA DE 20 LITROS</v>
          </cell>
          <cell r="E1469" t="str">
            <v>UN</v>
          </cell>
          <cell r="F1469">
            <v>129900</v>
          </cell>
          <cell r="G1469" t="str">
            <v>Actualización 2022 -I + MO 2023</v>
          </cell>
        </row>
        <row r="1470">
          <cell r="C1470">
            <v>9310</v>
          </cell>
          <cell r="D1470" t="str">
            <v>HERBICIDA (APLICADO POR ASPERSIÓN)</v>
          </cell>
          <cell r="E1470" t="str">
            <v>LT</v>
          </cell>
          <cell r="F1470">
            <v>11809</v>
          </cell>
          <cell r="G1470" t="str">
            <v>Actualización 2022 -I + MO 2023</v>
          </cell>
        </row>
        <row r="1471">
          <cell r="C1471">
            <v>9311</v>
          </cell>
          <cell r="D1471" t="str">
            <v>RATICIDA 250 G</v>
          </cell>
          <cell r="E1471" t="str">
            <v>GR</v>
          </cell>
          <cell r="F1471">
            <v>24800</v>
          </cell>
          <cell r="G1471" t="str">
            <v>Actualización 2022 -I + MO 2023</v>
          </cell>
        </row>
        <row r="1472">
          <cell r="C1472">
            <v>9314</v>
          </cell>
          <cell r="D1472" t="str">
            <v>TARIFA JORNAL - PERSONAL DE OBRA - PLOMERO ELECTRICISTA (INCLUYE FACTOR DE PRESTACIONES)</v>
          </cell>
          <cell r="E1472" t="str">
            <v>JR</v>
          </cell>
          <cell r="F1472">
            <v>106000</v>
          </cell>
          <cell r="G1472" t="str">
            <v>Actualización 2022 -I + MO 2023</v>
          </cell>
        </row>
        <row r="1473">
          <cell r="C1473">
            <v>9317</v>
          </cell>
          <cell r="D1473" t="str">
            <v>TARIFA JORNAL - PERSONAL DE OBRA - OPERARIO (INCLUYE FACTOR DE PRESTACIONES)</v>
          </cell>
          <cell r="E1473" t="str">
            <v>JR</v>
          </cell>
          <cell r="F1473">
            <v>119708</v>
          </cell>
          <cell r="G1473" t="str">
            <v>Actualización 2022 -I + MO 2023</v>
          </cell>
        </row>
        <row r="1474">
          <cell r="C1474">
            <v>9318</v>
          </cell>
          <cell r="D1474" t="str">
            <v>TARIFA HORA - PERSONAL DE OBRA - OPERARIO (INCLUYE FACTOR DE PRESTACIONES)</v>
          </cell>
          <cell r="E1474" t="str">
            <v>HR</v>
          </cell>
          <cell r="F1474">
            <v>14963</v>
          </cell>
          <cell r="G1474" t="str">
            <v>Actualización 2022 -I + MO 2023</v>
          </cell>
        </row>
        <row r="1475">
          <cell r="C1475">
            <v>9319</v>
          </cell>
          <cell r="D1475" t="str">
            <v>TARIFA JORNAL- PERSONAL DE OBRA - OPERARIO HORARIO NOCTURNO (INCLUYE FACTOR DE PRESTACIONES)</v>
          </cell>
          <cell r="E1475" t="str">
            <v>JR</v>
          </cell>
          <cell r="F1475">
            <v>163000</v>
          </cell>
          <cell r="G1475" t="str">
            <v>Actualización 2022 -I + MO 2023</v>
          </cell>
        </row>
        <row r="1476">
          <cell r="C1476">
            <v>9320</v>
          </cell>
          <cell r="D1476" t="str">
            <v>TARIFA JORNAL - PERSONAL TÉCNICO - INSPECTOR 2 (INCLUYE FACTOR DE PRESTACIONES)</v>
          </cell>
          <cell r="E1476" t="str">
            <v>JR</v>
          </cell>
          <cell r="F1476">
            <v>105470</v>
          </cell>
          <cell r="G1476" t="str">
            <v>Actualización 2022 -I + MO 2023</v>
          </cell>
        </row>
        <row r="1477">
          <cell r="C1477">
            <v>9321</v>
          </cell>
          <cell r="D1477" t="str">
            <v>TARIFA JORNAL - PERSONAL TÉCNICO - INSPECTOR 1 (INCLUYE FACTOR DE PRESTACIONES)</v>
          </cell>
          <cell r="E1477" t="str">
            <v>JR</v>
          </cell>
          <cell r="F1477">
            <v>116281</v>
          </cell>
          <cell r="G1477" t="str">
            <v>Actualización 2022 -I + MO 2023</v>
          </cell>
        </row>
        <row r="1478">
          <cell r="C1478">
            <v>9323</v>
          </cell>
          <cell r="D1478" t="str">
            <v>TARIFA JORNAL - PERSONAL TÉCNICO - TOPÓGRAFO INSPECTOR (INCLUYE FACTOR DE PRESTACIONES)</v>
          </cell>
          <cell r="E1478" t="str">
            <v>JR</v>
          </cell>
          <cell r="F1478">
            <v>150201</v>
          </cell>
          <cell r="G1478" t="str">
            <v>Actualización 2022 -I + MO 2023</v>
          </cell>
        </row>
        <row r="1479">
          <cell r="C1479">
            <v>9324</v>
          </cell>
          <cell r="D1479" t="str">
            <v>TARIFA JORNAL - PERSONAL AUXILIAR TÉCNICO - CADENERO 2 (INCLUYE FACTOR DE PRESTACIONES)</v>
          </cell>
          <cell r="E1479" t="str">
            <v>JR</v>
          </cell>
          <cell r="F1479">
            <v>88336</v>
          </cell>
          <cell r="G1479" t="str">
            <v>Actualización 2022 -I + MO 2023</v>
          </cell>
        </row>
        <row r="1480">
          <cell r="C1480">
            <v>9325</v>
          </cell>
          <cell r="D1480" t="str">
            <v>CARROTANQUE IRRIGADOR DE AGUA - VIAJE</v>
          </cell>
          <cell r="E1480" t="str">
            <v>VIAJE</v>
          </cell>
          <cell r="F1480">
            <v>210000</v>
          </cell>
          <cell r="G1480" t="str">
            <v>Actualización 2022 -I + MO 2023</v>
          </cell>
        </row>
        <row r="1481">
          <cell r="C1481">
            <v>9333</v>
          </cell>
          <cell r="D1481" t="str">
            <v>MEDIDA DEL POTENCIAL DE COLAPSO DE UN SUELO PARCIALMENTE SATURADO. Norma técnica: INV E 157-13 ASTM D5333-03.</v>
          </cell>
          <cell r="E1481" t="str">
            <v>UN</v>
          </cell>
          <cell r="F1481">
            <v>253232</v>
          </cell>
          <cell r="G1481" t="str">
            <v>Actualización 2022 -I + MO 2023</v>
          </cell>
        </row>
        <row r="1482">
          <cell r="C1482">
            <v>9334</v>
          </cell>
          <cell r="D1482" t="str">
            <v>DETERMINACIÓN DEL CONTENIDO DE SALES SOLUBLES EN LOS SUELOS. Norma técnica: INV E 158-13 NLT 114.</v>
          </cell>
          <cell r="E1482" t="str">
            <v>UN</v>
          </cell>
          <cell r="F1482">
            <v>146608</v>
          </cell>
          <cell r="G1482" t="str">
            <v>Actualización 2022 -I + MO 2023</v>
          </cell>
        </row>
        <row r="1483">
          <cell r="C1483">
            <v>9335</v>
          </cell>
          <cell r="D1483" t="str">
            <v>DETERMINACIÓN DE LA DENSIDAD Y DEL CONTENIDO DE AGUA DEL SUELO Y DEL SUELO-AGREGADO EN EL TERRENO. Norma técnica: INV E 164-13 ASTM D6938 - 17a.</v>
          </cell>
          <cell r="E1483" t="str">
            <v>UN</v>
          </cell>
          <cell r="F1483">
            <v>41650</v>
          </cell>
          <cell r="G1483" t="str">
            <v>Actualización 2022 -I + MO 2023</v>
          </cell>
        </row>
        <row r="1484">
          <cell r="C1484">
            <v>9342</v>
          </cell>
          <cell r="D1484" t="str">
            <v>DETERMINACIÓN DE TERRONES DE ARCILLA Y PARTÍCULAS DELEZNABLES EN LOS AGREGADOS. Norma técnica: INV E 211-13 NTC-589-2000.</v>
          </cell>
          <cell r="E1484" t="str">
            <v>UN</v>
          </cell>
          <cell r="F1484">
            <v>45815</v>
          </cell>
          <cell r="G1484" t="str">
            <v>Actualización 2022 -I + MO 2023</v>
          </cell>
        </row>
        <row r="1485">
          <cell r="C1485">
            <v>9343</v>
          </cell>
          <cell r="D1485" t="str">
            <v>PRESENCIA DE IMPUREZAS ORGÁNICAS EN ARENAS USADAS PARA LA PREPARACIÓN DE MORTEROS O CONCRETOS. Norma técnica: INV E 212-13 NTC-127-2000.</v>
          </cell>
          <cell r="E1485" t="str">
            <v>UN</v>
          </cell>
          <cell r="F1485">
            <v>31535</v>
          </cell>
          <cell r="G1485" t="str">
            <v>Actualización 2022 -I + MO 2023</v>
          </cell>
        </row>
        <row r="1486">
          <cell r="C1486">
            <v>9344</v>
          </cell>
          <cell r="D1486" t="str">
            <v>DENSIDAD BULK (PESO UNITARIO) Y PORCENTAJE DE VACÍOS DE LOS AGREGADOS EN ESTADO SUELTO Y COMPACTO. Norma técnica: INV E 217-13 NTC-92-1995.</v>
          </cell>
          <cell r="E1486" t="str">
            <v>UN</v>
          </cell>
          <cell r="F1486">
            <v>52955</v>
          </cell>
          <cell r="G1486" t="str">
            <v>Actualización 2022 -I + MO 2023</v>
          </cell>
        </row>
        <row r="1487">
          <cell r="C1487">
            <v>9345</v>
          </cell>
          <cell r="D1487" t="str">
            <v>SOLIDEZ DE LOS AGREGADOS FRENTE A LA ACCIÓN DE SOLUCIONES DE SULFATO DE SODIO O DE MAGNESIO. Norma técnica: INV E 220-13 NTC-126-1995.</v>
          </cell>
          <cell r="E1487" t="str">
            <v>UN</v>
          </cell>
          <cell r="F1487">
            <v>287980</v>
          </cell>
          <cell r="G1487" t="str">
            <v>Actualización 2022 -I + MO 2023</v>
          </cell>
        </row>
        <row r="1488">
          <cell r="C1488">
            <v>9346</v>
          </cell>
          <cell r="D1488" t="str">
            <v>CANTIDAD DE PARTÍCULAS LIVIANAS EN UN AGREGADO PÉTREO. Norma técnica: INV E-221-13 NTC-130-1994.</v>
          </cell>
          <cell r="E1488" t="str">
            <v>UN</v>
          </cell>
          <cell r="F1488">
            <v>126378</v>
          </cell>
          <cell r="G1488" t="str">
            <v>Actualización 2022 -I + MO 2023</v>
          </cell>
        </row>
        <row r="1489">
          <cell r="C1489">
            <v>9347</v>
          </cell>
          <cell r="D1489" t="str">
            <v>DENSIDAD, DENSIDAD RELATIVA (GRAVEDAD ESPECÍFICA) Y ABSORCIÓN DEL AGREGADO GRUESO. Norma técnica: INV E-223-13 NTC-176-1995.</v>
          </cell>
          <cell r="E1489" t="str">
            <v>UN</v>
          </cell>
          <cell r="F1489">
            <v>71638</v>
          </cell>
          <cell r="G1489" t="str">
            <v>Actualización 2022 -I + MO 2023</v>
          </cell>
        </row>
        <row r="1490">
          <cell r="C1490">
            <v>9348</v>
          </cell>
          <cell r="D1490" t="str">
            <v>DETERMINACIÓN DEL VALOR DEL 10% DE FINOS. Norma técnica: INV E-224-13.</v>
          </cell>
          <cell r="E1490" t="str">
            <v>UN</v>
          </cell>
          <cell r="F1490">
            <v>227290</v>
          </cell>
          <cell r="G1490" t="str">
            <v>Actualización 2022 -I + MO 2023</v>
          </cell>
        </row>
        <row r="1491">
          <cell r="C1491">
            <v>9350</v>
          </cell>
          <cell r="D1491" t="str">
            <v>DETERMINACIÓN DEL CONTENIDO DE AZUFRE EN LOS AGREGADOS PÉTREOS. Norma técnica: INV E-233-13.</v>
          </cell>
          <cell r="E1491" t="str">
            <v>UN</v>
          </cell>
          <cell r="F1491">
            <v>286314</v>
          </cell>
          <cell r="G1491" t="str">
            <v>Actualización 2022 -I + MO 2023</v>
          </cell>
        </row>
        <row r="1492">
          <cell r="C1492">
            <v>9351</v>
          </cell>
          <cell r="D1492" t="str">
            <v>DETERMINACIÓN DE LA REACTIVIDAD POTENCIAL ÁLCALI-SÍLICE DE AGREGADOS (MÉTODO QUÍMICO). Norma técnica: INV 234-13 NTC 175.</v>
          </cell>
          <cell r="E1492" t="str">
            <v>UN</v>
          </cell>
          <cell r="F1492">
            <v>423045</v>
          </cell>
          <cell r="G1492" t="str">
            <v>Actualización 2022 -I + MO 2023</v>
          </cell>
        </row>
        <row r="1493">
          <cell r="C1493">
            <v>9352</v>
          </cell>
          <cell r="D1493" t="str">
            <v>DETERMINACIÓN DE LA LIMPIEZA SUPERFICIAL DE LAS PARTÍCULAS DE AGREGADO GRUESO. Norma técnica: INV E-237-13.</v>
          </cell>
          <cell r="E1493" t="str">
            <v>UN</v>
          </cell>
          <cell r="F1493">
            <v>62118</v>
          </cell>
          <cell r="G1493" t="str">
            <v>Actualización 2022 -I + MO 2023</v>
          </cell>
        </row>
        <row r="1494">
          <cell r="C1494">
            <v>9353</v>
          </cell>
          <cell r="D1494" t="str">
            <v>DETERMINACIÓN DE LA RESISTENCIA DEL AGREGADO GRUESO A LA DEGRADACIÓN POR ABRASIÓN, UTILIZANDO EL APARATO MICRO-DEVAL. Norma técnica: INV E-238-13.</v>
          </cell>
          <cell r="E1494" t="str">
            <v>UN</v>
          </cell>
          <cell r="F1494">
            <v>207060</v>
          </cell>
          <cell r="G1494" t="str">
            <v>Actualización 2022 -I + MO 2023</v>
          </cell>
        </row>
        <row r="1495">
          <cell r="C1495">
            <v>9354</v>
          </cell>
          <cell r="D1495" t="str">
            <v>DETERMINACIÓN DEL CONTENIDO DE VACÍOS EN AGREGADOS FINOS NO COMPACTADOS (INFLUENCIADO POR LA FORMA DE LAS PARTÍCULAS, LA TEXTURA SUPERFICIAL Y LA GRANULOMETRÍA). Norma técnica: INV E-239-13.</v>
          </cell>
          <cell r="E1495" t="str">
            <v>UN</v>
          </cell>
          <cell r="F1495">
            <v>101150</v>
          </cell>
          <cell r="G1495" t="str">
            <v>Actualización 2022 -I + MO 2023</v>
          </cell>
        </row>
        <row r="1496">
          <cell r="C1496">
            <v>9355</v>
          </cell>
          <cell r="D1496" t="str">
            <v>PROPORCIÓN DE PARTÍCULAS PLANAS, ALARGADAS O PLANAS Y ALARGADAS EN AGREGADOS GRUESOS. Norma técnica: INV E-240-13.</v>
          </cell>
          <cell r="E1496" t="str">
            <v>UN</v>
          </cell>
          <cell r="F1496">
            <v>145894</v>
          </cell>
          <cell r="G1496" t="str">
            <v>Actualización 2022 -I + MO 2023</v>
          </cell>
        </row>
        <row r="1497">
          <cell r="C1497">
            <v>9356</v>
          </cell>
          <cell r="D1497" t="str">
            <v>ANÁLISIS PETROGRÁFICO DE AGREGADOS PARA CONCRETO (1 SECCIÓN DELGADA). Norma técnica: ASTM C295/C295M − 12.</v>
          </cell>
          <cell r="E1497" t="str">
            <v>UN</v>
          </cell>
          <cell r="F1497">
            <v>1785000</v>
          </cell>
          <cell r="G1497" t="str">
            <v>Actualización 2022 -I + MO 2023</v>
          </cell>
        </row>
        <row r="1498">
          <cell r="C1498">
            <v>9357</v>
          </cell>
          <cell r="D1498" t="str">
            <v>ANÁLISIS PETROGRÁFICO DE AGREGADOS PARA CONCRETO (2 SECCIÓN DELGADA). Norma técnica: ASTM C295/C295M − 12.</v>
          </cell>
          <cell r="E1498" t="str">
            <v>UN</v>
          </cell>
          <cell r="F1498">
            <v>1558900</v>
          </cell>
          <cell r="G1498" t="str">
            <v>Actualización 2022 -I + MO 2023</v>
          </cell>
        </row>
        <row r="1499">
          <cell r="C1499">
            <v>9358</v>
          </cell>
          <cell r="D1499" t="str">
            <v>ANÀLISIS PETROGRÀFICO DE AGREGADOS PARA CONCRETO (3 SECCIÓN DELGADA). Norma técnica: ASTM C295/C295M − 12.</v>
          </cell>
          <cell r="E1499" t="str">
            <v>UN</v>
          </cell>
          <cell r="F1499">
            <v>1630300</v>
          </cell>
          <cell r="G1499" t="str">
            <v>Actualización 2022 -I + MO 2023</v>
          </cell>
        </row>
        <row r="1500">
          <cell r="C1500">
            <v>9359</v>
          </cell>
          <cell r="D1500" t="str">
            <v>DETERMINACIÓN DEL CONTENIDO DE AGUA EN LOS MATERIALES BITUMINOSOS POR DESTILACIÓN. Norma técnica:: INV E-704-13 ASTM D95.</v>
          </cell>
          <cell r="E1500" t="str">
            <v>UN</v>
          </cell>
          <cell r="F1500">
            <v>209083</v>
          </cell>
          <cell r="G1500" t="str">
            <v>Actualización 2022 -I + MO 2023</v>
          </cell>
        </row>
        <row r="1501">
          <cell r="C1501">
            <v>9360</v>
          </cell>
          <cell r="D1501" t="str">
            <v>PUNTOS DE INFLAMACIÓN Y DE COMBUSTIÓN MEDIANTE LA COPA ABIERTA CLEVELAND. Norma técnica: INV E-709-13 / ASTM D92.</v>
          </cell>
          <cell r="E1501" t="str">
            <v>UN</v>
          </cell>
          <cell r="F1501">
            <v>113050</v>
          </cell>
          <cell r="G1501" t="str">
            <v>Actualización 2022 -I + MO 2023</v>
          </cell>
        </row>
        <row r="1502">
          <cell r="C1502">
            <v>9361</v>
          </cell>
          <cell r="D1502" t="str">
            <v>SOLUBILIDAD DE MATERIALES ASFÁLTICOS EN TRICLOROETILENO. Norma técnica: INV E – 713 - 13 ASTM D88.</v>
          </cell>
          <cell r="E1502" t="str">
            <v>UN</v>
          </cell>
          <cell r="F1502">
            <v>317873</v>
          </cell>
          <cell r="G1502" t="str">
            <v>Actualización 2022 -I + MO 2023</v>
          </cell>
        </row>
        <row r="1503">
          <cell r="C1503">
            <v>9363</v>
          </cell>
          <cell r="D1503" t="str">
            <v>DETERMINACIÓN DE LA VISCOSIDAD DEL ASFALTO EMPLEANDO UN VISCOSÍMETRO  ROTACIONAL (Tres temperaturas). Norma técnica: INV E – 717 - 13 ASTM D4402 - D4402M AASHTO T 316 – 06.</v>
          </cell>
          <cell r="E1503" t="str">
            <v>UN</v>
          </cell>
          <cell r="F1503">
            <v>287000</v>
          </cell>
          <cell r="G1503" t="str">
            <v>Actualización 2022 -I + MO 2023</v>
          </cell>
        </row>
        <row r="1504">
          <cell r="C1504">
            <v>9364</v>
          </cell>
          <cell r="D1504" t="str">
            <v>EFECTO DEL CALOR Y DEL AIRE SOBRE EL ASFALTO EN LAMINA DELGADA Y ROTATORIA. Norma técnica: INV E - 720 - 13 ASTM D 2872.</v>
          </cell>
          <cell r="E1504" t="str">
            <v>UN</v>
          </cell>
          <cell r="F1504">
            <v>568000</v>
          </cell>
          <cell r="G1504" t="str">
            <v>Actualización 2022 -I + MO 2023</v>
          </cell>
        </row>
        <row r="1505">
          <cell r="C1505">
            <v>9366</v>
          </cell>
          <cell r="D1505" t="str">
            <v>GRAVEDAD ESPECÍFICA BULK Y DENSIDAD DE MEZCLAS ASFÁLTICAS COMPACTADAS ABSORBENTES EMPLEANDO ESPECÍMENES RECUBIERTOS CON UNA PELÍCULA DE PARAFINA. Norma técnica: INV E – 734 - 13 ASTM D1188.</v>
          </cell>
          <cell r="E1505" t="str">
            <v>UN</v>
          </cell>
          <cell r="F1505">
            <v>49980</v>
          </cell>
          <cell r="G1505" t="str">
            <v>Actualización 2022 -I + MO 2023</v>
          </cell>
        </row>
        <row r="1506">
          <cell r="C1506">
            <v>9367</v>
          </cell>
          <cell r="D1506" t="str">
            <v>GRAVEDAD ESPECÍFICA MÁXIMA DE MEZCLAS ASFÁLTICAS PARA PAVIMENTOS. Norma técnica: INV E – 735 - 13 ASTM D2041/D2041.</v>
          </cell>
          <cell r="E1506" t="str">
            <v>UN</v>
          </cell>
          <cell r="F1506">
            <v>107100</v>
          </cell>
          <cell r="G1506" t="str">
            <v>Actualización 2022 -I + MO 2023</v>
          </cell>
        </row>
        <row r="1507">
          <cell r="C1507">
            <v>9368</v>
          </cell>
          <cell r="D1507" t="str">
            <v>MEDIDA DE LA DENSIDAD DE CAPAS DE CONCRETO ASFÁLTICO EN EL TERRENO EMPLEANDO EL MÉTODO NUCLEAR. Norma técnica: INV E - 746 - 13 ASTM D2950/D2950M.</v>
          </cell>
          <cell r="E1507" t="str">
            <v>UN</v>
          </cell>
          <cell r="F1507">
            <v>49980</v>
          </cell>
          <cell r="G1507" t="str">
            <v>Actualización 2022 -I + MO 2023</v>
          </cell>
        </row>
        <row r="1508">
          <cell r="C1508">
            <v>9369</v>
          </cell>
          <cell r="D1508" t="str">
            <v>DETERMINACIÓN DE LAS PROPIEDADES REOLÓGICAS DE LOS LIGANTES ASFÁLTICOS MEDIANTE EL REÓMETRO DE CORTE DINÁMICO. Norma técnica: INV E – 750 - 13 AASHTO T 315.</v>
          </cell>
          <cell r="E1508" t="str">
            <v>UN</v>
          </cell>
          <cell r="F1508">
            <v>1074808</v>
          </cell>
          <cell r="G1508" t="str">
            <v>Actualización 2022 -I + MO 2023</v>
          </cell>
        </row>
        <row r="1509">
          <cell r="C1509">
            <v>9370</v>
          </cell>
          <cell r="D1509" t="str">
            <v>RESISTENCIA A LA DEFORMACIÓN PLÁSTICA DE LAS MEZCLAS ASFÁLTICAS MEDIANTE LA PISTA DE ENSAYO DE LABORATORIO. Norma técnica: INV E - 756 - 13 NLT173.</v>
          </cell>
          <cell r="E1509" t="str">
            <v>UN</v>
          </cell>
          <cell r="F1509">
            <v>991667</v>
          </cell>
          <cell r="G1509" t="str">
            <v>Actualización 2022 -I + MO 2023</v>
          </cell>
        </row>
        <row r="1510">
          <cell r="C1510">
            <v>9371</v>
          </cell>
          <cell r="D1510" t="str">
            <v>RECUPERACIÓN DEL ASFALTO DE UNA SOLUCIÓN UTILIZANDO EL EVAPORADOR ROTATORIO. Norma técnica: INV E – 759 - 13 ASTM D5404/D5404M.</v>
          </cell>
          <cell r="E1510" t="str">
            <v>UN</v>
          </cell>
          <cell r="F1510">
            <v>570600</v>
          </cell>
          <cell r="G1510" t="str">
            <v>Actualización 2022 -I + MO 2023</v>
          </cell>
        </row>
        <row r="1511">
          <cell r="C1511">
            <v>9373</v>
          </cell>
          <cell r="D1511" t="str">
            <v>ADHESIVIDAD DE LOS LIGANTES BITUMINOSOS A LOS AGREGADOS FINOS (MÉTODO RIEDEL - WEBER). Norma técnica: INV E – 774 - 13 NLT 355.</v>
          </cell>
          <cell r="E1511" t="str">
            <v>UN</v>
          </cell>
          <cell r="F1511">
            <v>180285</v>
          </cell>
          <cell r="G1511" t="str">
            <v>Actualización 2022 -I + MO 2023</v>
          </cell>
        </row>
        <row r="1512">
          <cell r="C1512">
            <v>9374</v>
          </cell>
          <cell r="D1512" t="str">
            <v>ANÁLISIS GRANULOMÉTRICO DE LOS AGREGADOS EXTRAÍDOS DE MEZCLAS ASFÁLTICAS. Norma técnica: INV E – 782 - 13 ASTM D5444.</v>
          </cell>
          <cell r="E1512" t="str">
            <v>UN</v>
          </cell>
          <cell r="F1512">
            <v>64260</v>
          </cell>
          <cell r="G1512" t="str">
            <v>Actualización 2022 -I + MO 2023</v>
          </cell>
        </row>
        <row r="1513">
          <cell r="C1513">
            <v>9375</v>
          </cell>
          <cell r="D1513" t="str">
            <v>DETERMINACIÓN DE LAS LEYES DE FATIGA DE MEZCLAS ASFÁLTICAS COMPACTADAS EN CALIENTE SOMETIDAS A FLEXIÓN DINÁMICA. Norma técnica: INV E - 784 - 13 AASHTO T 321 EN-12697-24 Anexo D.</v>
          </cell>
          <cell r="E1513" t="str">
            <v>UN</v>
          </cell>
          <cell r="F1513">
            <v>3113397</v>
          </cell>
          <cell r="G1513" t="str">
            <v>Actualización 2022 -I + MO 2023</v>
          </cell>
        </row>
        <row r="1514">
          <cell r="C1514">
            <v>9379</v>
          </cell>
          <cell r="D1514" t="str">
            <v>VISCOSIDAD SAYBOLT DE ASFALTOS. Norma técnica: INV E-714-13 ASTM D 88.</v>
          </cell>
          <cell r="E1514" t="str">
            <v>UN</v>
          </cell>
          <cell r="F1514">
            <v>107000</v>
          </cell>
          <cell r="G1514" t="str">
            <v>Actualización 2022 -I + MO 2023</v>
          </cell>
        </row>
        <row r="1515">
          <cell r="C1515">
            <v>9381</v>
          </cell>
          <cell r="D1515" t="str">
            <v>RECUPERACIÓN ELÁSTICA POR TORSIÓN DE ASFALTOS MODIFICADOS. Norma técnica: INV E – 727 - 13 NLT 329.</v>
          </cell>
          <cell r="E1515" t="str">
            <v>UN</v>
          </cell>
          <cell r="F1515">
            <v>70567</v>
          </cell>
          <cell r="G1515" t="str">
            <v>Actualización 2022 -I + MO 2023</v>
          </cell>
        </row>
        <row r="1516">
          <cell r="C1516">
            <v>9383</v>
          </cell>
          <cell r="D1516" t="str">
            <v>DESTILACIÓN DE EMULSIONES ASFÁLTICAS. Norma técnica: INV E – 762 - 13 ASTM D6997.</v>
          </cell>
          <cell r="E1516" t="str">
            <v>UN</v>
          </cell>
          <cell r="F1516">
            <v>196350</v>
          </cell>
          <cell r="G1516" t="str">
            <v>Actualización 2022 -I + MO 2023</v>
          </cell>
        </row>
        <row r="1517">
          <cell r="C1517">
            <v>9384</v>
          </cell>
          <cell r="D1517" t="str">
            <v>VISCOSIDAD SAYBOLT FUROL DE EMULSIONES ASFÁLTICAS. Norma técnica: INV E – 763 - 13 ASTM D7496.</v>
          </cell>
          <cell r="E1517" t="str">
            <v>UN</v>
          </cell>
          <cell r="F1517">
            <v>111000</v>
          </cell>
          <cell r="G1517" t="str">
            <v>Actualización 2022 -I + MO 2023</v>
          </cell>
        </row>
        <row r="1518">
          <cell r="C1518">
            <v>9385</v>
          </cell>
          <cell r="D1518" t="str">
            <v>PREFABRICADOS DE CONCRETO. MUESTREO Y ENSAYO DE PREFABRICADOS DE CONCRETO NO REFORZADOS, VIBROCOMPACTADOS. RESISTENCIA A LA COMPRESIÓN. Norma técnica: NTC 4024 numeral 6.</v>
          </cell>
          <cell r="E1518" t="str">
            <v>UN</v>
          </cell>
          <cell r="F1518">
            <v>34100</v>
          </cell>
          <cell r="G1518" t="str">
            <v>Actualización 2022 -I + MO 2023</v>
          </cell>
        </row>
        <row r="1519">
          <cell r="C1519">
            <v>9386</v>
          </cell>
          <cell r="D1519" t="str">
            <v>ABSORCIÓN DE AGUA POR LOS ADOQUINES DE CONCRETO. Norma técnica: INV E - 427 - 13 NTC 2017 numeral 6.3 ASTM C140.</v>
          </cell>
          <cell r="E1519" t="str">
            <v>UN</v>
          </cell>
          <cell r="F1519">
            <v>33320</v>
          </cell>
          <cell r="G1519" t="str">
            <v>Actualización 2022 -I + MO 2023</v>
          </cell>
        </row>
        <row r="1520">
          <cell r="C1520">
            <v>9387</v>
          </cell>
          <cell r="D1520" t="str">
            <v>DISEÑO DE MEZCLAS DE CONCRETO CON DOS AGREGADOS PARA UNA RESISTENCIA DADA (Incluye caracterización)</v>
          </cell>
          <cell r="E1520" t="str">
            <v>UN</v>
          </cell>
          <cell r="F1520">
            <v>595000</v>
          </cell>
          <cell r="G1520" t="str">
            <v>Actualización 2022 -I + MO 2023</v>
          </cell>
        </row>
        <row r="1521">
          <cell r="C1521">
            <v>9388</v>
          </cell>
          <cell r="D1521" t="str">
            <v>MEDIDA DE LA MACROTEXTURA SUPERFICIAL DE UN PAVIMENTO EMPLEANDO LA TECNICA VOLUMETRICA. Norma técnica: INV E - 791 - 13 ASTM E 965 NLT 335.</v>
          </cell>
          <cell r="E1521" t="str">
            <v>UN</v>
          </cell>
          <cell r="F1521">
            <v>37000</v>
          </cell>
          <cell r="G1521" t="str">
            <v>Actualización 2022 -I + MO 2023</v>
          </cell>
        </row>
        <row r="1522">
          <cell r="C1522">
            <v>9389</v>
          </cell>
          <cell r="D1522" t="str">
            <v>MÉTODO PARA DETERMINAR LA CARGA DE ROTURA Y ELONGACIÓN DE GEOTEXTILES (MÉTODO GRAB). Norma técnica: ASTM D4632 D4632M - 15a.</v>
          </cell>
          <cell r="E1522" t="str">
            <v>UN</v>
          </cell>
          <cell r="F1522">
            <v>333200</v>
          </cell>
          <cell r="G1522" t="str">
            <v>Actualización 2022 -I + MO 2023</v>
          </cell>
        </row>
        <row r="1523">
          <cell r="C1523">
            <v>9396</v>
          </cell>
          <cell r="D1523" t="str">
            <v>MÉTODOS PARA MUESTREO Y ENSAYOS DE UNIDADES DE MAMPOSTERÍA Y OTROS PRODUCTOS DE ARCILLA. MÓDULO DE ROTURA. Norma técnica: NTC 4017 numeral 6.</v>
          </cell>
          <cell r="E1523" t="str">
            <v>UN</v>
          </cell>
          <cell r="F1523">
            <v>36890</v>
          </cell>
          <cell r="G1523" t="str">
            <v>Actualización 2022 -I + MO 2023</v>
          </cell>
        </row>
        <row r="1524">
          <cell r="C1524">
            <v>9397</v>
          </cell>
          <cell r="D1524" t="str">
            <v>ADOQUINES DE CONCRETO PARA PAVIMENTOS. RESISTENCIA A LA FLEXOTRACCIÓN (MÓDULO DE ROTURA). Norma técnica: NTC 2017 numeral 6.4.</v>
          </cell>
          <cell r="E1524" t="str">
            <v>UN</v>
          </cell>
          <cell r="F1524">
            <v>30940</v>
          </cell>
          <cell r="G1524" t="str">
            <v>Actualización 2022 -I + MO 2023</v>
          </cell>
        </row>
        <row r="1525">
          <cell r="C1525">
            <v>9398</v>
          </cell>
          <cell r="D1525" t="str">
            <v>RESISTENCIA A LA ABRASIÓN DE MATERIALES PARA PISOS Y PAVIMENTOS, MEDIANTE ARENA Y DISCO METÁLICO ANCHO. (ADOQUINES DE CONCRETO). Norma técnica: NTC 5147.</v>
          </cell>
          <cell r="E1525" t="str">
            <v>UN</v>
          </cell>
          <cell r="F1525">
            <v>61999</v>
          </cell>
          <cell r="G1525" t="str">
            <v>Actualización 2022 -I + MO 2023</v>
          </cell>
        </row>
        <row r="1526">
          <cell r="C1526">
            <v>9401</v>
          </cell>
          <cell r="D1526" t="str">
            <v>RESISTENCIA A LA FLEXOTRACCIÓN (MÓDULO DE ROTURA) DE LOSETAS DE CONCRETO PARA PAVIMENTO. Norma técnica: NTC 4992 numeral 6.4.</v>
          </cell>
          <cell r="E1526" t="str">
            <v>UN</v>
          </cell>
          <cell r="F1526">
            <v>46291</v>
          </cell>
          <cell r="G1526" t="str">
            <v>Actualización 2022 -I + MO 2023</v>
          </cell>
        </row>
        <row r="1527">
          <cell r="C1527">
            <v>9402</v>
          </cell>
          <cell r="D1527" t="str">
            <v>ABSORCIÓN DE AGUA DE LOSETAS DE CONCRETO PARA PAVIMENTOS. Norma técnica: NTC 4992 numeral 6.3.</v>
          </cell>
          <cell r="E1527" t="str">
            <v>UN</v>
          </cell>
          <cell r="F1527">
            <v>34510</v>
          </cell>
          <cell r="G1527" t="str">
            <v>Actualización 2022 -I + MO 2023</v>
          </cell>
        </row>
        <row r="1528">
          <cell r="C1528">
            <v>9404</v>
          </cell>
          <cell r="D1528" t="str">
            <v>RESISTENCIA A LA ABRASIÓN DE MATERIALES PARA PISOS Y PAVIMENTOS, MEDIANTE ARENA Y DISCO METÁLICO ANCHO. (LOSETAS DE CONCRETO). Norma técnica: NTC 5147.</v>
          </cell>
          <cell r="E1528" t="str">
            <v>UN</v>
          </cell>
          <cell r="F1528">
            <v>78064</v>
          </cell>
          <cell r="G1528" t="str">
            <v>Actualización 2022 -I + MO 2023</v>
          </cell>
        </row>
        <row r="1529">
          <cell r="C1529">
            <v>9405</v>
          </cell>
          <cell r="D1529" t="str">
            <v>RESISTENCIA A LA FLEXOTRACCIÓN (MÓDULO DE ROTURA) DE BORDILLOS Y SARDINELES. Norma técnica: NTC 4109.</v>
          </cell>
          <cell r="E1529" t="str">
            <v>UN</v>
          </cell>
          <cell r="F1529">
            <v>199920</v>
          </cell>
          <cell r="G1529" t="str">
            <v>Actualización 2022 -I + MO 2023</v>
          </cell>
        </row>
        <row r="1530">
          <cell r="C1530">
            <v>9407</v>
          </cell>
          <cell r="D1530" t="str">
            <v>EXTRACCIÓN DE TESTIGOS DE PAVIMENTOS ASFÁLTICOS MEDIANTE ASERRADO, DE 100 CM X 100 CM. Norma técnica: INV E – 758 - 13 ASTM D 5361.</v>
          </cell>
          <cell r="E1530" t="str">
            <v>UN</v>
          </cell>
          <cell r="F1530">
            <v>161558</v>
          </cell>
          <cell r="G1530" t="str">
            <v>Actualización 2022 -I + MO 2023</v>
          </cell>
        </row>
        <row r="1531">
          <cell r="C1531">
            <v>9408</v>
          </cell>
          <cell r="D1531" t="str">
            <v>PUESTO DE TRABAJO - ESCRITORIO 75x120x50</v>
          </cell>
          <cell r="E1531" t="str">
            <v>UN</v>
          </cell>
          <cell r="F1531">
            <v>176900</v>
          </cell>
          <cell r="G1531" t="str">
            <v>Actualización 2022 -I + MO 2023</v>
          </cell>
        </row>
        <row r="1532">
          <cell r="C1532">
            <v>9409</v>
          </cell>
          <cell r="D1532" t="str">
            <v>SILLA ESCRITORIO GIRATORIA CON BRAZOS</v>
          </cell>
          <cell r="E1532" t="str">
            <v>UN</v>
          </cell>
          <cell r="F1532">
            <v>159900</v>
          </cell>
          <cell r="G1532" t="str">
            <v>Actualización 2022 -I + MO 2023</v>
          </cell>
        </row>
        <row r="1533">
          <cell r="C1533">
            <v>9413</v>
          </cell>
          <cell r="D1533" t="str">
            <v>LAMINA ALFAJOR</v>
          </cell>
          <cell r="E1533" t="str">
            <v>KG</v>
          </cell>
          <cell r="F1533">
            <v>3213</v>
          </cell>
          <cell r="G1533" t="str">
            <v>Actualización 2022 -I + MO 2023</v>
          </cell>
          <cell r="H1533" t="str">
            <v>x</v>
          </cell>
        </row>
        <row r="1534">
          <cell r="C1534">
            <v>9414</v>
          </cell>
          <cell r="D1534" t="str">
            <v>SILLA PLÁSTICA SIN BRAZOS</v>
          </cell>
          <cell r="E1534" t="str">
            <v>UN</v>
          </cell>
          <cell r="F1534">
            <v>23521</v>
          </cell>
          <cell r="G1534" t="str">
            <v>Actualización 2022 -I + MO 2023</v>
          </cell>
        </row>
        <row r="1535">
          <cell r="C1535">
            <v>9423</v>
          </cell>
          <cell r="D1535" t="str">
            <v>TARIFA MES - PERSONAL DE OBRA - TÉCNICO PLOMERO (INCLUYE FACTOR DE PRESTACIONES)</v>
          </cell>
          <cell r="E1535" t="str">
            <v>MES</v>
          </cell>
          <cell r="F1535">
            <v>3171353</v>
          </cell>
          <cell r="G1535" t="str">
            <v>Actualización 2022 -I + MO 2023</v>
          </cell>
        </row>
        <row r="1536">
          <cell r="C1536">
            <v>9424</v>
          </cell>
          <cell r="D1536" t="str">
            <v>TARIFA MES - PERSONAL DE OBRA - AYUDANTE (INCLUYE FACTOR DE PRESTACIONES)</v>
          </cell>
          <cell r="E1536" t="str">
            <v>MES</v>
          </cell>
          <cell r="F1536">
            <v>1911652</v>
          </cell>
          <cell r="G1536" t="str">
            <v>Actualización 2022 -I + MO 2023</v>
          </cell>
        </row>
        <row r="1537">
          <cell r="C1537">
            <v>9427</v>
          </cell>
          <cell r="D1537" t="str">
            <v>COSTO DE LA REPRODUCCIÓN DE PLANOS TAMAÑO PLIEGO</v>
          </cell>
          <cell r="E1537" t="str">
            <v>UN</v>
          </cell>
          <cell r="F1537">
            <v>8700</v>
          </cell>
          <cell r="G1537" t="str">
            <v>Actualización 2022 -I + MO 2023</v>
          </cell>
        </row>
        <row r="1538">
          <cell r="C1538">
            <v>9428</v>
          </cell>
          <cell r="D1538" t="str">
            <v>COSTO DE CERTIFICADO DE TRADICIÓN Y LIBERTAD DE INMUEBLES</v>
          </cell>
          <cell r="E1538" t="str">
            <v>UN</v>
          </cell>
          <cell r="F1538">
            <v>20300</v>
          </cell>
          <cell r="G1538" t="str">
            <v>Actualización 2022 -I + MO 2023</v>
          </cell>
        </row>
        <row r="1539">
          <cell r="C1539">
            <v>9433</v>
          </cell>
          <cell r="D1539" t="str">
            <v>EXPANSIÓN LIBRE EN CONSOLIDÓMETRO. Norma técnica: ASTM D4546 - 14e1. Norma técnica: ASTM D4546 - 14e1.</v>
          </cell>
          <cell r="E1539" t="str">
            <v>UN</v>
          </cell>
          <cell r="F1539">
            <v>145180</v>
          </cell>
          <cell r="G1539" t="str">
            <v>Actualización 2022 -I + MO 2023</v>
          </cell>
        </row>
        <row r="1540">
          <cell r="C1540">
            <v>9434</v>
          </cell>
          <cell r="D1540" t="str">
            <v>TRATAMIENTO Y DISPOSICIÓN FINAL DE LODOS NO PELIGROSOS PROVENIENTES DE ALCANTARILLADO</v>
          </cell>
          <cell r="E1540" t="str">
            <v>KG</v>
          </cell>
          <cell r="F1540">
            <v>286</v>
          </cell>
          <cell r="G1540" t="str">
            <v>Actualización 2022 -I + MO 2023</v>
          </cell>
        </row>
        <row r="1541">
          <cell r="C1541">
            <v>9437</v>
          </cell>
          <cell r="D1541" t="str">
            <v xml:space="preserve">CONO CONCENTRICO PARA POZO D= 1.20m x 0.60m e=0.10m  h= 0.75m </v>
          </cell>
          <cell r="E1541" t="str">
            <v>UN</v>
          </cell>
          <cell r="F1541">
            <v>521006</v>
          </cell>
          <cell r="G1541" t="str">
            <v>Actualización 2022 -I + MO 2023</v>
          </cell>
        </row>
        <row r="1542">
          <cell r="C1542">
            <v>9441</v>
          </cell>
          <cell r="D1542" t="str">
            <v>SEÑAL LUMINOSA BIDIRECCIONAL 1.50m x 0.50m</v>
          </cell>
          <cell r="E1542" t="str">
            <v>UN</v>
          </cell>
          <cell r="F1542">
            <v>1011500</v>
          </cell>
          <cell r="G1542" t="str">
            <v>Actualización 2022 -I + MO 2023</v>
          </cell>
        </row>
        <row r="1543">
          <cell r="C1543">
            <v>9443</v>
          </cell>
          <cell r="D1543" t="str">
            <v>DETERMINACIÓN DEL COEFICIENTE DE PULIMIENTO ACELERADO (CPA) DE LAS PARTÍCULAS DE AGREGADO GRUESO. Norma técnica: INV E-232-13.</v>
          </cell>
          <cell r="E1543" t="str">
            <v>UN</v>
          </cell>
          <cell r="F1543">
            <v>1689000</v>
          </cell>
          <cell r="G1543" t="str">
            <v>Actualización 2022 -I + MO 2023</v>
          </cell>
        </row>
        <row r="1544">
          <cell r="C1544">
            <v>9444</v>
          </cell>
          <cell r="D1544" t="str">
            <v>PORCENTAJE DE VACÍOS CON AIRE EN MEZCLAS ASFÁLTICAS COMPACTADAS DENSAS Y ABIERTAS. Norma técnica: INV E - 736 - 13 ASTM D3203/D3203.</v>
          </cell>
          <cell r="E1544" t="str">
            <v>UN</v>
          </cell>
          <cell r="F1544">
            <v>136850</v>
          </cell>
          <cell r="G1544" t="str">
            <v>Actualización 2022 -I + MO 2023</v>
          </cell>
        </row>
        <row r="1545">
          <cell r="C1545">
            <v>9445</v>
          </cell>
          <cell r="D1545" t="str">
            <v>CONCENTRACIÓN CRÍTICA DE LLENANTE EN MEZCLAS DE CONCRETO ASFÁLTICO. Norma técnica: INV E – 745 - 13 IRAM 1542 – Junio 1983.</v>
          </cell>
          <cell r="E1545" t="str">
            <v>UN</v>
          </cell>
          <cell r="F1545">
            <v>233597</v>
          </cell>
          <cell r="G1545" t="str">
            <v>Actualización 2022 -I + MO 2023</v>
          </cell>
        </row>
        <row r="1546">
          <cell r="C1546">
            <v>9446</v>
          </cell>
          <cell r="D1546" t="str">
            <v>CUBRIMIENTO DE LOS AGREGADOS CON MATERIALES ASFÁLTICOS EN PRESENCIA DE AGUA (STRIPPING). Norma técnica: AASHTO T 182 NLT 166 ASTM D1664.</v>
          </cell>
          <cell r="E1546" t="str">
            <v>UN</v>
          </cell>
          <cell r="F1546">
            <v>73066</v>
          </cell>
          <cell r="G1546" t="str">
            <v>Actualización 2022 -I + MO 2023</v>
          </cell>
        </row>
        <row r="1547">
          <cell r="C1547">
            <v>9447</v>
          </cell>
          <cell r="D1547" t="str">
            <v>MÓDULO DINÁMICO DE MEZCLAS ASFÁLTICAS. Norma técnica: ASTM D3497  AASHTO TP 62 – 03.</v>
          </cell>
          <cell r="E1547" t="str">
            <v>UN</v>
          </cell>
          <cell r="F1547">
            <v>1400000</v>
          </cell>
          <cell r="G1547" t="str">
            <v>Actualización 2022 -I + MO 2023</v>
          </cell>
        </row>
        <row r="1548">
          <cell r="C1548">
            <v>9448</v>
          </cell>
          <cell r="D1548" t="str">
            <v>SEDIMENTACIÓN DE LAS EMULSIONES ASFÁLTICAS DURANTE EL ALMACENAMIENTO. Norma técnica: INV E – 764 - 13 ASTM D 6930 NLT 140.</v>
          </cell>
          <cell r="E1548" t="str">
            <v>UN</v>
          </cell>
          <cell r="F1548">
            <v>214200</v>
          </cell>
          <cell r="G1548" t="str">
            <v>Actualización 2022 -I + MO 2023</v>
          </cell>
        </row>
        <row r="1549">
          <cell r="C1549">
            <v>9449</v>
          </cell>
          <cell r="D1549" t="str">
            <v>TAMIZADO DE LAS EMULSIONES ASFALTICAS. Norma técnica: INV E – 765 - 13 ASTM6933.</v>
          </cell>
          <cell r="E1549" t="str">
            <v>UN</v>
          </cell>
          <cell r="F1549">
            <v>52836</v>
          </cell>
          <cell r="G1549" t="str">
            <v>Actualización 2022 -I + MO 2023</v>
          </cell>
        </row>
        <row r="1550">
          <cell r="C1550">
            <v>9450</v>
          </cell>
          <cell r="D1550" t="str">
            <v>DEMULSIBILIDAD DE LAS EMULSIONES ASFÁLTICAS. Norma técnica: INV E - 766 - 13 ASTM D6936.</v>
          </cell>
          <cell r="E1550" t="str">
            <v>UN</v>
          </cell>
          <cell r="F1550">
            <v>148750</v>
          </cell>
          <cell r="G1550" t="str">
            <v>Actualización 2022 -I + MO 2023</v>
          </cell>
        </row>
        <row r="1551">
          <cell r="C1551">
            <v>9451</v>
          </cell>
          <cell r="D1551" t="str">
            <v>IDENTIFICACIÓN DE LAS EMULSIONES ASFÁLTICAS CATIÓNICAS MEDIANTE LA DETERMINACIÓN DE LA CARGA DE LAS PARTÍCULAS. Norma técnica. INV E – 767 - 13 ASTM D7402 NLT 194.</v>
          </cell>
          <cell r="E1551" t="str">
            <v>UN</v>
          </cell>
          <cell r="F1551">
            <v>74970</v>
          </cell>
          <cell r="G1551" t="str">
            <v>Actualización 2022 -I + MO 2023</v>
          </cell>
        </row>
        <row r="1552">
          <cell r="C1552">
            <v>9452</v>
          </cell>
          <cell r="D1552" t="str">
            <v>PH DE LAS EMULSIONES ASFÁLTICAS. Norma técnica: INV E – 768 - 13 NLT 195.</v>
          </cell>
          <cell r="E1552" t="str">
            <v>UN</v>
          </cell>
          <cell r="F1552">
            <v>50000</v>
          </cell>
          <cell r="G1552" t="str">
            <v>Actualización 2022 -I + MO 2023</v>
          </cell>
        </row>
        <row r="1553">
          <cell r="C1553">
            <v>9453</v>
          </cell>
          <cell r="D1553" t="str">
            <v>ENSAYO DE MEZCLA CON CEMENTO DE LAS EMULSIONES ASFALTICAS. Norma técnica: INV E – 770 - 13 ASTM D6935 NLT 144.</v>
          </cell>
          <cell r="E1553" t="str">
            <v>UN</v>
          </cell>
          <cell r="F1553">
            <v>238000</v>
          </cell>
          <cell r="G1553" t="str">
            <v>Actualización 2022 -I + MO 2023</v>
          </cell>
        </row>
        <row r="1554">
          <cell r="C1554">
            <v>9454</v>
          </cell>
          <cell r="D1554" t="str">
            <v>MEDIDA DEL COEFICIENTE DE RESISTENCIA AL DESLIZAMIENTO USANDO EL PÉNDULO BRITÁNICO. Norma técnica: INV E – 792 - 13 NTC 5129 ASTM E 501.</v>
          </cell>
          <cell r="E1554" t="str">
            <v>UN</v>
          </cell>
          <cell r="F1554">
            <v>49504</v>
          </cell>
          <cell r="G1554" t="str">
            <v>Actualización 2022 -I + MO 2023</v>
          </cell>
        </row>
        <row r="1555">
          <cell r="C1555">
            <v>9455</v>
          </cell>
          <cell r="D1555" t="str">
            <v>TARIFA MES - PERSONAL DE OBRA - AYUDANTE (NO INCLUYE FACTOR DE PRESTACIONES)</v>
          </cell>
          <cell r="E1555" t="str">
            <v>MES</v>
          </cell>
          <cell r="F1555">
            <v>1160000</v>
          </cell>
          <cell r="G1555" t="str">
            <v>Actualización 2022 -I + MO 2023</v>
          </cell>
        </row>
        <row r="1556">
          <cell r="C1556">
            <v>9456</v>
          </cell>
          <cell r="D1556" t="str">
            <v>ALQUILER DE VEHICULO: CAMPERO, PICK-UP, CAMIONETA, CAMION O SIMILAR DE 1300cc A 2000cc DE CILINDRADA, MODELO 2014 A 2011. 75% DE LA TARIFA ESTABLECIDA. INCLUYE TODOS LOS COSTOS DE OPERACIÓN Y MANTENIMIENTO EXCEPTO EL SALARIO DEL CONDUCTOR</v>
          </cell>
          <cell r="E1556" t="str">
            <v>MES</v>
          </cell>
          <cell r="F1556">
            <v>5448750</v>
          </cell>
          <cell r="G1556" t="str">
            <v>Actualización 2022 -I + MO 2023</v>
          </cell>
        </row>
        <row r="1557">
          <cell r="C1557">
            <v>9457</v>
          </cell>
          <cell r="D1557" t="str">
            <v>TARIFA MES - PERSONAL DE OBRA - INSPECTOR 1 HORARIO NOCTURNO (NO INCLUYE FACTOR DE PRESTACIONES)</v>
          </cell>
          <cell r="E1557" t="str">
            <v>MES</v>
          </cell>
          <cell r="F1557">
            <v>3036150</v>
          </cell>
          <cell r="G1557" t="str">
            <v>Actualización 2022 -I + MO 2023</v>
          </cell>
        </row>
        <row r="1558">
          <cell r="C1558">
            <v>9459</v>
          </cell>
          <cell r="D1558" t="str">
            <v>TARIFA MES - PERSONAL TÉCNICO - OPERADOR EQUIPO PERFORACIÓN (NO INCLUYE FACTOR DE PRESTACIONES)</v>
          </cell>
          <cell r="E1558" t="str">
            <v>MES</v>
          </cell>
          <cell r="F1558">
            <v>2460000</v>
          </cell>
          <cell r="G1558" t="str">
            <v>Actualización 2022 -I + MO 2023</v>
          </cell>
        </row>
        <row r="1559">
          <cell r="C1559">
            <v>9460</v>
          </cell>
          <cell r="D1559" t="str">
            <v>TARIFA MES - PERSONAL TÉCNICO - OPERADOR AUXILIAR DE EQUIPO (NO INCLUYE FACTOR DE PRESTACIONES)</v>
          </cell>
          <cell r="E1559" t="str">
            <v>MES</v>
          </cell>
          <cell r="F1559">
            <v>1645000</v>
          </cell>
          <cell r="G1559" t="str">
            <v>Actualización 2022 -I + MO 2023</v>
          </cell>
        </row>
        <row r="1560">
          <cell r="C1560">
            <v>9461</v>
          </cell>
          <cell r="D1560" t="str">
            <v>TARIFA MES - PERSONAL DE OBRA - OFICIAL (NO INCLUYE FACTOR DE PRESTACIONES)</v>
          </cell>
          <cell r="E1560" t="str">
            <v>MES</v>
          </cell>
          <cell r="F1560">
            <v>1740000</v>
          </cell>
          <cell r="G1560" t="str">
            <v>Actualización 2022 -I + MO 2023</v>
          </cell>
        </row>
        <row r="1561">
          <cell r="C1561">
            <v>9462</v>
          </cell>
          <cell r="D1561" t="str">
            <v>TARIFA MES - PERSONAL DE OBRA - PLOMERO (NO INCLUYE FACTOR DE PRESTACIONES)</v>
          </cell>
          <cell r="E1561" t="str">
            <v>MES</v>
          </cell>
          <cell r="F1561">
            <v>2030000</v>
          </cell>
          <cell r="G1561" t="str">
            <v>Actualización 2022 -I + MO 2023</v>
          </cell>
        </row>
        <row r="1562">
          <cell r="C1562">
            <v>9463</v>
          </cell>
          <cell r="D1562" t="str">
            <v>TARIFA MES - PERSONAL DE OBRA - TÉCNICO ELÉCTRICO (NO INCLUYE FACTOR DE PRESTACIONES)</v>
          </cell>
          <cell r="E1562" t="str">
            <v>MES</v>
          </cell>
          <cell r="F1562">
            <v>2030000</v>
          </cell>
          <cell r="G1562" t="str">
            <v>Actualización 2022 -I + MO 2023</v>
          </cell>
        </row>
        <row r="1563">
          <cell r="C1563">
            <v>9464</v>
          </cell>
          <cell r="D1563" t="str">
            <v>TARIFA MES - PERSONAL DE OBRA - OPERARIO (NO INCLUYE FACTOR DE PRESTACIONES)</v>
          </cell>
          <cell r="E1563" t="str">
            <v>MES</v>
          </cell>
          <cell r="F1563">
            <v>2320000</v>
          </cell>
          <cell r="G1563" t="str">
            <v>Actualización 2022 -I + MO 2023</v>
          </cell>
        </row>
        <row r="1564">
          <cell r="C1564">
            <v>9465</v>
          </cell>
          <cell r="D1564" t="str">
            <v>TARIFA MES - PROFESIONAL CATEGORÍA 1 (INCLUYE FACTOR DE PRESTACIONES)</v>
          </cell>
          <cell r="E1564" t="str">
            <v>MES</v>
          </cell>
          <cell r="F1564">
            <v>22807410</v>
          </cell>
          <cell r="G1564" t="str">
            <v>Actualización 2022 -I + MO 2023</v>
          </cell>
        </row>
        <row r="1565">
          <cell r="C1565">
            <v>9466</v>
          </cell>
          <cell r="D1565" t="str">
            <v>TARIFA MES - PROFESIONAL CATEGORÍA 2 (INCLUYE FACTOR DE PRESTACIONES)</v>
          </cell>
          <cell r="E1565" t="str">
            <v>MES</v>
          </cell>
          <cell r="F1565">
            <v>15908485</v>
          </cell>
          <cell r="G1565" t="str">
            <v>Actualización 2022 -I + MO 2023</v>
          </cell>
        </row>
        <row r="1566">
          <cell r="C1566">
            <v>9467</v>
          </cell>
          <cell r="D1566" t="str">
            <v>TARIFA MES - PROFESIONAL CATEGORÍA 3 (INCLUYE FACTOR DE PRESTACIONES)</v>
          </cell>
          <cell r="E1566" t="str">
            <v>MES</v>
          </cell>
          <cell r="F1566">
            <v>13429623</v>
          </cell>
          <cell r="G1566" t="str">
            <v>Actualización 2022 -I + MO 2023</v>
          </cell>
        </row>
        <row r="1567">
          <cell r="C1567">
            <v>9468</v>
          </cell>
          <cell r="D1567" t="str">
            <v>TARIFA MES - PROFESIONAL CATEGORÍA 4 (INCLUYE FACTOR DE PRESTACIONES)</v>
          </cell>
          <cell r="E1567" t="str">
            <v>MES</v>
          </cell>
          <cell r="F1567">
            <v>11440163</v>
          </cell>
          <cell r="G1567" t="str">
            <v>Actualización 2022 -I + MO 2023</v>
          </cell>
        </row>
        <row r="1568">
          <cell r="C1568">
            <v>9469</v>
          </cell>
          <cell r="D1568" t="str">
            <v>TARIFA MES - PROFESIONAL CATEGORÍA 5 (INCLUYE FACTOR DE PRESTACIONES)</v>
          </cell>
          <cell r="E1568" t="str">
            <v>MES</v>
          </cell>
          <cell r="F1568">
            <v>10320910</v>
          </cell>
          <cell r="G1568" t="str">
            <v>Actualización 2022 -I + MO 2023</v>
          </cell>
        </row>
        <row r="1569">
          <cell r="C1569">
            <v>9470</v>
          </cell>
          <cell r="D1569" t="str">
            <v>TARIFA MES - PROFESIONAL CATEGORÍA 6 (INCLUYE FACTOR DE PRESTACIONES)</v>
          </cell>
          <cell r="E1569" t="str">
            <v>MES</v>
          </cell>
          <cell r="F1569">
            <v>9207450</v>
          </cell>
          <cell r="G1569" t="str">
            <v>Actualización 2022 -I + MO 2023</v>
          </cell>
        </row>
        <row r="1570">
          <cell r="C1570">
            <v>9471</v>
          </cell>
          <cell r="D1570" t="str">
            <v>TARIFA MES - PROFESIONAL CATEGORÍA 7 (INCLUYE FACTOR DE PRESTACIONES)</v>
          </cell>
          <cell r="E1570" t="str">
            <v>MES</v>
          </cell>
          <cell r="F1570">
            <v>6968945</v>
          </cell>
          <cell r="G1570" t="str">
            <v>Actualización 2022 -I + MO 2023</v>
          </cell>
        </row>
        <row r="1571">
          <cell r="C1571">
            <v>9472</v>
          </cell>
          <cell r="D1571" t="str">
            <v>TARIFA MES - PROFESIONAL CATEGORÍA 8 (INCLUYE FACTOR DE PRESTACIONES)</v>
          </cell>
          <cell r="E1571" t="str">
            <v>MES</v>
          </cell>
          <cell r="F1571">
            <v>6578003</v>
          </cell>
          <cell r="G1571" t="str">
            <v>Actualización 2022 -I + MO 2023</v>
          </cell>
        </row>
        <row r="1572">
          <cell r="C1572">
            <v>9473</v>
          </cell>
          <cell r="D1572" t="str">
            <v>TARIFA MES - PERSONAL TÉCNICO - TECNÓLOGO EN ÁREAS DE INGENIERÍA (INCLUYE FACTOR DE PRESTACIONES)</v>
          </cell>
          <cell r="E1572" t="str">
            <v>MES</v>
          </cell>
          <cell r="F1572">
            <v>4323570</v>
          </cell>
          <cell r="G1572" t="str">
            <v>Actualización 2022 -I + MO 2023</v>
          </cell>
        </row>
        <row r="1573">
          <cell r="C1573">
            <v>9474</v>
          </cell>
          <cell r="D1573" t="str">
            <v>TARIFA MES - PERSONAL TÉCNICO - AUXILIAR DE INGENIERÍA (INCLUYE FACTOR DE PRESTACIONES)</v>
          </cell>
          <cell r="E1573" t="str">
            <v>MES</v>
          </cell>
          <cell r="F1573">
            <v>3803763</v>
          </cell>
          <cell r="G1573" t="str">
            <v>Actualización 2022 -I + MO 2023</v>
          </cell>
        </row>
        <row r="1574">
          <cell r="C1574">
            <v>9475</v>
          </cell>
          <cell r="D1574" t="str">
            <v>TARIFA MES - PERSONAL TÉCNICO - DIBUJANTE 1 (INCLUYE FACTOR DE PRESTACIONES)</v>
          </cell>
          <cell r="E1574" t="str">
            <v>MES</v>
          </cell>
          <cell r="F1574">
            <v>3987650</v>
          </cell>
          <cell r="G1574" t="str">
            <v>Actualización 2022 -I + MO 2023</v>
          </cell>
        </row>
        <row r="1575">
          <cell r="C1575">
            <v>9476</v>
          </cell>
          <cell r="D1575" t="str">
            <v>TARIFA MES - PERSONAL TÉCNICO - DIBUJANTE 2 (INCLUYE FACTOR DE PRESTACIONES)</v>
          </cell>
          <cell r="E1575" t="str">
            <v>MES</v>
          </cell>
          <cell r="F1575">
            <v>3430534</v>
          </cell>
          <cell r="G1575" t="str">
            <v>Actualización 2022 -I + MO 2023</v>
          </cell>
        </row>
        <row r="1576">
          <cell r="C1576">
            <v>9477</v>
          </cell>
          <cell r="D1576" t="str">
            <v>TARIFA MES - PERSONAL TÉCNICO - TOPÓGRAFO INSPECTOR (INCLUYE FACTOR DE PRESTACIONES)</v>
          </cell>
          <cell r="E1576" t="str">
            <v>MES</v>
          </cell>
          <cell r="F1576">
            <v>4506009</v>
          </cell>
          <cell r="G1576" t="str">
            <v>Actualización 2022 -I + MO 2023</v>
          </cell>
        </row>
        <row r="1577">
          <cell r="C1577">
            <v>9478</v>
          </cell>
          <cell r="D1577" t="str">
            <v>TARIFA MES - PERSONAL TÉCNICO - TOPÓGRAFO AUXILIAR (INCLUYE FACTOR DE PRESTACIONES)</v>
          </cell>
          <cell r="E1577" t="str">
            <v>MES</v>
          </cell>
          <cell r="F1577">
            <v>3700958</v>
          </cell>
          <cell r="G1577" t="str">
            <v>Actualización 2022 -I + MO 2023</v>
          </cell>
        </row>
        <row r="1578">
          <cell r="C1578">
            <v>9479</v>
          </cell>
          <cell r="D1578" t="str">
            <v>TARIFA MES - PERSONAL TÉCNICO - BATIMETRISTA INSPECTOR (INCLUYE FACTOR DE PRESTACIONES)</v>
          </cell>
          <cell r="E1578" t="str">
            <v>MES</v>
          </cell>
          <cell r="F1578">
            <v>4506009</v>
          </cell>
          <cell r="G1578" t="str">
            <v>Actualización 2022 -I + MO 2023</v>
          </cell>
        </row>
        <row r="1579">
          <cell r="C1579">
            <v>9480</v>
          </cell>
          <cell r="D1579" t="str">
            <v>TARIFA MES - PERSONAL TÉCNICO - BATIMETRISTA AUXILIAR (INCLUYE FACTOR DE PRESTACIONES)</v>
          </cell>
          <cell r="E1579" t="str">
            <v>MES</v>
          </cell>
          <cell r="F1579">
            <v>3700958</v>
          </cell>
          <cell r="G1579" t="str">
            <v>Actualización 2022 -I + MO 2023</v>
          </cell>
        </row>
        <row r="1580">
          <cell r="C1580">
            <v>9481</v>
          </cell>
          <cell r="D1580" t="str">
            <v>TARIFA MES - PERSONAL TÉCNICO - LABORATORISTA INSPECTOR (INCLUYE FACTOR DE PRESTACIONES)</v>
          </cell>
          <cell r="E1580" t="str">
            <v>MES</v>
          </cell>
          <cell r="F1580">
            <v>3994890</v>
          </cell>
          <cell r="G1580" t="str">
            <v>Actualización 2022 -I + MO 2023</v>
          </cell>
        </row>
        <row r="1581">
          <cell r="C1581">
            <v>9482</v>
          </cell>
          <cell r="D1581" t="str">
            <v>TARIFA MES - PERSONAL TÉCNICO - LABORATORISTA AUXILIAR (INCLUYE FACTOR DE PRESTACIONES)</v>
          </cell>
          <cell r="E1581" t="str">
            <v>MES</v>
          </cell>
          <cell r="F1581">
            <v>3007737</v>
          </cell>
          <cell r="G1581" t="str">
            <v>Actualización 2022 -I + MO 2023</v>
          </cell>
        </row>
        <row r="1582">
          <cell r="C1582">
            <v>9483</v>
          </cell>
          <cell r="D1582" t="str">
            <v>TARIFA MES - PERSONAL TÉCNICO - INSPECTOR 1 (INCLUYE FACTOR DE PRESTACIONES)</v>
          </cell>
          <cell r="E1582" t="str">
            <v>MES</v>
          </cell>
          <cell r="F1582">
            <v>3488450</v>
          </cell>
          <cell r="G1582" t="str">
            <v>Actualización 2022 -I + MO 2023</v>
          </cell>
        </row>
        <row r="1583">
          <cell r="C1583">
            <v>9484</v>
          </cell>
          <cell r="D1583" t="str">
            <v>TARIFA MES - PERSONAL TÉCNICO - INSPECTOR 2 (INCLUYE FACTOR DE PRESTACIONES)</v>
          </cell>
          <cell r="E1583" t="str">
            <v>MES</v>
          </cell>
          <cell r="F1583">
            <v>3164114</v>
          </cell>
          <cell r="G1583" t="str">
            <v>Actualización 2022 -I + MO 2023</v>
          </cell>
        </row>
        <row r="1584">
          <cell r="C1584">
            <v>9485</v>
          </cell>
          <cell r="D1584" t="str">
            <v>TARIFA MES - PERSONAL ADMINISTRATIVO - ADMINISTRADOR (INCLUYE FACTOR DE PRESTACIONES)</v>
          </cell>
          <cell r="E1584" t="str">
            <v>MES</v>
          </cell>
          <cell r="F1584">
            <v>4197599</v>
          </cell>
          <cell r="G1584" t="str">
            <v>Actualización 2022 -I + MO 2023</v>
          </cell>
        </row>
        <row r="1585">
          <cell r="C1585">
            <v>9486</v>
          </cell>
          <cell r="D1585" t="str">
            <v>TARIFA MES - PERSONAL ADMINISTRATIVO - AUXILIAR ADMINISTRATIVO-ALMACENISTA (INCLUYE FACTOR DE PRESTACIONES)</v>
          </cell>
          <cell r="E1585" t="str">
            <v>MES</v>
          </cell>
          <cell r="F1585">
            <v>3204657</v>
          </cell>
          <cell r="G1585" t="str">
            <v>Actualización 2022 -I + MO 2023</v>
          </cell>
        </row>
        <row r="1586">
          <cell r="C1586">
            <v>9487</v>
          </cell>
          <cell r="D1586" t="str">
            <v>TARIFA MES - PERSONAL ADMINISTRATIVO - SECRETARIA 1 (INCLUYE FACTOR DE PRESTACIONES)</v>
          </cell>
          <cell r="E1586" t="str">
            <v>MES</v>
          </cell>
          <cell r="F1586">
            <v>2650098</v>
          </cell>
          <cell r="G1586" t="str">
            <v>Actualización 2022 -I + MO 2023</v>
          </cell>
        </row>
        <row r="1587">
          <cell r="C1587">
            <v>9488</v>
          </cell>
          <cell r="D1587" t="str">
            <v>TARIFA MES - PERSONAL ADMINISTRATIVO - SECRETARIA 2 (INCLUYE FACTOR DE PRESTACIONES)</v>
          </cell>
          <cell r="E1587" t="str">
            <v>MES</v>
          </cell>
          <cell r="F1587">
            <v>2243229</v>
          </cell>
          <cell r="G1587" t="str">
            <v>Actualización 2022 -I + MO 2023</v>
          </cell>
        </row>
        <row r="1588">
          <cell r="C1588">
            <v>9489</v>
          </cell>
          <cell r="D1588" t="str">
            <v>TARIFA MES - PERSONAL AUXILIAR TÉCNICO - CADENERO 1 (INCLUYE FACTOR DE PRESTACIONES)</v>
          </cell>
          <cell r="E1588" t="str">
            <v>MES</v>
          </cell>
          <cell r="F1588">
            <v>3007737</v>
          </cell>
          <cell r="G1588" t="str">
            <v>Actualización 2022 -I + MO 2023</v>
          </cell>
        </row>
        <row r="1589">
          <cell r="C1589">
            <v>9490</v>
          </cell>
          <cell r="D1589" t="str">
            <v>TARIFA MES - PERSONAL AUXILIAR TÉCNICO - CADENERO 2 (INCLUYE FACTOR DE PRESTACIONES)</v>
          </cell>
          <cell r="E1589" t="str">
            <v>MES</v>
          </cell>
          <cell r="F1589">
            <v>2650098</v>
          </cell>
          <cell r="G1589" t="str">
            <v>Actualización 2022 -I + MO 2023</v>
          </cell>
        </row>
        <row r="1590">
          <cell r="C1590">
            <v>9491</v>
          </cell>
          <cell r="D1590" t="str">
            <v>TARIFA MES - PERSONAL AUXILIAR TÉCNICO - SECRETARIA - CONDUCTOR O MOTORISTA (INCLUYE FACTOR DE PRESTACIONES)</v>
          </cell>
          <cell r="E1590" t="str">
            <v>MES</v>
          </cell>
          <cell r="F1590">
            <v>2243229</v>
          </cell>
          <cell r="G1590" t="str">
            <v>Actualización 2022 -I + MO 2023</v>
          </cell>
        </row>
        <row r="1591">
          <cell r="C1591">
            <v>9492</v>
          </cell>
          <cell r="D1591" t="str">
            <v>TARIFA MES - PERSONAL DE OBRA - MAESTRO DE OBRA (INCLUYE FACTOR DE PRESTACIONES)</v>
          </cell>
          <cell r="E1591" t="str">
            <v>MES</v>
          </cell>
          <cell r="F1591">
            <v>5067807</v>
          </cell>
          <cell r="G1591" t="str">
            <v>Actualización 2022 -I + MO 2023</v>
          </cell>
        </row>
        <row r="1592">
          <cell r="C1592">
            <v>9493</v>
          </cell>
          <cell r="D1592" t="str">
            <v>TARIFA MES - PERSONAL DE OBRA - OFICIAL (INCLUYE FACTOR DE PRESTACIONES)</v>
          </cell>
          <cell r="E1592" t="str">
            <v>MES</v>
          </cell>
          <cell r="F1592">
            <v>2751453</v>
          </cell>
          <cell r="G1592" t="str">
            <v>Actualización 2022 -I + MO 2023</v>
          </cell>
        </row>
        <row r="1593">
          <cell r="C1593">
            <v>9494</v>
          </cell>
          <cell r="D1593" t="str">
            <v>TARIFA MES - PERSONAL DE OBRA - OPERARIO (INCLUYE FACTOR DE PRESTACIONES)</v>
          </cell>
          <cell r="E1593" t="str">
            <v>MES</v>
          </cell>
          <cell r="F1593">
            <v>3591255</v>
          </cell>
          <cell r="G1593" t="str">
            <v>Actualización 2022 -I + MO 2023</v>
          </cell>
        </row>
        <row r="1594">
          <cell r="C1594">
            <v>9495</v>
          </cell>
          <cell r="D1594" t="str">
            <v>TUERCAS POR KG</v>
          </cell>
          <cell r="E1594" t="str">
            <v>KG</v>
          </cell>
          <cell r="F1594">
            <v>9997</v>
          </cell>
          <cell r="G1594" t="str">
            <v>Actualización 2022 -I + MO 2023</v>
          </cell>
          <cell r="H1594" t="str">
            <v>x</v>
          </cell>
        </row>
        <row r="1595">
          <cell r="C1595">
            <v>9496</v>
          </cell>
          <cell r="D1595" t="str">
            <v>PERNOS POR Kg</v>
          </cell>
          <cell r="E1595" t="str">
            <v>KG</v>
          </cell>
          <cell r="F1595">
            <v>8397</v>
          </cell>
          <cell r="G1595" t="str">
            <v>Actualización 2022 -I + MO 2023</v>
          </cell>
          <cell r="H1595" t="str">
            <v>x</v>
          </cell>
        </row>
        <row r="1596">
          <cell r="C1596">
            <v>9497</v>
          </cell>
          <cell r="D1596" t="str">
            <v>TARIFA JORNAL - PERSONAL DE OBRA - AYUDANTE - HORARIO NOCTURNO (INCLUYE FACTOR DE PRESTACIONES)</v>
          </cell>
          <cell r="E1596" t="str">
            <v>HR</v>
          </cell>
          <cell r="F1596">
            <v>11000</v>
          </cell>
          <cell r="G1596" t="str">
            <v>Actualización 2022 -I + MO 2023</v>
          </cell>
        </row>
        <row r="1597">
          <cell r="C1597">
            <v>9499</v>
          </cell>
          <cell r="D1597" t="str">
            <v>CONCRETO TREMIE GRAVA FINA 3500 PSI</v>
          </cell>
          <cell r="E1597" t="str">
            <v>M3</v>
          </cell>
          <cell r="F1597">
            <v>424235</v>
          </cell>
          <cell r="G1597" t="str">
            <v>Actualización 2022 -I + MO 2023</v>
          </cell>
        </row>
        <row r="1598">
          <cell r="C1598">
            <v>9500</v>
          </cell>
          <cell r="D1598" t="str">
            <v>LÁMINA COLABORANTE 2" CALIBRE 16 (1.50mm)</v>
          </cell>
          <cell r="E1598" t="str">
            <v>M2</v>
          </cell>
          <cell r="F1598">
            <v>80965</v>
          </cell>
          <cell r="G1598" t="str">
            <v>Actualización 2022 -I + MO 2023</v>
          </cell>
          <cell r="H1598" t="str">
            <v>x</v>
          </cell>
        </row>
        <row r="1599">
          <cell r="C1599">
            <v>9501</v>
          </cell>
          <cell r="D1599" t="str">
            <v>LÁMINA COLABORANTE 2" CALIBRE 18 (1.20mm)</v>
          </cell>
          <cell r="E1599" t="str">
            <v>M2</v>
          </cell>
          <cell r="F1599">
            <v>64606</v>
          </cell>
          <cell r="G1599" t="str">
            <v>Actualización 2022 -I + MO 2023</v>
          </cell>
          <cell r="H1599" t="str">
            <v>x</v>
          </cell>
        </row>
        <row r="1600">
          <cell r="C1600">
            <v>9502</v>
          </cell>
          <cell r="D1600" t="str">
            <v>TABLILLA EN TEKA PARA PISO TIPO DECK DE 8cm x 2cm</v>
          </cell>
          <cell r="E1600" t="str">
            <v>M2</v>
          </cell>
          <cell r="F1600">
            <v>115956</v>
          </cell>
          <cell r="G1600" t="str">
            <v>Actualización 2022 -I + MO 2023</v>
          </cell>
        </row>
        <row r="1601">
          <cell r="C1601">
            <v>9505</v>
          </cell>
          <cell r="D1601" t="str">
            <v>TARIFA JORNAL- PROFESIONAL CATEGORÍA 1 (INCLUYE FACTOR DE PRESTACIONES)</v>
          </cell>
          <cell r="E1601" t="str">
            <v>JR</v>
          </cell>
          <cell r="F1601">
            <v>760246</v>
          </cell>
          <cell r="G1601" t="str">
            <v>Actualización 2022 -I + MO 2023</v>
          </cell>
        </row>
        <row r="1602">
          <cell r="C1602">
            <v>9506</v>
          </cell>
          <cell r="D1602" t="str">
            <v>TARIFA JORNAL - PROFESIONAL CATEGORÍA 2 (INCLUYE FACTOR DE PRESTACIONES)</v>
          </cell>
          <cell r="E1602" t="str">
            <v>JR</v>
          </cell>
          <cell r="F1602">
            <v>530283</v>
          </cell>
          <cell r="G1602" t="str">
            <v>Actualización 2022 -I + MO 2023</v>
          </cell>
        </row>
        <row r="1603">
          <cell r="C1603">
            <v>9507</v>
          </cell>
          <cell r="D1603" t="str">
            <v>TARIFA JORNAL - PROFESIONAL CATEGORÍA 3 (INCLUYE FACTOR DE PRESTACIONES)</v>
          </cell>
          <cell r="E1603" t="str">
            <v>JR</v>
          </cell>
          <cell r="F1603">
            <v>447654</v>
          </cell>
          <cell r="G1603" t="str">
            <v>Actualización 2022 -I + MO 2023</v>
          </cell>
        </row>
        <row r="1604">
          <cell r="C1604">
            <v>9508</v>
          </cell>
          <cell r="D1604" t="str">
            <v>TARIFA JORNAL - PROFESIONAL CATEGORÍA 4 (INCLUYE FACTOR DE PRESTACIONES)</v>
          </cell>
          <cell r="E1604" t="str">
            <v>JR</v>
          </cell>
          <cell r="F1604">
            <v>381338</v>
          </cell>
          <cell r="G1604" t="str">
            <v>Actualización 2022 -I + MO 2023</v>
          </cell>
        </row>
        <row r="1605">
          <cell r="C1605">
            <v>9509</v>
          </cell>
          <cell r="D1605" t="str">
            <v>TARIFA JORNAL - PROFESIONAL CATEGORÍA 5 (INCLUYE FACTOR DE PRESTACIONES)</v>
          </cell>
          <cell r="E1605" t="str">
            <v>JR</v>
          </cell>
          <cell r="F1605">
            <v>344030</v>
          </cell>
          <cell r="G1605" t="str">
            <v>Actualización 2022 -I + MO 2023</v>
          </cell>
        </row>
        <row r="1606">
          <cell r="C1606">
            <v>9510</v>
          </cell>
          <cell r="D1606" t="str">
            <v>TARIFA JORNAL - PROFESIONAL CATEGORÍA 6 (INCLUYE FACTOR DE PRESTACIONES)</v>
          </cell>
          <cell r="E1606" t="str">
            <v>JR</v>
          </cell>
          <cell r="F1606">
            <v>306894</v>
          </cell>
          <cell r="G1606" t="str">
            <v>Actualización 2022 -I + MO 2023</v>
          </cell>
        </row>
        <row r="1607">
          <cell r="C1607">
            <v>9511</v>
          </cell>
          <cell r="D1607" t="str">
            <v>TARIFA JORNAL - PROFESIONAL CATEGORÍA 7 (INCLUYE FACTOR DE PRESTACIONES)</v>
          </cell>
          <cell r="E1607" t="str">
            <v>JR</v>
          </cell>
          <cell r="F1607">
            <v>232298</v>
          </cell>
          <cell r="G1607" t="str">
            <v>Actualización 2022 -I + MO 2023</v>
          </cell>
        </row>
        <row r="1608">
          <cell r="C1608">
            <v>9512</v>
          </cell>
          <cell r="D1608" t="str">
            <v>TARIFA JORNAL - PERSONAL TÉCNICO - TECNÓLOGO EN ÁREAS DE INGENIERÍA (INCLUYE FACTOR DE PRESTACIONES)</v>
          </cell>
          <cell r="E1608" t="str">
            <v>JR</v>
          </cell>
          <cell r="F1608">
            <v>144118</v>
          </cell>
          <cell r="G1608" t="str">
            <v>Actualización 2022 -I + MO 2023</v>
          </cell>
        </row>
        <row r="1609">
          <cell r="C1609">
            <v>9513</v>
          </cell>
          <cell r="D1609" t="str">
            <v>TARIFA JORNAL - PERSONAL TÉCNICO - AUXILIAR DE INGENIERÍA (INCLUYE FACTOR DE PRESTACIONES)</v>
          </cell>
          <cell r="E1609" t="str">
            <v>JR</v>
          </cell>
          <cell r="F1609">
            <v>126791</v>
          </cell>
          <cell r="G1609" t="str">
            <v>Actualización 2022 -I + MO 2023</v>
          </cell>
        </row>
        <row r="1610">
          <cell r="C1610">
            <v>9514</v>
          </cell>
          <cell r="D1610" t="str">
            <v>TARIFA JORNAL - PERSONAL TÉCNICO - DIBUJANTE 1 (INCLUYE FACTOR DE PRESTACIONES)</v>
          </cell>
          <cell r="E1610" t="str">
            <v>JR</v>
          </cell>
          <cell r="F1610">
            <v>132922</v>
          </cell>
          <cell r="G1610" t="str">
            <v>Actualización 2022 -I + MO 2023</v>
          </cell>
        </row>
        <row r="1611">
          <cell r="C1611">
            <v>9515</v>
          </cell>
          <cell r="D1611" t="str">
            <v>TARIFA JORNAL - PERSONAL TÉCNICO - DIBUJANTE 2 (INCLUYE FACTOR DE PRESTACIONES)</v>
          </cell>
          <cell r="E1611" t="str">
            <v>JR</v>
          </cell>
          <cell r="F1611">
            <v>114350</v>
          </cell>
          <cell r="G1611" t="str">
            <v>Actualización 2022 -I + MO 2023</v>
          </cell>
        </row>
        <row r="1612">
          <cell r="C1612">
            <v>9516</v>
          </cell>
          <cell r="D1612" t="str">
            <v>TARIFA JORNAL - PERSONAL TÉCNICO - TOPÓGRAFO AUXILIAR (INCLUYE FACTOR DE PRESTACIONES)</v>
          </cell>
          <cell r="E1612" t="str">
            <v>JR</v>
          </cell>
          <cell r="F1612">
            <v>123366</v>
          </cell>
          <cell r="G1612" t="str">
            <v>Actualización 2022 -I + MO 2023</v>
          </cell>
        </row>
        <row r="1613">
          <cell r="C1613">
            <v>9517</v>
          </cell>
          <cell r="D1613" t="str">
            <v>TARIFA JORNAL - PERSONAL TÉCNICO - BATIMETRISTA INSPECTOR (INCLUYE FACTOR DE PRESTACIONES)</v>
          </cell>
          <cell r="E1613" t="str">
            <v>JR</v>
          </cell>
          <cell r="F1613">
            <v>150201</v>
          </cell>
          <cell r="G1613" t="str">
            <v>Actualización 2022 -I + MO 2023</v>
          </cell>
        </row>
        <row r="1614">
          <cell r="C1614">
            <v>9518</v>
          </cell>
          <cell r="D1614" t="str">
            <v>TARIFA JORNAL - PERSONAL TÉCNICO - BATIMETRISTA AUXILIAR (INCLUYE FACTOR DE PRESTACIONES)</v>
          </cell>
          <cell r="E1614" t="str">
            <v>JR</v>
          </cell>
          <cell r="F1614">
            <v>123366</v>
          </cell>
          <cell r="G1614" t="str">
            <v>Actualización 2022 -I + MO 2023</v>
          </cell>
        </row>
        <row r="1615">
          <cell r="C1615">
            <v>9519</v>
          </cell>
          <cell r="D1615" t="str">
            <v>TARIFA JORNAL - PERSONAL TÉCNICO - LABORATORISTA INSPECTOR (INCLUYE FACTOR DE PRESTACIONES)</v>
          </cell>
          <cell r="E1615" t="str">
            <v>JR</v>
          </cell>
          <cell r="F1615">
            <v>133163</v>
          </cell>
          <cell r="G1615" t="str">
            <v>Actualización 2022 -I + MO 2023</v>
          </cell>
        </row>
        <row r="1616">
          <cell r="C1616">
            <v>9520</v>
          </cell>
          <cell r="D1616" t="str">
            <v>TARIFA JORNAL - PERSONAL TÉCNICO - LABORATORISTA AUXILIAR (INCLUYE FACTOR DE PRESTACIONES)</v>
          </cell>
          <cell r="E1616" t="str">
            <v>JR</v>
          </cell>
          <cell r="F1616">
            <v>100258</v>
          </cell>
          <cell r="G1616" t="str">
            <v>Actualización 2022 -I + MO 2023</v>
          </cell>
        </row>
        <row r="1617">
          <cell r="C1617">
            <v>9521</v>
          </cell>
          <cell r="D1617" t="str">
            <v>TARIFA JORNAL - PERSONAL TÉCNICO - OPERADOR EQUIPO PERFORACIÓN (INCLUYE FACTOR DE PRESTACIONES)</v>
          </cell>
          <cell r="E1617" t="str">
            <v>JR</v>
          </cell>
          <cell r="F1617">
            <v>119697</v>
          </cell>
          <cell r="G1617" t="str">
            <v>Actualización 2022 -I + MO 2023</v>
          </cell>
        </row>
        <row r="1618">
          <cell r="C1618">
            <v>9522</v>
          </cell>
          <cell r="D1618" t="str">
            <v>TARIFA JORNAL - PERSONAL TÉCNICO - OPERADOR AUXILIAR DE EQUIPO (INCLUYE FACTOR DE PRESTACIONES)</v>
          </cell>
          <cell r="E1618" t="str">
            <v>JR</v>
          </cell>
          <cell r="F1618">
            <v>87130</v>
          </cell>
          <cell r="G1618" t="str">
            <v>Actualización 2022 -I + MO 2023</v>
          </cell>
        </row>
        <row r="1619">
          <cell r="C1619">
            <v>9523</v>
          </cell>
          <cell r="D1619" t="str">
            <v>TARIFA JORNAL- PERSONAL ADMINISTRATIVO - ADMINISTRADOR (INCLUYE FACTOR DE PRESTACIONES)</v>
          </cell>
          <cell r="E1619" t="str">
            <v>JR</v>
          </cell>
          <cell r="F1619">
            <v>139920</v>
          </cell>
          <cell r="G1619" t="str">
            <v>Actualización 2022 -I + MO 2023</v>
          </cell>
        </row>
        <row r="1620">
          <cell r="C1620">
            <v>9524</v>
          </cell>
          <cell r="D1620" t="str">
            <v>TARIFA JORNAL - PERSONAL ADMINISTRATIVO - AUXILIAR ADMINISTRATIVO-ALMACENISTA (INCLUYE FACTOR DE PRESTACIONES)</v>
          </cell>
          <cell r="E1620" t="str">
            <v>JR</v>
          </cell>
          <cell r="F1620">
            <v>106822</v>
          </cell>
          <cell r="G1620" t="str">
            <v>Actualización 2022 -I + MO 2023</v>
          </cell>
        </row>
        <row r="1621">
          <cell r="C1621">
            <v>9525</v>
          </cell>
          <cell r="D1621" t="str">
            <v>TARIFA JORNAL - PERSONAL ADMINISTRATIVO - SECRETARIA 1 (INCLUYE FACTOR DE PRESTACIONES)</v>
          </cell>
          <cell r="E1621" t="str">
            <v>JR</v>
          </cell>
          <cell r="F1621">
            <v>88336</v>
          </cell>
          <cell r="G1621" t="str">
            <v>Actualización 2022 -I + MO 2023</v>
          </cell>
        </row>
        <row r="1622">
          <cell r="C1622">
            <v>9526</v>
          </cell>
          <cell r="D1622" t="str">
            <v>TARIFA JORNAL - PERSONAL ADMINISTRATIVO - SECRETARIA 2 (INCLUYE FACTOR DE PRESTACIONES)</v>
          </cell>
          <cell r="E1622" t="str">
            <v>JR</v>
          </cell>
          <cell r="F1622">
            <v>74775</v>
          </cell>
          <cell r="G1622" t="str">
            <v>Actualización 2022 -I + MO 2023</v>
          </cell>
        </row>
        <row r="1623">
          <cell r="C1623">
            <v>9527</v>
          </cell>
          <cell r="D1623" t="str">
            <v>TARIFA JORNAL - PERSONAL AUXILIAR TÉCNICO - CADENERO 1 (INCLUYE FACTOR DE PRESTACIONES)</v>
          </cell>
          <cell r="E1623" t="str">
            <v>JR</v>
          </cell>
          <cell r="F1623">
            <v>100258</v>
          </cell>
          <cell r="G1623" t="str">
            <v>Actualización 2022 -I + MO 2023</v>
          </cell>
        </row>
        <row r="1624">
          <cell r="C1624">
            <v>9528</v>
          </cell>
          <cell r="D1624" t="str">
            <v>TARIFA JORNAL - PERSONAL AUXILIAR TÉCNICO - SECRETARIA - CONDUCTOR O MOTORISTA (INCLUYE FACTOR DE PRESTACIONES)</v>
          </cell>
          <cell r="E1624" t="str">
            <v>JR</v>
          </cell>
          <cell r="F1624">
            <v>74775</v>
          </cell>
          <cell r="G1624" t="str">
            <v>Actualización 2022 -I + MO 2023</v>
          </cell>
        </row>
        <row r="1625">
          <cell r="C1625">
            <v>9529</v>
          </cell>
          <cell r="D1625" t="str">
            <v>TARIFA JORNAL- PERSONAL DE OBRA - MAESTRO DE OBRA (INCLUYE FACTOR DE PRESTACIONES)</v>
          </cell>
          <cell r="E1625" t="str">
            <v>JR</v>
          </cell>
          <cell r="F1625">
            <v>168926</v>
          </cell>
          <cell r="G1625" t="str">
            <v>Actualización 2022 -I + MO 2023</v>
          </cell>
        </row>
        <row r="1626">
          <cell r="C1626">
            <v>9530</v>
          </cell>
          <cell r="D1626" t="str">
            <v>TARIFA MES - PERSONAL DE OBRA - TÉCNICO ELÉCTRICO (INCLUYE FACTOR DE PRESTACIONES)</v>
          </cell>
          <cell r="E1626" t="str">
            <v>MES</v>
          </cell>
          <cell r="F1626">
            <v>3171353</v>
          </cell>
          <cell r="G1626" t="str">
            <v>Actualización 2022 -I + MO 2023</v>
          </cell>
        </row>
        <row r="1627">
          <cell r="C1627">
            <v>9531</v>
          </cell>
          <cell r="D1627" t="str">
            <v>TARIFA HORA - PROFESIONAL CATEGORIA 1 (INCLUYE FACTOR DE PRESTACIONES)</v>
          </cell>
          <cell r="E1627" t="str">
            <v>HR</v>
          </cell>
          <cell r="F1627">
            <v>95031</v>
          </cell>
          <cell r="G1627" t="str">
            <v>Actualización 2022 -I + MO 2023</v>
          </cell>
        </row>
        <row r="1628">
          <cell r="C1628">
            <v>9532</v>
          </cell>
          <cell r="D1628" t="str">
            <v>TARIFA HORA - PROFESIONAL CATEGORÍA 2 (INCLUYE FACTOR DE PRESTACIONES)</v>
          </cell>
          <cell r="E1628" t="str">
            <v>HR</v>
          </cell>
          <cell r="F1628">
            <v>66285</v>
          </cell>
          <cell r="G1628" t="str">
            <v>Actualización 2022 -I + MO 2023</v>
          </cell>
        </row>
        <row r="1629">
          <cell r="C1629">
            <v>9533</v>
          </cell>
          <cell r="D1629" t="str">
            <v>TARIFA HORA - PROFESIONAL CATEGORÍA 3 (INCLUYE FACTOR DE PRESTACIONES)</v>
          </cell>
          <cell r="E1629" t="str">
            <v>HR</v>
          </cell>
          <cell r="F1629">
            <v>55957</v>
          </cell>
          <cell r="G1629" t="str">
            <v>Actualización 2022 -I + MO 2023</v>
          </cell>
        </row>
        <row r="1630">
          <cell r="C1630">
            <v>9534</v>
          </cell>
          <cell r="D1630" t="str">
            <v>TARIFA HORA - PROFESIONAL CATEGORÍA 4 (INCLUYE FACTOR DE PRESTACIONES)</v>
          </cell>
          <cell r="E1630" t="str">
            <v>HR</v>
          </cell>
          <cell r="F1630">
            <v>47668</v>
          </cell>
          <cell r="G1630" t="str">
            <v>Actualización 2022 -I + MO 2023</v>
          </cell>
        </row>
        <row r="1631">
          <cell r="C1631">
            <v>9535</v>
          </cell>
          <cell r="D1631" t="str">
            <v>TARIFA HORA - PROFESIONAL CATEGORÍA 5 (INCLUYE FACTOR DE PRESTACIONES)</v>
          </cell>
          <cell r="E1631" t="str">
            <v>HR</v>
          </cell>
          <cell r="F1631">
            <v>43004</v>
          </cell>
          <cell r="G1631" t="str">
            <v>Actualización 2022 -I + MO 2023</v>
          </cell>
        </row>
        <row r="1632">
          <cell r="C1632">
            <v>9536</v>
          </cell>
          <cell r="D1632" t="str">
            <v>TARIFA HORA - PROFESIONAL CATEGORÍA 6 (INCLUYE FACTOR DE PRESTACIONES)</v>
          </cell>
          <cell r="E1632" t="str">
            <v>HR</v>
          </cell>
          <cell r="F1632">
            <v>38365</v>
          </cell>
          <cell r="G1632" t="str">
            <v>Actualización 2022 -I + MO 2023</v>
          </cell>
        </row>
        <row r="1633">
          <cell r="C1633">
            <v>9537</v>
          </cell>
          <cell r="D1633" t="str">
            <v>TARIFA HORA - PROFESIONAL CATEGORÍA 7 (INCLUYE FACTOR DE PRESTACIONES)</v>
          </cell>
          <cell r="E1633" t="str">
            <v>HR</v>
          </cell>
          <cell r="F1633">
            <v>29038</v>
          </cell>
          <cell r="G1633" t="str">
            <v>Actualización 2022 -I + MO 2023</v>
          </cell>
        </row>
        <row r="1634">
          <cell r="C1634">
            <v>9538</v>
          </cell>
          <cell r="D1634" t="str">
            <v>TARIFA HORA - PROFESIONAL CATEGORÍA 8 (INCLUYE FACTOR DE PRESTACIONES)</v>
          </cell>
          <cell r="E1634" t="str">
            <v>HR</v>
          </cell>
          <cell r="F1634">
            <v>27408</v>
          </cell>
          <cell r="G1634" t="str">
            <v>Actualización 2022 -I + MO 2023</v>
          </cell>
        </row>
        <row r="1635">
          <cell r="C1635">
            <v>9539</v>
          </cell>
          <cell r="D1635" t="str">
            <v>TARIFA HORA - PERSONAL TÉCNICO - TECNÓLOGO EN ÁREAS DE INGENIERÍA (INCLUYE FACTOR DE PRESTACIONES)</v>
          </cell>
          <cell r="E1635" t="str">
            <v>HR</v>
          </cell>
          <cell r="F1635">
            <v>18014</v>
          </cell>
          <cell r="G1635" t="str">
            <v>Actualización 2022 -I + MO 2023</v>
          </cell>
        </row>
        <row r="1636">
          <cell r="C1636">
            <v>9540</v>
          </cell>
          <cell r="D1636" t="str">
            <v>TARIFA HORA - PERSONAL TÉCNICO - AUXILIAR DE INGENIERÍA (INCLUYE FACTOR DE PRESTACIONES)</v>
          </cell>
          <cell r="E1636" t="str">
            <v>HR</v>
          </cell>
          <cell r="F1636">
            <v>15849</v>
          </cell>
          <cell r="G1636" t="str">
            <v>Actualización 2022 -I + MO 2023</v>
          </cell>
        </row>
        <row r="1637">
          <cell r="C1637">
            <v>9541</v>
          </cell>
          <cell r="D1637" t="str">
            <v>TARIFA HORA - PERSONAL TÉCNICO - DIBUJANTE 1 (INCLUYE FACTOR DE PRESTACIONES)</v>
          </cell>
          <cell r="E1637" t="str">
            <v>HR</v>
          </cell>
          <cell r="F1637">
            <v>16615</v>
          </cell>
          <cell r="G1637" t="str">
            <v>Actualización 2022 -I + MO 2023</v>
          </cell>
        </row>
        <row r="1638">
          <cell r="C1638">
            <v>9542</v>
          </cell>
          <cell r="D1638" t="str">
            <v>TARIFA HORA - PERSONAL TÉCNICO - DIBUJANTE 2 (INCLUYE FACTOR DE PRESTACIONES)</v>
          </cell>
          <cell r="E1638" t="str">
            <v>HR</v>
          </cell>
          <cell r="F1638">
            <v>14294</v>
          </cell>
          <cell r="G1638" t="str">
            <v>Actualización 2022 -I + MO 2023</v>
          </cell>
        </row>
        <row r="1639">
          <cell r="C1639">
            <v>9543</v>
          </cell>
          <cell r="D1639" t="str">
            <v>TARIFA HORA - PERSONAL TÉCNICO - TOPÓGRAFO INSPECTOR (INCLUYE FACTOR DE PRESTACIONES)</v>
          </cell>
          <cell r="E1639" t="str">
            <v>HR</v>
          </cell>
          <cell r="F1639">
            <v>18774</v>
          </cell>
          <cell r="G1639" t="str">
            <v>Actualización 2022 -I + MO 2023</v>
          </cell>
        </row>
        <row r="1640">
          <cell r="C1640">
            <v>9544</v>
          </cell>
          <cell r="D1640" t="str">
            <v>TARIFA HORA - PERSONAL TÉCNICO - TOPÓGRAFO AUXILIAR (INCLUYE FACTOR DE PRESTACIONES)</v>
          </cell>
          <cell r="E1640" t="str">
            <v>HR</v>
          </cell>
          <cell r="F1640">
            <v>15420</v>
          </cell>
          <cell r="G1640" t="str">
            <v>Actualización 2022 -I + MO 2023</v>
          </cell>
        </row>
        <row r="1641">
          <cell r="C1641">
            <v>9545</v>
          </cell>
          <cell r="D1641" t="str">
            <v>TARIFA HORA - PERSONAL TÉCNICO - BATIMETRISTA INSPECTOR (INCLUYE FACTOR DE PRESTACIONES)</v>
          </cell>
          <cell r="E1641" t="str">
            <v>HR</v>
          </cell>
          <cell r="F1641">
            <v>18774</v>
          </cell>
          <cell r="G1641" t="str">
            <v>Actualización 2022 -I + MO 2023</v>
          </cell>
        </row>
        <row r="1642">
          <cell r="C1642">
            <v>9546</v>
          </cell>
          <cell r="D1642" t="str">
            <v>TARIFA HORA - PERSONAL TÉCNICO - BATIMETRISTA AUXILIAR (INCLUYE FACTOR DE PRESTACIONES)</v>
          </cell>
          <cell r="E1642" t="str">
            <v>HR</v>
          </cell>
          <cell r="F1642">
            <v>15420</v>
          </cell>
          <cell r="G1642" t="str">
            <v>Actualización 2022 -I + MO 2023</v>
          </cell>
        </row>
        <row r="1643">
          <cell r="C1643">
            <v>9547</v>
          </cell>
          <cell r="D1643" t="str">
            <v>TARIFA HORA - PERSONAL TÉCNICO - LABORATORISTA INSPECTOR (INCLUYE FACTOR DE PRESTACIONES)</v>
          </cell>
          <cell r="E1643" t="str">
            <v>HR</v>
          </cell>
          <cell r="F1643">
            <v>16646</v>
          </cell>
          <cell r="G1643" t="str">
            <v>Actualización 2022 -I + MO 2023</v>
          </cell>
        </row>
        <row r="1644">
          <cell r="C1644">
            <v>9548</v>
          </cell>
          <cell r="D1644" t="str">
            <v>TARIFA HORA - PERSONAL TÉCNICO - LABORATORISTA AUXILIAR (INCLUYE FACTOR DE PRESTACIONES)</v>
          </cell>
          <cell r="E1644" t="str">
            <v>HR</v>
          </cell>
          <cell r="F1644">
            <v>12532</v>
          </cell>
          <cell r="G1644" t="str">
            <v>Actualización 2022 -I + MO 2023</v>
          </cell>
        </row>
        <row r="1645">
          <cell r="C1645">
            <v>9549</v>
          </cell>
          <cell r="D1645" t="str">
            <v>TARIFA HORA - PERSONAL TÉCNICO - OPERADOR EQUIPO PERFORACIÓN (INCLUYE FACTOR DE PRESTACIONES)</v>
          </cell>
          <cell r="E1645" t="str">
            <v>HR</v>
          </cell>
          <cell r="F1645">
            <v>14962</v>
          </cell>
          <cell r="G1645" t="str">
            <v>Actualización 2022 -I + MO 2023</v>
          </cell>
        </row>
        <row r="1646">
          <cell r="C1646">
            <v>9550</v>
          </cell>
          <cell r="D1646" t="str">
            <v>TARIFA HORA - PERSONAL TÉCNICO - OPERADOR AUXILIAR DE EQUIPO (INCLUYE FACTOR DE PRESTACIONES)</v>
          </cell>
          <cell r="E1646" t="str">
            <v>HR</v>
          </cell>
          <cell r="F1646">
            <v>10891</v>
          </cell>
          <cell r="G1646" t="str">
            <v>Actualización 2022 -I + MO 2023</v>
          </cell>
        </row>
        <row r="1647">
          <cell r="C1647">
            <v>9551</v>
          </cell>
          <cell r="D1647" t="str">
            <v>TARIFA HORA - PERSONAL TÉCNICO - INSPECTOR 1 (INCLUYE FACTOR DE PRESTACIONES)</v>
          </cell>
          <cell r="E1647" t="str">
            <v>HR</v>
          </cell>
          <cell r="F1647">
            <v>14535</v>
          </cell>
          <cell r="G1647" t="str">
            <v>Actualización 2022 -I + MO 2023</v>
          </cell>
        </row>
        <row r="1648">
          <cell r="C1648">
            <v>9552</v>
          </cell>
          <cell r="D1648" t="str">
            <v>TARIFA HORA - PERSONAL TÉCNICO - INSPECTOR 2 (INCLUYE FACTOR DE PRESTACIONES)</v>
          </cell>
          <cell r="E1648" t="str">
            <v>HR</v>
          </cell>
          <cell r="F1648">
            <v>13184</v>
          </cell>
          <cell r="G1648" t="str">
            <v>Actualización 2022 -I + MO 2023</v>
          </cell>
        </row>
        <row r="1649">
          <cell r="C1649">
            <v>9553</v>
          </cell>
          <cell r="D1649" t="str">
            <v>TARIFA HORA- PERSONAL ADMINISTRATIVO - ADMINISTRADOR (INCLUYE FACTOR DE PRESTACIONES)</v>
          </cell>
          <cell r="E1649" t="str">
            <v>HR</v>
          </cell>
          <cell r="F1649">
            <v>17490</v>
          </cell>
          <cell r="G1649" t="str">
            <v>Actualización 2022 -I + MO 2023</v>
          </cell>
        </row>
        <row r="1650">
          <cell r="C1650">
            <v>9554</v>
          </cell>
          <cell r="D1650" t="str">
            <v>TARIFA HORA - PERSONAL ADMINISTRATIVO - AUXILIAR ADMINISTRATIVO-ALMACENISTA (INCLUYE FACTOR DE PRESTACIONES)</v>
          </cell>
          <cell r="E1650" t="str">
            <v>HR</v>
          </cell>
          <cell r="F1650">
            <v>13353</v>
          </cell>
          <cell r="G1650" t="str">
            <v>Actualización 2022 -I + MO 2023</v>
          </cell>
        </row>
        <row r="1651">
          <cell r="C1651">
            <v>9555</v>
          </cell>
          <cell r="D1651" t="str">
            <v>TARIFA HORA - PERSONAL ADMINISTRATIVO - SECRETARIA 1 (INCLUYE FACTOR DE PRESTACIONES)</v>
          </cell>
          <cell r="E1651" t="str">
            <v>HR</v>
          </cell>
          <cell r="F1651">
            <v>11042</v>
          </cell>
          <cell r="G1651" t="str">
            <v>Actualización 2022 -I + MO 2023</v>
          </cell>
        </row>
        <row r="1652">
          <cell r="C1652">
            <v>9556</v>
          </cell>
          <cell r="D1652" t="str">
            <v>TARIFA HORA - PERSONAL ADMINISTRATIVO - SECRETARIA 2 (INCLUYE FACTOR DE PRESTACIONES)</v>
          </cell>
          <cell r="E1652" t="str">
            <v>HR</v>
          </cell>
          <cell r="F1652">
            <v>9346</v>
          </cell>
          <cell r="G1652" t="str">
            <v>Actualización 2022 -I + MO 2023</v>
          </cell>
        </row>
        <row r="1653">
          <cell r="C1653">
            <v>9557</v>
          </cell>
          <cell r="D1653" t="str">
            <v>TARIFA HORA - PERSONAL AUXILIAR TÉCNICO - CADENERO 1 (INCLUYE FACTOR DE PRESTACIONES)</v>
          </cell>
          <cell r="E1653" t="str">
            <v>HR</v>
          </cell>
          <cell r="F1653">
            <v>12532</v>
          </cell>
          <cell r="G1653" t="str">
            <v>Actualización 2022 -I + MO 2023</v>
          </cell>
        </row>
        <row r="1654">
          <cell r="C1654">
            <v>9558</v>
          </cell>
          <cell r="D1654" t="str">
            <v>TARIFA HORA - PERSONAL AUXILIAR TÉCNICO - CADENERO 2 (INCLUYE FACTOR DE PRESTACIONES)</v>
          </cell>
          <cell r="E1654" t="str">
            <v>HR</v>
          </cell>
          <cell r="F1654">
            <v>11042</v>
          </cell>
          <cell r="G1654" t="str">
            <v>Actualización 2022 -I + MO 2023</v>
          </cell>
        </row>
        <row r="1655">
          <cell r="C1655">
            <v>9559</v>
          </cell>
          <cell r="D1655" t="str">
            <v>TARIFA HORA - PERSONAL AUXILIAR TÉCNICO - SECRETARIA - CONDUCTOR O MOTORISTA (INCLUYE FACTOR DE PRESTACIONES)</v>
          </cell>
          <cell r="E1655" t="str">
            <v>HR</v>
          </cell>
          <cell r="F1655">
            <v>9346</v>
          </cell>
          <cell r="G1655" t="str">
            <v>Actualización 2022 -I + MO 2023</v>
          </cell>
        </row>
        <row r="1656">
          <cell r="C1656">
            <v>9560</v>
          </cell>
          <cell r="D1656" t="str">
            <v>TARIFA HORA - PERSONAL DE OBRA - MAESTRO DE OBRA (INCLUYE FACTOR DE PRESTACIONES)</v>
          </cell>
          <cell r="E1656" t="str">
            <v>HR</v>
          </cell>
          <cell r="F1656">
            <v>21116</v>
          </cell>
          <cell r="G1656" t="str">
            <v>Actualización 2022 -I + MO 2023</v>
          </cell>
        </row>
        <row r="1657">
          <cell r="C1657">
            <v>9569</v>
          </cell>
          <cell r="D1657" t="str">
            <v>MANTO GEOSINTÉTICO COMPUESTO DE CEMENTO A GRANEL. DIMENSIONES: 1.10m DE ANCHO x 8mm DE ESPESOR x 114ml. PESO DEL ROLLO A GRANEL: 1550Kg.</v>
          </cell>
          <cell r="E1657" t="str">
            <v>M2</v>
          </cell>
          <cell r="F1657">
            <v>272460</v>
          </cell>
          <cell r="G1657" t="str">
            <v>Actualización 2022 -I + MO 2023</v>
          </cell>
        </row>
        <row r="1658">
          <cell r="C1658">
            <v>9570</v>
          </cell>
          <cell r="D1658" t="str">
            <v>UNIÓN CANALETA PLÁSTICA DE 20cm x 12cm PORTACABLES</v>
          </cell>
          <cell r="E1658" t="str">
            <v>UN</v>
          </cell>
          <cell r="F1658">
            <v>1889</v>
          </cell>
          <cell r="G1658" t="str">
            <v>Actualización 2022 -I + MO 2023</v>
          </cell>
        </row>
        <row r="1659">
          <cell r="C1659">
            <v>9571</v>
          </cell>
          <cell r="D1659" t="str">
            <v>UNIÓN CANALETA PLÁSTICA DE 32mm x 12mm PORTACABLES</v>
          </cell>
          <cell r="E1659" t="str">
            <v>UN</v>
          </cell>
          <cell r="F1659">
            <v>10100</v>
          </cell>
          <cell r="G1659" t="str">
            <v>Actualización 2022 -I + MO 2023</v>
          </cell>
        </row>
        <row r="1660">
          <cell r="C1660">
            <v>9572</v>
          </cell>
          <cell r="D1660" t="str">
            <v>CANALETA PLÁSTICA DE 20cm x 12cm PORTACABLES CON ADHESIVO</v>
          </cell>
          <cell r="E1660" t="str">
            <v>ML</v>
          </cell>
          <cell r="F1660">
            <v>4250</v>
          </cell>
          <cell r="G1660" t="str">
            <v>Actualización 2022 -I + MO 2023</v>
          </cell>
        </row>
        <row r="1661">
          <cell r="C1661">
            <v>9573</v>
          </cell>
          <cell r="D1661" t="str">
            <v>CANALETA PLÁSTICA DE 32cm x 12cm PORTACABLES CON ADHESIVO</v>
          </cell>
          <cell r="E1661" t="str">
            <v>ML</v>
          </cell>
          <cell r="F1661">
            <v>4429</v>
          </cell>
          <cell r="G1661" t="str">
            <v>Actualización 2022 -I + MO 2023</v>
          </cell>
        </row>
        <row r="1662">
          <cell r="C1662">
            <v>9574</v>
          </cell>
          <cell r="D1662" t="str">
            <v>ABRAZADERA CORREDIZA - CREMALLERA 8mm</v>
          </cell>
          <cell r="E1662" t="str">
            <v>UN</v>
          </cell>
          <cell r="F1662">
            <v>1225</v>
          </cell>
          <cell r="G1662" t="str">
            <v>Actualización 2022 -I + MO 2023</v>
          </cell>
        </row>
        <row r="1663">
          <cell r="C1663">
            <v>9575</v>
          </cell>
          <cell r="D1663" t="str">
            <v>TARIFA MES - PERSONAL TÉCNICO - CELADOR ARMADO (24 horas por 30 dias dividos en 3 turnos de 8 horas diarias. Incluye prestaciones de ley, Administraciòn y servicios).</v>
          </cell>
          <cell r="E1663" t="str">
            <v>MES</v>
          </cell>
          <cell r="F1663">
            <v>10981528</v>
          </cell>
          <cell r="G1663" t="str">
            <v>Actualización 2022 -I + MO 2023</v>
          </cell>
        </row>
        <row r="1664">
          <cell r="C1664">
            <v>9576</v>
          </cell>
          <cell r="D1664" t="str">
            <v>ALQUILER MES - ARRIENDO OFICINA INCL. ADMINISTRACIÓN, SERVICIOS PÚBLICOS, COMUNICACIONES</v>
          </cell>
          <cell r="E1664" t="str">
            <v>M2/MES</v>
          </cell>
          <cell r="F1664">
            <v>45108</v>
          </cell>
          <cell r="G1664" t="str">
            <v>Actualización 2022 -I + MO 2023</v>
          </cell>
        </row>
        <row r="1665">
          <cell r="C1665">
            <v>9577</v>
          </cell>
          <cell r="D1665" t="str">
            <v>ALQUILER MES - CAMPAMENTOS INCL. SERVICIOS PÚBLICOS PROVISIONALES</v>
          </cell>
          <cell r="E1665" t="str">
            <v>M2/MES</v>
          </cell>
          <cell r="F1665">
            <v>30851</v>
          </cell>
          <cell r="G1665" t="str">
            <v>Actualización 2022 -I + MO 2023</v>
          </cell>
        </row>
        <row r="1666">
          <cell r="C1666">
            <v>9578</v>
          </cell>
          <cell r="D1666" t="str">
            <v>GASTOS OFICINA (PAPELERIA, FOTOCOPIAS Y OTROS)</v>
          </cell>
          <cell r="E1666" t="str">
            <v>GLB/MS</v>
          </cell>
          <cell r="F1666">
            <v>1043625</v>
          </cell>
          <cell r="G1666" t="str">
            <v>Actualización 2022 -I + MO 2023</v>
          </cell>
        </row>
        <row r="1667">
          <cell r="C1667">
            <v>9628</v>
          </cell>
          <cell r="D1667" t="str">
            <v>JUNTA TC-JEVF-75 MÓDULOS DE 1.83m. INCLUYE TORNILLERÍA DE FIJACIÓN.</v>
          </cell>
          <cell r="E1667" t="str">
            <v>UN</v>
          </cell>
          <cell r="F1667">
            <v>565250</v>
          </cell>
          <cell r="G1667" t="str">
            <v>Actualización 2022 -I + MO 2023</v>
          </cell>
        </row>
        <row r="1668">
          <cell r="C1668">
            <v>9629</v>
          </cell>
          <cell r="D1668" t="str">
            <v>NEOPRENO - APOYO EN CAUCHO NEOPRENO. DUREZA 60 SIN REFUERZOS</v>
          </cell>
          <cell r="E1668" t="str">
            <v>dm3</v>
          </cell>
          <cell r="F1668">
            <v>49980</v>
          </cell>
          <cell r="G1668" t="str">
            <v>Actualización 2022 -I + MO 2023</v>
          </cell>
        </row>
        <row r="1669">
          <cell r="C1669">
            <v>9630</v>
          </cell>
          <cell r="D1669" t="str">
            <v>NEOPRENO - APOYO EN CAUCHO NEOPRENO. DUREZA 50 SIN REFUERZOS</v>
          </cell>
          <cell r="E1669" t="str">
            <v>dm3</v>
          </cell>
          <cell r="F1669">
            <v>49980</v>
          </cell>
          <cell r="G1669" t="str">
            <v>Actualización 2022 -I + MO 2023</v>
          </cell>
        </row>
        <row r="1670">
          <cell r="C1670">
            <v>9631</v>
          </cell>
          <cell r="D1670" t="str">
            <v>NEOPRENO - APOYO EN CAUCHO NEOPRENO. DUREZA 60 REFORZADA CON 2 PLATINAS DE 1/4"</v>
          </cell>
          <cell r="E1670" t="str">
            <v>dm3</v>
          </cell>
          <cell r="F1670">
            <v>70210</v>
          </cell>
          <cell r="G1670" t="str">
            <v>Actualización 2022 -I + MO 2023</v>
          </cell>
        </row>
        <row r="1671">
          <cell r="C1671">
            <v>9632</v>
          </cell>
          <cell r="D1671" t="str">
            <v>NEOPRENO - APOYO EN CAUCHO NEOPRENO. DUREZA 50 REFORZADA CON PLATINA DE 1/8"</v>
          </cell>
          <cell r="E1671" t="str">
            <v>dm3</v>
          </cell>
          <cell r="F1671">
            <v>52925</v>
          </cell>
          <cell r="G1671" t="str">
            <v>Actualización 2022 -I + MO 2023</v>
          </cell>
        </row>
        <row r="1672">
          <cell r="C1672">
            <v>9635</v>
          </cell>
          <cell r="D1672" t="str">
            <v>ADHESIVO ESTRUCTURAL PARA ANCLAJE DE BARRAS AL CONCRETO. USO EN CONCRETO FISURADO Y NO FISURADO POR 600 ml</v>
          </cell>
          <cell r="E1672" t="str">
            <v>UN</v>
          </cell>
          <cell r="F1672">
            <v>167552</v>
          </cell>
          <cell r="G1672" t="str">
            <v>Actualización 2022 -I + MO 2023</v>
          </cell>
        </row>
        <row r="1673">
          <cell r="C1673">
            <v>9637</v>
          </cell>
          <cell r="D1673" t="str">
            <v>LÁMINA DE FIBRA DE CARBONO PARA REFUERZO ESTRUCTURAL</v>
          </cell>
          <cell r="E1673" t="str">
            <v>UN</v>
          </cell>
          <cell r="F1673">
            <v>232100</v>
          </cell>
          <cell r="G1673" t="str">
            <v>Actualización 2022 -I + MO 2023</v>
          </cell>
        </row>
        <row r="1674">
          <cell r="C1674">
            <v>9638</v>
          </cell>
          <cell r="D1674" t="str">
            <v>ADHESIVO EPÓXICO DE DOS COMPONENTES DE CONSISTENCIA PASTOSA</v>
          </cell>
          <cell r="E1674" t="str">
            <v>KG</v>
          </cell>
          <cell r="F1674">
            <v>116843</v>
          </cell>
          <cell r="G1674" t="str">
            <v>Actualización 2022 -I + MO 2023</v>
          </cell>
        </row>
        <row r="1675">
          <cell r="C1675">
            <v>9639</v>
          </cell>
          <cell r="D1675" t="str">
            <v>MORTERO DE REPARACIÓN MONOCOMPONENTE</v>
          </cell>
          <cell r="E1675" t="str">
            <v>KG</v>
          </cell>
          <cell r="F1675">
            <v>4504</v>
          </cell>
          <cell r="G1675" t="str">
            <v>Actualización 2022 -I + MO 2023</v>
          </cell>
        </row>
        <row r="1676">
          <cell r="C1676">
            <v>9640</v>
          </cell>
          <cell r="D1676" t="str">
            <v>RECUBRIMIENTO INHIBIDOR PROTECTOR DE CORROSIÓN MODIFICADO CON RESINA ACRÍLICA DE DOS COMPONENTES QUE IMPIDE LA OXIDACIÓN DEL ACERO DE REFUERZO.</v>
          </cell>
          <cell r="E1676" t="str">
            <v>KG</v>
          </cell>
          <cell r="F1676">
            <v>18626</v>
          </cell>
          <cell r="G1676" t="str">
            <v>Actualización 2022 -I + MO 2023</v>
          </cell>
        </row>
        <row r="1677">
          <cell r="C1677">
            <v>9642</v>
          </cell>
          <cell r="D1677" t="str">
            <v>ADHESIVO EPÓXICO DE ALTA RESISTENCIA, ALTO MÓDULO Y BAJA VISCOSIDAD.</v>
          </cell>
          <cell r="E1677" t="str">
            <v>KG</v>
          </cell>
          <cell r="F1677">
            <v>97195</v>
          </cell>
          <cell r="G1677" t="str">
            <v>Actualización 2022 -I + MO 2023</v>
          </cell>
        </row>
        <row r="1678">
          <cell r="C1678">
            <v>9643</v>
          </cell>
          <cell r="D1678" t="str">
            <v>FONDO DE JUNTA EN ESPUMA DE POLIETILENO DE BAJA DENSIDAD D= 6 mm</v>
          </cell>
          <cell r="E1678" t="str">
            <v>ML</v>
          </cell>
          <cell r="F1678">
            <v>820</v>
          </cell>
          <cell r="G1678" t="str">
            <v>Actualización 2022 -I + MO 2023</v>
          </cell>
        </row>
        <row r="1679">
          <cell r="C1679">
            <v>9644</v>
          </cell>
          <cell r="D1679" t="str">
            <v>PERFIL DE PVC PARA SELLO DE JUNTA (CINTA FLEXIBLE PARA SELLO DE PVC).</v>
          </cell>
          <cell r="E1679" t="str">
            <v>ML</v>
          </cell>
          <cell r="F1679">
            <v>18215</v>
          </cell>
          <cell r="G1679" t="str">
            <v>Actualización 2022 -I + MO 2023</v>
          </cell>
        </row>
        <row r="1680">
          <cell r="C1680">
            <v>9645</v>
          </cell>
          <cell r="D1680" t="str">
            <v>ADHESIVO ESPECIAL PARA EL PEGADO PLÁSTICO DE METALES MONOCOMPONENTE Y LIBRE DE SOLVENTES (300ml)</v>
          </cell>
          <cell r="E1680" t="str">
            <v>UN</v>
          </cell>
          <cell r="F1680">
            <v>69234</v>
          </cell>
          <cell r="G1680" t="str">
            <v>Actualización 2022 -I + MO 2023</v>
          </cell>
          <cell r="H1680" t="str">
            <v>x</v>
          </cell>
        </row>
        <row r="1681">
          <cell r="C1681">
            <v>9646</v>
          </cell>
          <cell r="D1681" t="str">
            <v>OBTENCIÓN DE NÚCLEOS DE CONCRETO ENDURECIDO. NÚCLEOS DE 6". Norma técnica: INV E 418-13 NTC 3658.</v>
          </cell>
          <cell r="E1681" t="str">
            <v>UN</v>
          </cell>
          <cell r="F1681">
            <v>285005</v>
          </cell>
          <cell r="G1681" t="str">
            <v>Actualización 2022 -I + MO 2023</v>
          </cell>
        </row>
        <row r="1682">
          <cell r="C1682">
            <v>9647</v>
          </cell>
          <cell r="D1682" t="str">
            <v>DISEÑO DE MEZCLAS DE CONCRETO CON TRES AGREGADOS PARA UNA RESISTENCIA DADA (INCLUYE CARACTERIZACIÓN)</v>
          </cell>
          <cell r="E1682" t="str">
            <v>UN</v>
          </cell>
          <cell r="F1682">
            <v>772310</v>
          </cell>
          <cell r="G1682" t="str">
            <v>Actualización 2022 -I + MO 2023</v>
          </cell>
        </row>
        <row r="1683">
          <cell r="C1683">
            <v>9648</v>
          </cell>
          <cell r="D1683" t="str">
            <v>CORTE DE NÚCLEO PARA ENSAYO DE COMPRESIÓN</v>
          </cell>
          <cell r="E1683" t="str">
            <v>UN</v>
          </cell>
          <cell r="F1683">
            <v>23205</v>
          </cell>
          <cell r="G1683" t="str">
            <v>Actualización 2022 -I + MO 2023</v>
          </cell>
        </row>
        <row r="1684">
          <cell r="C1684">
            <v>9649</v>
          </cell>
          <cell r="D1684" t="str">
            <v>CICATRIZANTE DE RAICES</v>
          </cell>
          <cell r="E1684" t="str">
            <v>GLN</v>
          </cell>
          <cell r="F1684">
            <v>320000</v>
          </cell>
          <cell r="G1684" t="str">
            <v>Actualización 2022 -I + MO 2023</v>
          </cell>
        </row>
        <row r="1685">
          <cell r="C1685">
            <v>9650</v>
          </cell>
          <cell r="D1685" t="str">
            <v>LAMINA GALVANIZADA POR KILOGRAMOS</v>
          </cell>
          <cell r="E1685" t="str">
            <v>KG</v>
          </cell>
          <cell r="F1685">
            <v>4106</v>
          </cell>
          <cell r="G1685" t="str">
            <v>Actualización 2022 -I + MO 2023</v>
          </cell>
          <cell r="H1685" t="str">
            <v>x</v>
          </cell>
        </row>
        <row r="1686">
          <cell r="C1686">
            <v>9651</v>
          </cell>
          <cell r="D1686" t="str">
            <v>ACERO ESTRUCTURAL PARA PUENTE PEATONAL TIPO TRANSMILENIO. Suministro, fabricación, transporte y montaje de estructura metálica con el siguiente esquema de protección y pintura:(Guía 6.7.1) Ver observ.</v>
          </cell>
          <cell r="E1686" t="str">
            <v>KG</v>
          </cell>
          <cell r="F1686">
            <v>13633</v>
          </cell>
          <cell r="G1686" t="str">
            <v>Actualización 2022 -I + MO 2023</v>
          </cell>
          <cell r="H1686" t="str">
            <v>x</v>
          </cell>
        </row>
        <row r="1687">
          <cell r="C1687">
            <v>9652</v>
          </cell>
          <cell r="D1687" t="str">
            <v>ACERO ESTRUCTURAL PARA PUENTE PEATONAL TIPO TRANSMILENIO. Suministro, fabricación, transporte y montaje de estructura metálica con el siguiente esquema de protección y pintura:(Guía 6.7.2)Ver observ.</v>
          </cell>
          <cell r="E1687" t="str">
            <v>KG</v>
          </cell>
          <cell r="F1687">
            <v>14273</v>
          </cell>
          <cell r="G1687" t="str">
            <v>Actualización 2022 -I + MO 2023</v>
          </cell>
          <cell r="H1687" t="str">
            <v>x</v>
          </cell>
        </row>
        <row r="1688">
          <cell r="C1688">
            <v>9653</v>
          </cell>
          <cell r="D1688" t="str">
            <v>ACERO ESTRUCTURAL PARA ESTACIÓN TIPO TRANSMILENIO. Suministro, fabricación, transporte y montaje de estructura metálica con el siguiente esquema de protección y pintura:(Guía 6.7.1) Ver observ.</v>
          </cell>
          <cell r="E1688" t="str">
            <v>KG</v>
          </cell>
          <cell r="F1688">
            <v>13492</v>
          </cell>
          <cell r="G1688" t="str">
            <v>Actualización 2022 -I + MO 2023</v>
          </cell>
          <cell r="H1688" t="str">
            <v>x</v>
          </cell>
        </row>
        <row r="1689">
          <cell r="C1689">
            <v>9654</v>
          </cell>
          <cell r="D1689" t="str">
            <v>ACERO ESTRUCTURAL PARA ESTACIÓN TIPO TRANSMILENIO. Suministro, fabricación, transporte y montaje de estructura metálica con el siguiente esquema de protección y pintura:(Guía 6.7.2)Ver observ.</v>
          </cell>
          <cell r="E1689" t="str">
            <v>KG</v>
          </cell>
          <cell r="F1689">
            <v>11889</v>
          </cell>
          <cell r="G1689" t="str">
            <v>Actualización 2022 -I + MO 2023</v>
          </cell>
          <cell r="H1689" t="str">
            <v>x</v>
          </cell>
        </row>
        <row r="1690">
          <cell r="C1690">
            <v>9655</v>
          </cell>
          <cell r="D1690" t="str">
            <v>ACERO ESTRUCTURAL PARA ESTACIÓN TIPO TRANSMILENIO. Suministro, fabricación, transporte y montaje de estructura metálica con el siguiente esquema de protección y pintura: Altern. Estación. Ver observ.</v>
          </cell>
          <cell r="E1690" t="str">
            <v>KG</v>
          </cell>
          <cell r="F1690">
            <v>11638</v>
          </cell>
          <cell r="G1690" t="str">
            <v>Actualización 2022 -I + MO 2023</v>
          </cell>
          <cell r="H1690" t="str">
            <v>x</v>
          </cell>
        </row>
        <row r="1691">
          <cell r="C1691">
            <v>9656</v>
          </cell>
          <cell r="D1691" t="str">
            <v>GEOMALLA FORTGRID BX-50</v>
          </cell>
          <cell r="E1691" t="str">
            <v>M2</v>
          </cell>
          <cell r="F1691">
            <v>13661</v>
          </cell>
          <cell r="G1691" t="str">
            <v>Actualización 2022 -I + MO 2023</v>
          </cell>
        </row>
        <row r="1692">
          <cell r="C1692">
            <v>9663</v>
          </cell>
          <cell r="D1692" t="str">
            <v>PISO PRETENSADO e= 70 mm PARA ESTACIONES Y PUENTES TIPO TRANSMILENIO. NO INCLUYE TRANSPORTE</v>
          </cell>
          <cell r="E1692" t="str">
            <v>M2</v>
          </cell>
          <cell r="F1692">
            <v>408002</v>
          </cell>
          <cell r="G1692" t="str">
            <v>Actualización 2022 -I + MO 2023</v>
          </cell>
        </row>
        <row r="1693">
          <cell r="C1693">
            <v>9669</v>
          </cell>
          <cell r="D1693" t="str">
            <v>REGISTRO DE CIERRE 1 1/2" EN PVC. VÁLVULA CIERRE RÁPIDO EN PVC UNIVERSAL SOLDADA</v>
          </cell>
          <cell r="E1693" t="str">
            <v>UN</v>
          </cell>
          <cell r="F1693">
            <v>128401</v>
          </cell>
          <cell r="G1693" t="str">
            <v>Actualización 2022 -I + MO 2023</v>
          </cell>
        </row>
        <row r="1694">
          <cell r="C1694">
            <v>9671</v>
          </cell>
          <cell r="D1694" t="str">
            <v>MEZCLA ASFÁLTICA EN CALIENTE DENSA MD10 CON CEMENTO ASFÁLTICO 60-70</v>
          </cell>
          <cell r="E1694" t="str">
            <v>M3</v>
          </cell>
          <cell r="F1694">
            <v>589050</v>
          </cell>
          <cell r="G1694" t="str">
            <v>Actualización 2022 -I + MO 2023</v>
          </cell>
        </row>
        <row r="1695">
          <cell r="C1695">
            <v>9672</v>
          </cell>
          <cell r="D1695" t="str">
            <v>MEZCLA ASFÁLTICA EN CALIENTE DENSA MD12 CON CEMENTO ASFÁLTICO 60-70</v>
          </cell>
          <cell r="E1695" t="str">
            <v>M3</v>
          </cell>
          <cell r="F1695">
            <v>541926</v>
          </cell>
          <cell r="G1695" t="str">
            <v>Actualización 2022 -I + MO 2023</v>
          </cell>
        </row>
        <row r="1696">
          <cell r="C1696">
            <v>9673</v>
          </cell>
          <cell r="D1696" t="str">
            <v>MEZCLA ASFÁLTICA EN CALIENTE DENSA MD20 CON CEMENTO ASFÁLTICO 60-70</v>
          </cell>
          <cell r="E1696" t="str">
            <v>M3</v>
          </cell>
          <cell r="F1696">
            <v>536690</v>
          </cell>
          <cell r="G1696" t="str">
            <v>Actualización 2022 -I + MO 2023</v>
          </cell>
        </row>
        <row r="1697">
          <cell r="C1697">
            <v>9682</v>
          </cell>
          <cell r="D1697" t="str">
            <v>PINTURA PARA RECUBRIMIENTO ACRÍLICO, IMPERMEABLE, DECORATIVO, EN COLORES MONOCOMPONENTES, CON ACABADO MATE PARA SUPERFICIES EN CONCRETO, MORTERO O FIBROCEMENTO</v>
          </cell>
          <cell r="E1697" t="str">
            <v>GLN</v>
          </cell>
          <cell r="F1697">
            <v>63955</v>
          </cell>
          <cell r="G1697" t="str">
            <v>Actualización 2022 -I + MO 2023</v>
          </cell>
        </row>
        <row r="1698">
          <cell r="C1698">
            <v>9685</v>
          </cell>
          <cell r="D1698" t="str">
            <v>TUBO  EMT 3"</v>
          </cell>
          <cell r="E1698" t="str">
            <v>ML</v>
          </cell>
          <cell r="F1698">
            <v>68347</v>
          </cell>
          <cell r="G1698" t="str">
            <v>Actualización 2022 -I + MO 2023</v>
          </cell>
        </row>
        <row r="1699">
          <cell r="C1699">
            <v>9686</v>
          </cell>
          <cell r="D1699" t="str">
            <v>TUBERIA CONDUIT GALVANIZADA IMC D=2"</v>
          </cell>
          <cell r="E1699" t="str">
            <v>ML</v>
          </cell>
          <cell r="F1699">
            <v>40889</v>
          </cell>
          <cell r="G1699" t="str">
            <v>Actualización 2022 -I + MO 2023</v>
          </cell>
        </row>
        <row r="1700">
          <cell r="C1700">
            <v>9687</v>
          </cell>
          <cell r="D1700" t="str">
            <v>UNIÓN CONDUIT GALVANIZADA IMC D=2"</v>
          </cell>
          <cell r="E1700" t="str">
            <v>UN</v>
          </cell>
          <cell r="F1700">
            <v>6400</v>
          </cell>
          <cell r="G1700" t="str">
            <v>Actualización 2022 -I + MO 2023</v>
          </cell>
        </row>
        <row r="1701">
          <cell r="C1701">
            <v>9688</v>
          </cell>
          <cell r="D1701" t="str">
            <v>TUBO CONDUIT GALVANIZADO IMC 3/4"</v>
          </cell>
          <cell r="E1701" t="str">
            <v>ML</v>
          </cell>
          <cell r="F1701">
            <v>12692</v>
          </cell>
          <cell r="G1701" t="str">
            <v>Actualización 2022 -I + MO 2023</v>
          </cell>
        </row>
        <row r="1702">
          <cell r="C1702">
            <v>9689</v>
          </cell>
          <cell r="D1702" t="str">
            <v>UNIÓN CONDUIT GALVANIZADO IMC 3/4"</v>
          </cell>
          <cell r="E1702" t="str">
            <v>UN</v>
          </cell>
          <cell r="F1702">
            <v>2550</v>
          </cell>
          <cell r="G1702" t="str">
            <v>Actualización 2022 -I + MO 2023</v>
          </cell>
        </row>
        <row r="1703">
          <cell r="C1703">
            <v>9690</v>
          </cell>
          <cell r="D1703" t="str">
            <v>TUBO  EMT 1 1/4"</v>
          </cell>
          <cell r="E1703" t="str">
            <v>ML</v>
          </cell>
          <cell r="F1703">
            <v>19677</v>
          </cell>
          <cell r="G1703" t="str">
            <v>Actualización 2022 -I + MO 2023</v>
          </cell>
        </row>
        <row r="1704">
          <cell r="C1704">
            <v>9692</v>
          </cell>
          <cell r="D1704" t="str">
            <v>CABLES POSTENSADOS (Incl. Torón de 5/8" ASTM A 416, Grado 270k, anclajes de acuerdo con planos, ductos metálicos galvanizados, equipo para inyectar (Bomba+Mezclador), ... Ver Observaciones</v>
          </cell>
          <cell r="E1704" t="str">
            <v>TON-M</v>
          </cell>
          <cell r="F1704">
            <v>3213</v>
          </cell>
          <cell r="G1704" t="str">
            <v>Actualización 2022 -I + MO 2023</v>
          </cell>
          <cell r="H1704" t="str">
            <v>x</v>
          </cell>
        </row>
        <row r="1705">
          <cell r="C1705">
            <v>9694</v>
          </cell>
          <cell r="D1705" t="str">
            <v>MORTERO SIN CONTRACCIÓN DE ALTAS RESISTENCIAS</v>
          </cell>
          <cell r="E1705" t="str">
            <v>KG</v>
          </cell>
          <cell r="F1705">
            <v>9954</v>
          </cell>
          <cell r="G1705" t="str">
            <v>Actualización 2022 -I + MO 2023</v>
          </cell>
        </row>
        <row r="1706">
          <cell r="C1706">
            <v>9695</v>
          </cell>
          <cell r="D1706" t="str">
            <v>LIMPIEZA GRADO DE LIMPIEZA SEGÚN NORMA SSPC-SP1 - LIMPIEZA CON SOLVENTES PARA ESTRUCTURA PESADA</v>
          </cell>
          <cell r="E1706" t="str">
            <v>KG</v>
          </cell>
          <cell r="F1706">
            <v>298</v>
          </cell>
          <cell r="G1706" t="str">
            <v>Actualización 2022 -I + MO 2023</v>
          </cell>
        </row>
        <row r="1707">
          <cell r="C1707">
            <v>9696</v>
          </cell>
          <cell r="D1707" t="str">
            <v>LIMPIEZA GRADO DE LIMPIEZA SEGÚN NORMA SSPC-SP2 - LIMPIEZA MANUAL PARA ESTRUCTURA PESADA</v>
          </cell>
          <cell r="E1707" t="str">
            <v>KG</v>
          </cell>
          <cell r="F1707">
            <v>345</v>
          </cell>
          <cell r="G1707" t="str">
            <v>Actualización 2022 -I + MO 2023</v>
          </cell>
        </row>
        <row r="1708">
          <cell r="C1708">
            <v>9697</v>
          </cell>
          <cell r="D1708" t="str">
            <v>LIMPIEZA GRADO DE LIMPIEZA SEGÚN NORMA SSPC-SP3 - LIMPIEZA CON HERRAMIENTAS ELÉCTRICAS PARA ESTRUCTURA PESADA</v>
          </cell>
          <cell r="E1708" t="str">
            <v>KG</v>
          </cell>
          <cell r="F1708">
            <v>381</v>
          </cell>
          <cell r="G1708" t="str">
            <v>Actualización 2022 -I + MO 2023</v>
          </cell>
        </row>
        <row r="1709">
          <cell r="C1709">
            <v>9698</v>
          </cell>
          <cell r="D1709" t="str">
            <v>LIMPIEZA GRADO DE LIMPIEZA SEGÚN NORMA SSPC-SP5 - LIMPIEZA CON ABRASIVO METAL BLANCO PARA ESTRUCTURA PESADA</v>
          </cell>
          <cell r="E1709" t="str">
            <v>KG</v>
          </cell>
          <cell r="F1709">
            <v>411</v>
          </cell>
          <cell r="G1709" t="str">
            <v>Actualización 2022 -I + MO 2023</v>
          </cell>
        </row>
        <row r="1710">
          <cell r="C1710">
            <v>9699</v>
          </cell>
          <cell r="D1710" t="str">
            <v>LIMPIEZA GRADO DE LIMPIEZA SEGÚN NORMA SSPC-SP7 - LIMPIEZA CON CHORRO ABRASIVO BRUSH-OFF PARA ESTRUCTURA PESADA</v>
          </cell>
          <cell r="E1710" t="str">
            <v>KG</v>
          </cell>
          <cell r="F1710">
            <v>428</v>
          </cell>
          <cell r="G1710" t="str">
            <v>Actualización 2022 -I + MO 2023</v>
          </cell>
        </row>
        <row r="1711">
          <cell r="C1711">
            <v>9700</v>
          </cell>
          <cell r="D1711" t="str">
            <v>LIMPIEZA GRADO DE LIMPIEZA SEGÚN NORMA SSPC-SP6 - LIMPIEZA CON CHORRO ABRASIVO COMERCIAL PARA ESTRUCTURA PESADA</v>
          </cell>
          <cell r="E1711" t="str">
            <v>KG</v>
          </cell>
          <cell r="F1711">
            <v>428</v>
          </cell>
          <cell r="G1711" t="str">
            <v>Actualización 2022 -I + MO 2023</v>
          </cell>
        </row>
        <row r="1712">
          <cell r="C1712">
            <v>9701</v>
          </cell>
          <cell r="D1712" t="str">
            <v>LIMPIEZA GRADO DE LIMPIEZA SEGÚN NORMA SSPC-SP10 - LIMPIEZA CON CHORRO ABRASIVO METAL CASI BLANCO PARA ESTRUCTURA PESADA</v>
          </cell>
          <cell r="E1712" t="str">
            <v>KG</v>
          </cell>
          <cell r="F1712">
            <v>470</v>
          </cell>
          <cell r="G1712" t="str">
            <v>Actualización 2022 -I + MO 2023</v>
          </cell>
        </row>
        <row r="1713">
          <cell r="C1713">
            <v>9704</v>
          </cell>
          <cell r="D1713" t="str">
            <v>ESCOLTA - COSTO POR ESCOLTA EN CADA RECORRIDO EN PERÍMETRO URBANO</v>
          </cell>
          <cell r="E1713" t="str">
            <v>VIAJE</v>
          </cell>
          <cell r="F1713">
            <v>48950</v>
          </cell>
          <cell r="G1713" t="str">
            <v>Actualización 2022 -I + MO 2023</v>
          </cell>
        </row>
        <row r="1714">
          <cell r="C1714">
            <v>9705</v>
          </cell>
          <cell r="D1714" t="str">
            <v>TRANSPORTE DE EQUIPO DE UNA TONELADA POR VIAJE DIURNO SIN ESCOLTA</v>
          </cell>
          <cell r="E1714" t="str">
            <v>VIAJE</v>
          </cell>
          <cell r="F1714">
            <v>192742</v>
          </cell>
          <cell r="G1714" t="str">
            <v>Actualización 2022 -I + MO 2023</v>
          </cell>
        </row>
        <row r="1715">
          <cell r="C1715">
            <v>9706</v>
          </cell>
          <cell r="D1715" t="str">
            <v>TRANSPORTE DE EQUIPO DE CINCO TONELADAS POR VIAJE DIURNO SIN ESCOLTA</v>
          </cell>
          <cell r="E1715" t="str">
            <v>VIAJE</v>
          </cell>
          <cell r="F1715">
            <v>398334</v>
          </cell>
          <cell r="G1715" t="str">
            <v>Actualización 2022 -I + MO 2023</v>
          </cell>
        </row>
        <row r="1716">
          <cell r="C1716">
            <v>9707</v>
          </cell>
          <cell r="D1716" t="str">
            <v>TRANSPORTE DE EQUIPO DE DIEZ TONELADAS POR VIAJE DIURNO SIN ESCOLTA</v>
          </cell>
          <cell r="E1716" t="str">
            <v>VIAJE</v>
          </cell>
          <cell r="F1716">
            <v>655324</v>
          </cell>
          <cell r="G1716" t="str">
            <v>Actualización 2022 -I + MO 2023</v>
          </cell>
        </row>
        <row r="1717">
          <cell r="C1717">
            <v>9708</v>
          </cell>
          <cell r="D1717" t="str">
            <v>TRANSPORTE DE EQUIPO DE QUINCE TONELADAS POR VIAJE DIURNO SIN ESCOLTA</v>
          </cell>
          <cell r="E1717" t="str">
            <v>VIAJE</v>
          </cell>
          <cell r="F1717">
            <v>912313</v>
          </cell>
          <cell r="G1717" t="str">
            <v>Actualización 2022 -I + MO 2023</v>
          </cell>
        </row>
        <row r="1718">
          <cell r="C1718">
            <v>9709</v>
          </cell>
          <cell r="D1718" t="str">
            <v>TARIFA MES - PERSONAL TÉCNICO - TOPÓGRAFO INSPECTOR HORARIO NOCTURNO (NO INCLUYE FACTOR DE PRESTACIONES)</v>
          </cell>
          <cell r="E1718" t="str">
            <v>MES</v>
          </cell>
          <cell r="F1718">
            <v>4174200</v>
          </cell>
          <cell r="G1718" t="str">
            <v>Actualización 2022 -I + MO 2023</v>
          </cell>
        </row>
        <row r="1719">
          <cell r="C1719">
            <v>9710</v>
          </cell>
          <cell r="D1719" t="str">
            <v>TARIFA MES - PERSONAL TÉCNICO - LABORATORISTA INSPECTOR HORARIO NOCTURNO (NO INCLUYE FACTOR DE PRESTACIONES)</v>
          </cell>
          <cell r="E1719" t="str">
            <v>MES</v>
          </cell>
          <cell r="F1719">
            <v>3697650</v>
          </cell>
          <cell r="G1719" t="str">
            <v>Actualización 2022 -I + MO 2023</v>
          </cell>
        </row>
        <row r="1720">
          <cell r="C1720">
            <v>9711</v>
          </cell>
          <cell r="D1720" t="str">
            <v>TARIFA MES - PERSONAL TÉCNICO - INSPECTOR 2 HORARIO NOCTURNO (NO INCLUYE FACTOR DE PRESTACIONES)</v>
          </cell>
          <cell r="E1720" t="str">
            <v>MES</v>
          </cell>
          <cell r="F1720">
            <v>2733750</v>
          </cell>
          <cell r="G1720" t="str">
            <v>Actualización 2022 -I + MO 2023</v>
          </cell>
        </row>
        <row r="1721">
          <cell r="C1721">
            <v>9712</v>
          </cell>
          <cell r="D1721" t="str">
            <v>TARIFA MES - PERSONAL AUXILIAR TÉCNICO - CADENERO 1 - HORARIO NOCTURNO (NO INCLUYE FACTOR DE PRESTACIONES)</v>
          </cell>
          <cell r="E1721" t="str">
            <v>MES</v>
          </cell>
          <cell r="F1721">
            <v>2587950</v>
          </cell>
          <cell r="G1721" t="str">
            <v>Actualización 2022 -I + MO 2023</v>
          </cell>
        </row>
        <row r="1722">
          <cell r="C1722">
            <v>9713</v>
          </cell>
          <cell r="D1722" t="str">
            <v>TARIFA MES - PERSONAL AUXILIAR TÉCNICO - CADENERO 2 - HORARIO NOCTURNO (NO INCLUYE FACTOR DE PRESTACIONES)</v>
          </cell>
          <cell r="E1722" t="str">
            <v>MES</v>
          </cell>
          <cell r="F1722">
            <v>2254500</v>
          </cell>
          <cell r="G1722" t="str">
            <v>Actualización 2022 -I + MO 2023</v>
          </cell>
        </row>
        <row r="1723">
          <cell r="C1723">
            <v>9714</v>
          </cell>
          <cell r="D1723" t="str">
            <v>TARIFA MES - PERSONAL AUXILIAR TÉCNICO -  CONDUCTOR O MOTORISTA - HORARIO NOCTURNO (No incluye Factor de Prestaciones)</v>
          </cell>
          <cell r="E1723" t="str">
            <v>MES</v>
          </cell>
          <cell r="F1723">
            <v>1875150</v>
          </cell>
          <cell r="G1723" t="str">
            <v>Actualización 2022 -I + MO 2023</v>
          </cell>
        </row>
        <row r="1724">
          <cell r="C1724">
            <v>9715</v>
          </cell>
          <cell r="D1724" t="str">
            <v>TARIFA MES - PERSONAL DE OBRA - MAESTRO DE OBRA - HORARIO NOCTURNO (NO INCLUYE FACTOR DE PRESTACIONES)</v>
          </cell>
          <cell r="E1724" t="str">
            <v>MES</v>
          </cell>
          <cell r="F1724">
            <v>4698000</v>
          </cell>
          <cell r="G1724" t="str">
            <v>Actualización 2022 -I + MO 2023</v>
          </cell>
        </row>
        <row r="1725">
          <cell r="C1725">
            <v>9717</v>
          </cell>
          <cell r="D1725" t="str">
            <v>MEZCLA ASFÁLTICA EN FRÍO</v>
          </cell>
          <cell r="E1725" t="str">
            <v>M3</v>
          </cell>
          <cell r="F1725">
            <v>2068815</v>
          </cell>
          <cell r="G1725" t="str">
            <v>Actualización 2022 -I + MO 2023</v>
          </cell>
        </row>
        <row r="1726">
          <cell r="C1726">
            <v>9720</v>
          </cell>
          <cell r="D1726" t="str">
            <v>DETERMINACIÓN DE LA RESISTENCIA DE MORTEROS DE CEMENTO HIDRÁULICO A LA COMPRESIÓN, USANDO CUBOS DE 50 MM DE LADO (UNIDAD). Norma técnica: ASTMC109 C109M NTC 220  INV E323.</v>
          </cell>
          <cell r="E1726" t="str">
            <v>UN</v>
          </cell>
          <cell r="F1726">
            <v>11305</v>
          </cell>
          <cell r="G1726" t="str">
            <v>Actualización 2022 -I + MO 2023</v>
          </cell>
        </row>
        <row r="1727">
          <cell r="C1727">
            <v>9721</v>
          </cell>
          <cell r="D1727" t="str">
            <v>ESTACIÓN DE TOPOGRAFÍA CON TRÍPODE, DOS BASTONES, DOS PRISMAS CON PORTAPRISMA</v>
          </cell>
          <cell r="E1727" t="str">
            <v>MES</v>
          </cell>
          <cell r="F1727">
            <v>2206167</v>
          </cell>
          <cell r="G1727" t="str">
            <v>Actualización 2022 -I + MO 2023</v>
          </cell>
        </row>
        <row r="1728">
          <cell r="C1728">
            <v>9722</v>
          </cell>
          <cell r="D1728" t="str">
            <v>SISTEMA GPS, BASE, ROVER Y COLECTOR DE DATOS</v>
          </cell>
          <cell r="E1728" t="str">
            <v>MES</v>
          </cell>
          <cell r="F1728">
            <v>8089278</v>
          </cell>
          <cell r="G1728" t="str">
            <v>Actualización 2022 -I + MO 2023</v>
          </cell>
        </row>
        <row r="1729">
          <cell r="C1729">
            <v>9723</v>
          </cell>
          <cell r="D1729" t="str">
            <v>HIDROFUGANTE - PROTECTOR DEL CONCRETO - con ingrediente activo 100% en base a siliconas órganoreactivas de alta penetración</v>
          </cell>
          <cell r="E1729" t="str">
            <v>LT</v>
          </cell>
          <cell r="F1729">
            <v>22255</v>
          </cell>
          <cell r="G1729" t="str">
            <v>Actualización 2022 -I + MO 2023</v>
          </cell>
        </row>
        <row r="1730">
          <cell r="C1730">
            <v>9724</v>
          </cell>
          <cell r="D1730" t="str">
            <v>PORTÁTILES - Procesador minimo: intel, Core i3 4005U, celeron o similar, Memoria RAM de 4 GB(2x2048 MB) Disco duro de 500gb a 7200 rpm Pantalla LED HP BrightView widescreen alta definición con 35,6 cm</v>
          </cell>
          <cell r="E1730" t="str">
            <v>UN/MES</v>
          </cell>
          <cell r="F1730">
            <v>154700</v>
          </cell>
          <cell r="G1730" t="str">
            <v>Actualización 2022 -I + MO 2023</v>
          </cell>
        </row>
        <row r="1731">
          <cell r="C1731">
            <v>9725</v>
          </cell>
          <cell r="D1731" t="str">
            <v>IMPRESORA MULTIFUNCIONAL MONOCROMÁTICA 4 en 1, COPIADORA, IMPRESORA, SCANER Y FAX. 35 ppm, RENDIMIENTO 5000 PAG.</v>
          </cell>
          <cell r="E1731" t="str">
            <v>UN/MES</v>
          </cell>
          <cell r="F1731">
            <v>81905</v>
          </cell>
          <cell r="G1731" t="str">
            <v>Actualización 2022 -I + MO 2023</v>
          </cell>
        </row>
        <row r="1732">
          <cell r="C1732">
            <v>9726</v>
          </cell>
          <cell r="D1732" t="str">
            <v>INSECTICIDA</v>
          </cell>
          <cell r="E1732" t="str">
            <v>LT</v>
          </cell>
          <cell r="F1732">
            <v>33400</v>
          </cell>
          <cell r="G1732" t="str">
            <v>Actualización 2022 -I + MO 2023</v>
          </cell>
        </row>
        <row r="1733">
          <cell r="C1733">
            <v>9727</v>
          </cell>
          <cell r="D1733" t="str">
            <v>CÁMARA DIGITAL COMPACTA MÍNIMO 16.2 MEGAPIXELES, MEMORIA DE 8 GB, VÍDEO HD CON PAUSA Y ZOOM (DIA)</v>
          </cell>
          <cell r="E1733" t="str">
            <v>DIA</v>
          </cell>
          <cell r="F1733">
            <v>105422</v>
          </cell>
          <cell r="G1733" t="str">
            <v>Actualización 2022 -I + MO 2023</v>
          </cell>
        </row>
        <row r="1734">
          <cell r="C1734">
            <v>9728</v>
          </cell>
          <cell r="D1734" t="str">
            <v>POSTE METALICO H=12m BRAZO SENCILLO PINTADO</v>
          </cell>
          <cell r="E1734" t="str">
            <v>UN</v>
          </cell>
          <cell r="F1734">
            <v>3444567</v>
          </cell>
          <cell r="G1734" t="str">
            <v>Actualización 2022 -I + MO 2023</v>
          </cell>
        </row>
        <row r="1735">
          <cell r="C1735">
            <v>9733</v>
          </cell>
          <cell r="D1735" t="str">
            <v>MALLA PARA GAVIÓN CALIBRE 13.0 HUECO DE 8 cm x 10 cm (7.5 cm x 7.5 cm) de 2m x 1m x 1m</v>
          </cell>
          <cell r="E1735" t="str">
            <v>UN</v>
          </cell>
          <cell r="F1735">
            <v>89250</v>
          </cell>
          <cell r="G1735" t="str">
            <v>Actualización 2022 -I + MO 2023</v>
          </cell>
          <cell r="H1735" t="str">
            <v>x</v>
          </cell>
        </row>
        <row r="1736">
          <cell r="C1736">
            <v>9736</v>
          </cell>
          <cell r="D1736" t="str">
            <v>JUNTA DE DILATACIÓN - TRAMOS DE 1.00 m (Movimiento +/- 25 mm)</v>
          </cell>
          <cell r="E1736" t="str">
            <v>ML</v>
          </cell>
          <cell r="F1736">
            <v>618800</v>
          </cell>
          <cell r="G1736" t="str">
            <v>Actualización 2022 -I + MO 2023</v>
          </cell>
        </row>
        <row r="1737">
          <cell r="C1737">
            <v>9743</v>
          </cell>
          <cell r="D1737" t="str">
            <v>PRUEBA DE HERMETICIDAD POR EL MÉTODO DE PRESIÓN POSITIVA CON AIRE PARA REDES DE ALCANTARILLADO - TRAMOS DE Ø 6" A Ø 12"</v>
          </cell>
          <cell r="E1737" t="str">
            <v>TRAMO</v>
          </cell>
          <cell r="F1737">
            <v>535500</v>
          </cell>
          <cell r="G1737" t="str">
            <v>Actualización 2022 -I + MO 2023</v>
          </cell>
        </row>
        <row r="1738">
          <cell r="C1738">
            <v>9744</v>
          </cell>
          <cell r="D1738" t="str">
            <v>PRUEBA DE HERMETICIDAD POR EL MÉTODO DE PRESIÓN POSITIVA CON AIRE PARA REDES DE ALCANTARILLADO - TRAMOS DE Ø 14" A Ø 24"</v>
          </cell>
          <cell r="E1738" t="str">
            <v>TRAMO</v>
          </cell>
          <cell r="F1738">
            <v>654500</v>
          </cell>
          <cell r="G1738" t="str">
            <v>Actualización 2022 -I + MO 2023</v>
          </cell>
        </row>
        <row r="1739">
          <cell r="C1739">
            <v>9745</v>
          </cell>
          <cell r="D1739" t="str">
            <v>PRUEBA DE HERMETICIDAD POR EL MÉTODO DE PRESIÓN POSITIVA CON AIRE PARA REDES DE ALCANTARILLADO - TRAMOS DE Ø 27" A Ø 40"</v>
          </cell>
          <cell r="E1739" t="str">
            <v>TRAMO</v>
          </cell>
          <cell r="F1739">
            <v>773500</v>
          </cell>
          <cell r="G1739" t="str">
            <v>Actualización 2022 -I + MO 2023</v>
          </cell>
        </row>
        <row r="1740">
          <cell r="C1740">
            <v>9746</v>
          </cell>
          <cell r="D1740" t="str">
            <v>PRUEBA DE HERMETICIDAD POR EL MÉTODO DE PRESIÓN POSITIVA CON AIRE PARA REDES DE ALCANTARILLADO - TRAMOS DE Ø 42" A Ø 50"</v>
          </cell>
          <cell r="E1740" t="str">
            <v>TRAMO</v>
          </cell>
          <cell r="F1740">
            <v>892500</v>
          </cell>
          <cell r="G1740" t="str">
            <v>Actualización 2022 -I + MO 2023</v>
          </cell>
        </row>
        <row r="1741">
          <cell r="C1741">
            <v>9747</v>
          </cell>
          <cell r="D1741" t="str">
            <v>RAJÓN = 6" A 12" (15 - 30 cm)</v>
          </cell>
          <cell r="E1741" t="str">
            <v>M3</v>
          </cell>
          <cell r="F1741">
            <v>47600</v>
          </cell>
          <cell r="G1741" t="str">
            <v>Actualización 2022 -I + MO 2023</v>
          </cell>
        </row>
        <row r="1742">
          <cell r="C1742">
            <v>9752</v>
          </cell>
          <cell r="D1742" t="str">
            <v>MARTILLO DEMOLEDOR ELÉCTRICO - POTENCIA DE 1920 A 2200 WATTS - GOLPES POR MINUTO DE 860 A 2000</v>
          </cell>
          <cell r="E1742" t="str">
            <v>HR</v>
          </cell>
          <cell r="F1742">
            <v>8925</v>
          </cell>
          <cell r="G1742" t="str">
            <v>Actualización 2022 -I + MO 2023</v>
          </cell>
        </row>
        <row r="1743">
          <cell r="C1743">
            <v>9754</v>
          </cell>
          <cell r="D1743" t="str">
            <v>PINTURA (LÁTEX) ACRÍLICA BASE AGUA - Pintura base agua con tecnología acrílica avanzada de uso exterior que ofrece protección a rayos ultravioleta y factores climáticos.</v>
          </cell>
          <cell r="E1743" t="str">
            <v>GLN</v>
          </cell>
          <cell r="F1743">
            <v>76525</v>
          </cell>
          <cell r="G1743" t="str">
            <v>Actualización 2022 -I + MO 2023</v>
          </cell>
        </row>
        <row r="1744">
          <cell r="C1744">
            <v>9764</v>
          </cell>
          <cell r="D1744" t="str">
            <v>TUBO CONDUIT GALVANIZADO IMC 3"</v>
          </cell>
          <cell r="E1744" t="str">
            <v>ML</v>
          </cell>
          <cell r="F1744">
            <v>81026</v>
          </cell>
          <cell r="G1744" t="str">
            <v>Actualización 2022 -I + MO 2023</v>
          </cell>
        </row>
        <row r="1745">
          <cell r="C1745">
            <v>9765</v>
          </cell>
          <cell r="D1745" t="str">
            <v>TUBO METÁLICO RIGID GALVANIZADO DE 6"</v>
          </cell>
          <cell r="E1745" t="str">
            <v>ML</v>
          </cell>
          <cell r="F1745">
            <v>399568</v>
          </cell>
          <cell r="G1745" t="str">
            <v>Actualización 2022 -I + MO 2023</v>
          </cell>
        </row>
        <row r="1746">
          <cell r="C1746">
            <v>9766</v>
          </cell>
          <cell r="D1746" t="str">
            <v>CONECTOR MECÁNICO GD. CUERPO: DOBLE Y PERNO DE SUJECIÓN EN U. TUBO DE 3" VARILLA 3" - 3 1/2", 4 SOL - 2/0 STR</v>
          </cell>
          <cell r="E1746" t="str">
            <v>UN</v>
          </cell>
          <cell r="F1746">
            <v>119000</v>
          </cell>
          <cell r="G1746" t="str">
            <v>Actualización 2022 -I + MO 2023</v>
          </cell>
        </row>
        <row r="1747">
          <cell r="C1747">
            <v>9767</v>
          </cell>
          <cell r="D1747" t="str">
            <v>CONECTOR MECÁNICO GD. CUERPO: DOBLE Y PERNO DE SUJECIÓN EN U. TUBO DE 6" , 4 SOL - 2/0 STR</v>
          </cell>
          <cell r="E1747" t="str">
            <v>UN</v>
          </cell>
          <cell r="F1747">
            <v>119000</v>
          </cell>
          <cell r="G1747" t="str">
            <v>Actualización 2022 -I + MO 2023</v>
          </cell>
        </row>
        <row r="1748">
          <cell r="C1748">
            <v>9768</v>
          </cell>
          <cell r="D1748" t="str">
            <v>PASO PLÁSTICO EN POLIPROPILENO DE ALTO IMPACTO CON MATERIAL ORIGINAL. DE 0.40m DE ANCHO x 0.30m DE FONDO x 3.5cm DE GROSOR. Libre de todo mantenimiento de anticorrosivo de inmunizantes y de pintura.</v>
          </cell>
          <cell r="E1748" t="str">
            <v>UN</v>
          </cell>
          <cell r="F1748">
            <v>89350</v>
          </cell>
          <cell r="G1748" t="str">
            <v>Actualización 2022 -I + MO 2023</v>
          </cell>
        </row>
        <row r="1749">
          <cell r="C1749">
            <v>9773</v>
          </cell>
          <cell r="D1749" t="str">
            <v>CABLE ACERO GALVANIZADO A.A 6 x 19 DE 5/8 EN TRAMOS SEGÚN PLANOS, POR VIGAS. Incl. TORON DE 5/8"</v>
          </cell>
          <cell r="E1749" t="str">
            <v>ML</v>
          </cell>
          <cell r="F1749">
            <v>16839</v>
          </cell>
          <cell r="G1749" t="str">
            <v>Actualización 2022 -I + MO 2023</v>
          </cell>
        </row>
        <row r="1750">
          <cell r="C1750">
            <v>9774</v>
          </cell>
          <cell r="D1750" t="str">
            <v>APOYO ELASTOMÉRICO DE 30x30x5,0cm CON 4 REFUERZOS INTERNOS DE 1/8" A-36. DUREZA 60 SHORE A, ESFUERZO DE COMPRESIÓN APOYOS DE 112 Kg/cm2.</v>
          </cell>
          <cell r="E1750" t="str">
            <v>UN</v>
          </cell>
          <cell r="F1750">
            <v>310055</v>
          </cell>
          <cell r="G1750" t="str">
            <v>Actualización 2022 -I + MO 2023</v>
          </cell>
        </row>
        <row r="1751">
          <cell r="C1751">
            <v>9775</v>
          </cell>
          <cell r="D1751" t="str">
            <v>APOYO ELASTOMÉRICO DE 20x20x5,0cm CON 4 REFUERZOS INTERNOS DE 1/8" A-36. DUREZA 60 SHORE A, ESFUERZO DE COMPRESIÓN APOYOS DE 112 Kg/cm2.</v>
          </cell>
          <cell r="E1751" t="str">
            <v>UN</v>
          </cell>
          <cell r="F1751">
            <v>138040</v>
          </cell>
          <cell r="G1751" t="str">
            <v>Actualización 2022 -I + MO 2023</v>
          </cell>
        </row>
        <row r="1752">
          <cell r="C1752">
            <v>9789</v>
          </cell>
          <cell r="D1752" t="str">
            <v>SEÑAL ELEVADA BS, TABLERO 3.097m x 2.228m REFLECTIVO DIAMANTE, SOPORTE EN TUBO GALVANIZADO DE 12" EN 7m. CERCHA EN TUBO DE 4" EN 3mm Y 2" EN 2mm. INCL. SUMINIST. E INSTALAC</v>
          </cell>
          <cell r="E1752" t="str">
            <v>UN</v>
          </cell>
          <cell r="F1752">
            <v>6571422</v>
          </cell>
          <cell r="G1752" t="str">
            <v>Actualización 2022 -I + MO 2023</v>
          </cell>
          <cell r="H1752" t="str">
            <v>x</v>
          </cell>
        </row>
        <row r="1753">
          <cell r="C1753">
            <v>9790</v>
          </cell>
          <cell r="D1753" t="str">
            <v>SEÑAL INFORMATIVA SI-05, TABLERO 1.401m x 0.512m REFLECTIVO ALTA INTENSIDAD, PEDESTAL EN ÁNGULO DE 2"x2"x1/4" H= 2.60m EN PINTURA ELECTROSTÁTICA. INCL. SUMINIST. E INSTALAC</v>
          </cell>
          <cell r="E1753" t="str">
            <v>UN</v>
          </cell>
          <cell r="F1753">
            <v>975800</v>
          </cell>
          <cell r="G1753" t="str">
            <v>Actualización 2022 -I + MO 2023</v>
          </cell>
        </row>
        <row r="1754">
          <cell r="C1754">
            <v>9791</v>
          </cell>
          <cell r="D1754" t="str">
            <v>SEÑAL INFORMATIVA SI-05, TABLERO 1.167m x 0.512m REFLECTIVO ALTA INTENSIDAD, PEDESTAL EN ÁNGULO DE 2"x2"x1/4" H= 2.60m EN PINTURA ELECTROSTÁTICA. INCL. SUMINIST. E INSTALAC</v>
          </cell>
          <cell r="E1754" t="str">
            <v>UN</v>
          </cell>
          <cell r="F1754">
            <v>644555</v>
          </cell>
          <cell r="G1754" t="str">
            <v>Actualización 2022 -I + MO 2023</v>
          </cell>
        </row>
        <row r="1755">
          <cell r="C1755">
            <v>9792</v>
          </cell>
          <cell r="D1755" t="str">
            <v>SEÑAL INFORMATIVA SI-05, TABLERO 1.190m x 0.512m REFLECTIVO ALTA INTENSIDAD, PEDESTAL EN ÁNGULO DE 2"x2"x1/4" H= 2.60m EN PINTURA ELECTROSTÁTICA. INCL. SUMINIST. E INSTALAC</v>
          </cell>
          <cell r="E1755" t="str">
            <v>UN</v>
          </cell>
          <cell r="F1755">
            <v>644555</v>
          </cell>
          <cell r="G1755" t="str">
            <v>Actualización 2022 -I + MO 2023</v>
          </cell>
        </row>
        <row r="1756">
          <cell r="C1756">
            <v>9796</v>
          </cell>
          <cell r="D1756" t="str">
            <v>SEÑAL ELEVADA BS, TABLERO 2.414m x 1.380m REFLECTIVO DIAMANTE, SOPORTE EN TUBO GALVANIZADO DE 12" EN 7m. CERCHA EN TUBO DE 4" EN 3mm Y 2" EN 2mm. INCL. SUMINIST. E INSTALAC</v>
          </cell>
          <cell r="E1756" t="str">
            <v>UN</v>
          </cell>
          <cell r="F1756">
            <v>6571422</v>
          </cell>
          <cell r="G1756" t="str">
            <v>Actualización 2022 -I + MO 2023</v>
          </cell>
          <cell r="H1756" t="str">
            <v>x</v>
          </cell>
        </row>
        <row r="1757">
          <cell r="C1757">
            <v>9797</v>
          </cell>
          <cell r="D1757" t="str">
            <v>SEÑAL ELEVADA BS, TABLERO 3.322m x 2.111m REFLECTIVO DIAMANTE, SOPORTE EN TUBO GALVANIZADO DE 12" EN 7m. CERCHA EN TUBO DE 4" EN 3mm Y 2" EN 2mm. INCL. SUMINIST. E INSTALAC</v>
          </cell>
          <cell r="E1757" t="str">
            <v>UN</v>
          </cell>
          <cell r="F1757">
            <v>7473955</v>
          </cell>
          <cell r="G1757" t="str">
            <v>Actualización 2022 -I + MO 2023</v>
          </cell>
          <cell r="H1757" t="str">
            <v>x</v>
          </cell>
        </row>
        <row r="1758">
          <cell r="C1758">
            <v>9798</v>
          </cell>
          <cell r="D1758" t="str">
            <v>REEMPLAZO DE TABLERO SEÑAL ELEVADA BS, POR TABLERO GALVANIZADO  CALIBRE 20 3.914m x 1.972m REFLECTIVO DIAMANTE. INCL. SUMINIST. E INSTALAC</v>
          </cell>
          <cell r="E1758" t="str">
            <v>UN</v>
          </cell>
          <cell r="F1758">
            <v>4122922</v>
          </cell>
          <cell r="G1758" t="str">
            <v>Actualización 2022 -I + MO 2023</v>
          </cell>
          <cell r="H1758" t="str">
            <v>x</v>
          </cell>
        </row>
        <row r="1759">
          <cell r="C1759">
            <v>9799</v>
          </cell>
          <cell r="D1759" t="str">
            <v>SEÑAL INFORMATIVA SI-05C, TABLERO 60.64cm x 82.50cm REFLECTIVO ALTA INTENSIDAD, PEDESTAL EN ÁNGULO DE 2"x2"x1/4" H= 2.60m EN PINTURA ELECTROSTÁTICA. INCL. SUMINIST. E INSTALAC</v>
          </cell>
          <cell r="E1759" t="str">
            <v>UN</v>
          </cell>
          <cell r="F1759">
            <v>428400</v>
          </cell>
          <cell r="G1759" t="str">
            <v>Actualización 2022 -I + MO 2023</v>
          </cell>
          <cell r="H1759" t="str">
            <v>x</v>
          </cell>
        </row>
        <row r="1760">
          <cell r="C1760">
            <v>9800</v>
          </cell>
          <cell r="D1760" t="str">
            <v>SEÑAL INFORMATIVA SI-05C, TABLERO 75.09cm x 82.50cm REFLECTIVO ALTA INTENSIDAD, PEDESTAL EN ÁNGULO DE 2"x2"x1/4" H= 2.60m EN PINTURA ELECTROSTÁTICA. INCL. SUMINIST. E INSTALAC</v>
          </cell>
          <cell r="E1760" t="str">
            <v>UN</v>
          </cell>
          <cell r="F1760">
            <v>493850</v>
          </cell>
          <cell r="G1760" t="str">
            <v>Actualización 2022 -I + MO 2023</v>
          </cell>
          <cell r="H1760" t="str">
            <v>x</v>
          </cell>
        </row>
        <row r="1761">
          <cell r="C1761">
            <v>9801</v>
          </cell>
          <cell r="D1761" t="str">
            <v>SEÑAL INFORMATIVA SI-05C, TABLERO 76.09cm x 97.51cm REFLECTIVO ALTA INTENSIDAD, PEDESTAL EN ÁNGULO DE 2"x2"x1/4" H= 2.60m EN PINTURA ELECTROSTÁTICA. INCL. SUMINIST. E INSTALAC</v>
          </cell>
          <cell r="E1761" t="str">
            <v>UN</v>
          </cell>
          <cell r="F1761">
            <v>493850</v>
          </cell>
          <cell r="G1761" t="str">
            <v>Actualización 2022 -I + MO 2023</v>
          </cell>
          <cell r="H1761" t="str">
            <v>x</v>
          </cell>
        </row>
        <row r="1762">
          <cell r="C1762">
            <v>9802</v>
          </cell>
          <cell r="D1762" t="str">
            <v>SEÑAL INFORMATIVA SI-05C, TABLERO 75.01cm x 82.50cm REFLECTIVO ALTA INTENSIDAD, PEDESTAL EN ÁNGULO DE 2"x2"x1/4" H= 2.60m EN PINTURA ELECTROSTÁTICA. INCL. SUMINIST. E INSTALAC</v>
          </cell>
          <cell r="E1762" t="str">
            <v>UN</v>
          </cell>
          <cell r="F1762">
            <v>493850</v>
          </cell>
          <cell r="G1762" t="str">
            <v>Actualización 2022 -I + MO 2023</v>
          </cell>
          <cell r="H1762" t="str">
            <v>x</v>
          </cell>
        </row>
        <row r="1763">
          <cell r="C1763">
            <v>9804</v>
          </cell>
          <cell r="D1763" t="str">
            <v>SEÑAL INFORMATIVA SI-05, TABLERO 1.119m x 0.512m REFLECTIVO ALTA INTENSIDAD, PEDESTAL EN ÁNGULO DE 2"x2"x1/4" H= 2.60m EN PINTURA ELECTROSTÁTICA. INCL. SUMINIST. E INSTALAC</v>
          </cell>
          <cell r="E1763" t="str">
            <v>UN</v>
          </cell>
          <cell r="F1763">
            <v>668780</v>
          </cell>
          <cell r="G1763" t="str">
            <v>Actualización 2022 -I + MO 2023</v>
          </cell>
          <cell r="H1763" t="str">
            <v>x</v>
          </cell>
        </row>
        <row r="1764">
          <cell r="C1764">
            <v>9813</v>
          </cell>
          <cell r="D1764" t="str">
            <v>CIELO RASO EN BANDEJA TILE DE 610 mm x 610mm EN ALUZINC PERFORADO PERFIL CLP INCLUYE PERFILES DE FIJACION SISTEMA DE SUSPENSION Y ESPACIO PARA LAMPARAS. SUMINISTRO E INSTALACIÓN</v>
          </cell>
          <cell r="E1764" t="str">
            <v>M2</v>
          </cell>
          <cell r="F1764">
            <v>160636</v>
          </cell>
          <cell r="G1764" t="str">
            <v>Actualización 2022 -I + MO 2023</v>
          </cell>
        </row>
        <row r="1765">
          <cell r="C1765">
            <v>9817</v>
          </cell>
          <cell r="D1765" t="str">
            <v>VENTANAS EN ALUMINIO TIPO LENHER DE 1,20m x 0,30m CON ALFAJIA EN ALUMINIO Y VIDRIO LAMINADO DE 3+3 (6 mm). SUMINISTRO E INSTALACIÓN</v>
          </cell>
          <cell r="E1765" t="str">
            <v>UN</v>
          </cell>
          <cell r="F1765">
            <v>335167</v>
          </cell>
          <cell r="G1765" t="str">
            <v>Actualización 2022 -I + MO 2023</v>
          </cell>
          <cell r="H1765" t="str">
            <v>x</v>
          </cell>
        </row>
        <row r="1766">
          <cell r="C1766">
            <v>9819</v>
          </cell>
          <cell r="D1766" t="str">
            <v>VINILO ADHESIVO FABRICADA EN LÁMINA DE ALUMINIO ANODIZADO 1.5mm PARA RUTEROS VALLA "SALIDA GRACIAS OTROS DESTINOS"(275cm x 31,6cm) SEGÚN MANUAL DE IMAGEN DE TRANSMILENIO. SUMINISTRO E INSTALACIÓN.</v>
          </cell>
          <cell r="E1766" t="str">
            <v>UN</v>
          </cell>
          <cell r="F1766">
            <v>1532143</v>
          </cell>
          <cell r="G1766" t="str">
            <v>Actualización 2022 -I + MO 2023</v>
          </cell>
        </row>
        <row r="1767">
          <cell r="C1767">
            <v>9822</v>
          </cell>
          <cell r="D1767" t="str">
            <v>PINTURA SILOXANO MONO-COMPONENTE. ALTA ADHERENCIA, ALTA RESISTENCIA A LOS GRAFFITIS, A LOS RAYOS UV, ALTA LAVABILIDAD. NO REQUIERE DILUCIÓN. (6 - 10 M2 / Gl   @ 15 mils.</v>
          </cell>
          <cell r="E1767" t="str">
            <v>GLN</v>
          </cell>
          <cell r="F1767">
            <v>535927</v>
          </cell>
          <cell r="G1767" t="str">
            <v>Actualización 2022 -I + MO 2023</v>
          </cell>
        </row>
        <row r="1768">
          <cell r="C1768">
            <v>9828</v>
          </cell>
          <cell r="D1768" t="str">
            <v>MEZCLA ASFÁLTICA EN CALIENTE DE ALTO MÓDULO MAM-20 CON CEMENTO ASFÁLTICO TIPO V</v>
          </cell>
          <cell r="E1768" t="str">
            <v>M3</v>
          </cell>
          <cell r="F1768">
            <v>696031</v>
          </cell>
          <cell r="G1768" t="str">
            <v>Actualización 2022 -I + MO 2023</v>
          </cell>
        </row>
        <row r="1769">
          <cell r="C1769">
            <v>9832</v>
          </cell>
          <cell r="D1769" t="str">
            <v>DENSIDAD BULK DEL LLENANTE MINERAL EN KEROSENE. Norma técnica: INV E-225-13.</v>
          </cell>
          <cell r="E1769" t="str">
            <v>UN</v>
          </cell>
          <cell r="F1769">
            <v>117810</v>
          </cell>
          <cell r="G1769" t="str">
            <v>Actualización 2022 -I + MO 2023</v>
          </cell>
        </row>
        <row r="1770">
          <cell r="C1770">
            <v>9833</v>
          </cell>
          <cell r="D1770" t="str">
            <v>TARIFA HORA - PERSONAL DE OBRA - OFICIAL NOCTURNO (INCLUYE FACTOR DE PRESTACIONES)</v>
          </cell>
          <cell r="E1770" t="str">
            <v>HR</v>
          </cell>
          <cell r="F1770">
            <v>15000</v>
          </cell>
          <cell r="G1770" t="str">
            <v>Actualización 2022 -I + MO 2023</v>
          </cell>
        </row>
        <row r="1771">
          <cell r="C1771">
            <v>9834</v>
          </cell>
          <cell r="D1771" t="str">
            <v>SERVICIO TELEFONIA LOCAL ILIMITADA E INTERNET ILIMITADO VELOCIDAD PROMEDIO (50-500 MB) ESTRATOS 1 Y 2</v>
          </cell>
          <cell r="E1771" t="str">
            <v>MES</v>
          </cell>
          <cell r="F1771">
            <v>104900</v>
          </cell>
          <cell r="G1771" t="str">
            <v>Actualización 2022 -I + MO 2023</v>
          </cell>
        </row>
        <row r="1772">
          <cell r="C1772">
            <v>9835</v>
          </cell>
          <cell r="D1772" t="str">
            <v>SERVICIO TELEFONIA LOCAL ILIMITADA E INTERNET ILIMITADO VELOCIDAD PROMEDIO (80-500 MB) ESTRATO 3</v>
          </cell>
          <cell r="E1772" t="str">
            <v>MES</v>
          </cell>
          <cell r="F1772">
            <v>142400</v>
          </cell>
          <cell r="G1772" t="str">
            <v>Actualización 2022 -I + MO 2023</v>
          </cell>
        </row>
        <row r="1773">
          <cell r="C1773">
            <v>9836</v>
          </cell>
          <cell r="D1773" t="str">
            <v>SERVICIO TELEFONIA LOCAL ILIMITADA E INTERNET ILIMITADO VELOCIDAD PROMEDIO (80-500 MB) ESTRATO 4</v>
          </cell>
          <cell r="E1773" t="str">
            <v>MES</v>
          </cell>
          <cell r="F1773">
            <v>152400</v>
          </cell>
          <cell r="G1773" t="str">
            <v>Actualización 2022 -I + MO 2023</v>
          </cell>
        </row>
        <row r="1774">
          <cell r="C1774">
            <v>9837</v>
          </cell>
          <cell r="D1774" t="str">
            <v>SERVICIO TELEFONIA LOCAL ILIMITADA E INTERNET ILIMITADO VELOCIDAD PROMEDIO (80-500 MB) ESTRATO 5</v>
          </cell>
          <cell r="E1774" t="str">
            <v>MES</v>
          </cell>
          <cell r="F1774">
            <v>152400</v>
          </cell>
          <cell r="G1774" t="str">
            <v>Actualización 2022 -I + MO 2023</v>
          </cell>
        </row>
        <row r="1775">
          <cell r="C1775">
            <v>9838</v>
          </cell>
          <cell r="D1775" t="str">
            <v>SERVICIO TELEFONIA LOCAL ILIMITADA E INTERNET ILIMITADO VELOCIDAD PROMEDIO (80-500 MB) ESTRATO 6</v>
          </cell>
          <cell r="E1775" t="str">
            <v>MES</v>
          </cell>
          <cell r="F1775">
            <v>152400</v>
          </cell>
          <cell r="G1775" t="str">
            <v>Actualización 2022 -I + MO 2023</v>
          </cell>
        </row>
        <row r="1776">
          <cell r="C1776">
            <v>9839</v>
          </cell>
          <cell r="D1776" t="str">
            <v>LEVANTAMIENTO DE ACTAS DE FACHADA (Incluye personal, logística, papelería, fotografía)</v>
          </cell>
          <cell r="E1776" t="str">
            <v>UN</v>
          </cell>
          <cell r="F1776">
            <v>11190</v>
          </cell>
          <cell r="G1776" t="str">
            <v>Actualización 2022 -I + MO 2023</v>
          </cell>
        </row>
        <row r="1777">
          <cell r="C1777">
            <v>9840</v>
          </cell>
          <cell r="D1777" t="str">
            <v>EDICIÓN DE INFORME MENSUAL DE INTERVENTORÍA O CONSULTORÍA. Incluye 4 tapas plastificadas tamaño carta color blanco, con 6 tornillos, hojas de papel bond tamaño carta 75 gramos, 170 folios</v>
          </cell>
          <cell r="E1777" t="str">
            <v>UN/MES</v>
          </cell>
          <cell r="F1777">
            <v>219000</v>
          </cell>
          <cell r="G1777" t="str">
            <v>Actualización 2022 -I + MO 2023</v>
          </cell>
        </row>
        <row r="1778">
          <cell r="C1778">
            <v>9842</v>
          </cell>
          <cell r="D1778" t="str">
            <v>CUBIERTA DE VAGÓN LISA TIPO SÁNDWICH DECK EN ALUZINC CALIBRE 26 (SUM. E INSTAL.) PINTADA AL HORNO POR LAS DOS CARAS COLOR A ELEGIR CON AISLAMIENTO ACÚSTICO EN FIBRA DE VIDRIO DE 30mm CON SUS RESPEC</v>
          </cell>
          <cell r="E1778" t="str">
            <v>M2</v>
          </cell>
          <cell r="F1778">
            <v>185779</v>
          </cell>
          <cell r="G1778" t="str">
            <v>Actualización 2022 -I + MO 2023</v>
          </cell>
        </row>
        <row r="1779">
          <cell r="C1779">
            <v>9845</v>
          </cell>
          <cell r="D1779" t="str">
            <v>SPLP - EXTRACCIÓN DE METALES PESADOS. Norma técnica: EPA SW 846 1312 .</v>
          </cell>
          <cell r="E1779" t="str">
            <v>UN</v>
          </cell>
          <cell r="F1779">
            <v>142800</v>
          </cell>
          <cell r="G1779" t="str">
            <v>Actualización 2022 -I + MO 2023</v>
          </cell>
        </row>
        <row r="1780">
          <cell r="C1780">
            <v>9846</v>
          </cell>
          <cell r="D1780" t="str">
            <v>ENSAYO DE LIXIVIACIÓN - BARIO. Norma técnica: SM 3120 B.</v>
          </cell>
          <cell r="E1780" t="str">
            <v>UN</v>
          </cell>
          <cell r="F1780">
            <v>59151</v>
          </cell>
          <cell r="G1780" t="str">
            <v>Actualización 2022 -I + MO 2023</v>
          </cell>
        </row>
        <row r="1781">
          <cell r="C1781">
            <v>9847</v>
          </cell>
          <cell r="D1781" t="str">
            <v>ENSAYO DE LIXIVIACIÓN - ARSENICO. Norma técnica: SM 3120 B.</v>
          </cell>
          <cell r="E1781" t="str">
            <v>UN</v>
          </cell>
          <cell r="F1781">
            <v>59151</v>
          </cell>
          <cell r="G1781" t="str">
            <v>Actualización 2022 -I + MO 2023</v>
          </cell>
        </row>
        <row r="1782">
          <cell r="C1782">
            <v>9848</v>
          </cell>
          <cell r="D1782" t="str">
            <v>ENSAYO DE LIXIVIACIÓN - CROMO. Norma técnica: SM 3120 B.</v>
          </cell>
          <cell r="E1782" t="str">
            <v>UN</v>
          </cell>
          <cell r="F1782">
            <v>59151</v>
          </cell>
          <cell r="G1782" t="str">
            <v>Actualización 2022 -I + MO 2023</v>
          </cell>
        </row>
        <row r="1783">
          <cell r="C1783">
            <v>9849</v>
          </cell>
          <cell r="D1783" t="str">
            <v>ENSAYO DE LIXIVIACIÓN - COBRE. Norma técnica: SM 3120 B.</v>
          </cell>
          <cell r="E1783" t="str">
            <v>UN</v>
          </cell>
          <cell r="F1783">
            <v>53550</v>
          </cell>
          <cell r="G1783" t="str">
            <v>Actualización 2022 -I + MO 2023</v>
          </cell>
        </row>
        <row r="1784">
          <cell r="C1784">
            <v>9850</v>
          </cell>
          <cell r="D1784" t="str">
            <v>ENSAYO DE LIXIVIACIÓN - MOLIBDENO. Norma técnica: SM 3120 B.</v>
          </cell>
          <cell r="E1784" t="str">
            <v>UN</v>
          </cell>
          <cell r="F1784">
            <v>53550</v>
          </cell>
          <cell r="G1784" t="str">
            <v>Actualización 2022 -I + MO 2023</v>
          </cell>
        </row>
        <row r="1785">
          <cell r="C1785">
            <v>9851</v>
          </cell>
          <cell r="D1785" t="str">
            <v>ENSAYO DE LIXIVIACIÓN - NIQUEL. Norma técnica: SM 3120 B.</v>
          </cell>
          <cell r="E1785" t="str">
            <v>UN</v>
          </cell>
          <cell r="F1785">
            <v>53550</v>
          </cell>
          <cell r="G1785" t="str">
            <v>Actualización 2022 -I + MO 2023</v>
          </cell>
        </row>
        <row r="1786">
          <cell r="C1786">
            <v>9852</v>
          </cell>
          <cell r="D1786" t="str">
            <v>ENSAYO DE LIXIVIACIÓN - PLOMO. Norma técnica: SM 3120 B.</v>
          </cell>
          <cell r="E1786" t="str">
            <v>UN</v>
          </cell>
          <cell r="F1786">
            <v>45410</v>
          </cell>
          <cell r="G1786" t="str">
            <v>Actualización 2022 -I + MO 2023</v>
          </cell>
        </row>
        <row r="1787">
          <cell r="C1787">
            <v>9853</v>
          </cell>
          <cell r="D1787" t="str">
            <v>ENSAYO DE LIXIVIACIÓN - SELENIO. Norma técnica: SM 3120 B.</v>
          </cell>
          <cell r="E1787" t="str">
            <v>UN</v>
          </cell>
          <cell r="F1787">
            <v>50456</v>
          </cell>
          <cell r="G1787" t="str">
            <v>Actualización 2022 -I + MO 2023</v>
          </cell>
        </row>
        <row r="1788">
          <cell r="C1788">
            <v>9854</v>
          </cell>
          <cell r="D1788" t="str">
            <v>ENSAYO DE LIXIVIACIÓN - ZINC. Norma técnica: SM 3120 B.</v>
          </cell>
          <cell r="E1788" t="str">
            <v>UN</v>
          </cell>
          <cell r="F1788">
            <v>53550</v>
          </cell>
          <cell r="G1788" t="str">
            <v>Actualización 2022 -I + MO 2023</v>
          </cell>
        </row>
        <row r="1789">
          <cell r="C1789">
            <v>9855</v>
          </cell>
          <cell r="D1789" t="str">
            <v>ENSAYO DE LIXIVIACIÓN - CADMIO. Norma técnica: SM 3120 B.</v>
          </cell>
          <cell r="E1789" t="str">
            <v>UN</v>
          </cell>
          <cell r="F1789">
            <v>53550</v>
          </cell>
          <cell r="G1789" t="str">
            <v>Actualización 2022 -I + MO 2023</v>
          </cell>
        </row>
        <row r="1790">
          <cell r="C1790">
            <v>9856</v>
          </cell>
          <cell r="D1790" t="str">
            <v>ENSAYO DE LIXIVIACIÓN - MERCURIO. Norma técnica: SM 3120 B  / EPA 7473.</v>
          </cell>
          <cell r="E1790" t="str">
            <v>UN</v>
          </cell>
          <cell r="F1790">
            <v>50456</v>
          </cell>
          <cell r="G1790" t="str">
            <v>Actualización 2022 -I + MO 2023</v>
          </cell>
        </row>
        <row r="1791">
          <cell r="C1791">
            <v>9857</v>
          </cell>
          <cell r="D1791" t="str">
            <v>ENSAYO DE LIXIVIACIÓN - ANTIMONIO. Norma técnica: SM 3120 B  / EPA 7473.</v>
          </cell>
          <cell r="E1791" t="str">
            <v>UN</v>
          </cell>
          <cell r="F1791">
            <v>65450</v>
          </cell>
          <cell r="G1791" t="str">
            <v>Actualización 2022 -I + MO 2023</v>
          </cell>
        </row>
        <row r="1792">
          <cell r="C1792">
            <v>9860</v>
          </cell>
          <cell r="D1792" t="str">
            <v>SEÑAL TEMPORAL MÓVIL ECONÓMICA CON TRÍPODE TIPO SIO, SP, SI, SR DE (100 x 50 - 75 x 75 - 80 x 50) LÁMINA GALVANIZADA CAL. 20 Y ÁNGULOS DE 1" x 1/2" x 1/8".</v>
          </cell>
          <cell r="E1792" t="str">
            <v>UN</v>
          </cell>
          <cell r="F1792">
            <v>333200</v>
          </cell>
          <cell r="G1792" t="str">
            <v>Actualización 2022 -I + MO 2023</v>
          </cell>
          <cell r="H1792" t="str">
            <v>x</v>
          </cell>
        </row>
        <row r="1793">
          <cell r="C1793">
            <v>9861</v>
          </cell>
          <cell r="D1793" t="str">
            <v>BARRICADA METÁLICA CON SEÑAL DE DESVÍO O VÍA CERRADA DE 2.40 m CINTA GRADO INGENIERÍA SHEETING</v>
          </cell>
          <cell r="E1793" t="str">
            <v>UN</v>
          </cell>
          <cell r="F1793">
            <v>322103</v>
          </cell>
          <cell r="G1793" t="str">
            <v>Actualización 2022 -I + MO 2023</v>
          </cell>
          <cell r="H1793" t="str">
            <v>x</v>
          </cell>
        </row>
        <row r="1794">
          <cell r="C1794">
            <v>9862</v>
          </cell>
          <cell r="D1794" t="str">
            <v>PERMEABILIDAD DE SUELOS GRANULARES (CABEZA CONSTANTE). Norma técnica: INV E-130-13.</v>
          </cell>
          <cell r="E1794" t="str">
            <v>UN</v>
          </cell>
          <cell r="F1794">
            <v>297500</v>
          </cell>
          <cell r="G1794" t="str">
            <v>Actualización 2022 -I + MO 2023</v>
          </cell>
        </row>
        <row r="1795">
          <cell r="C1795">
            <v>9864</v>
          </cell>
          <cell r="D1795" t="str">
            <v>PERMEABILIDAD DEL CONCRETO AL AGUA. Norma técnica: NTC-4483-98.</v>
          </cell>
          <cell r="E1795" t="str">
            <v>UN</v>
          </cell>
          <cell r="F1795">
            <v>358013</v>
          </cell>
          <cell r="G1795" t="str">
            <v>Actualización 2022 -I + MO 2023</v>
          </cell>
        </row>
        <row r="1796">
          <cell r="C1796">
            <v>9869</v>
          </cell>
          <cell r="D1796" t="str">
            <v>DISEÑO DE MEZCLA DE SUELO - CEMENTO (NO INCLUYE PRUEBA DE DURABILIDAD)</v>
          </cell>
          <cell r="E1796" t="str">
            <v>UN</v>
          </cell>
          <cell r="F1796">
            <v>907256</v>
          </cell>
          <cell r="G1796" t="str">
            <v>Actualización 2022 -I + MO 2023</v>
          </cell>
        </row>
        <row r="1797">
          <cell r="C1797">
            <v>9873</v>
          </cell>
          <cell r="D1797" t="str">
            <v>ENSAYO DE CLASIFICACIÓN DE LOS COMPONENTES DE LOS ÁRIDOS GRUESOS RECICLADOS. Norma técnica: UNE-EN 933-11.</v>
          </cell>
          <cell r="E1797" t="str">
            <v>UN</v>
          </cell>
          <cell r="F1797">
            <v>178500</v>
          </cell>
          <cell r="G1797" t="str">
            <v>Actualización 2022 -I + MO 2023</v>
          </cell>
        </row>
        <row r="1798">
          <cell r="C1798">
            <v>9879</v>
          </cell>
          <cell r="D1798" t="str">
            <v>CONDUCTIVIDAD. Norma técnica: SM 2510 B.</v>
          </cell>
          <cell r="E1798" t="str">
            <v>UN</v>
          </cell>
          <cell r="F1798">
            <v>7568</v>
          </cell>
          <cell r="G1798" t="str">
            <v>Actualización 2022 -I + MO 2023</v>
          </cell>
        </row>
        <row r="1799">
          <cell r="C1799">
            <v>9880</v>
          </cell>
          <cell r="D1799" t="str">
            <v>OLOR. Norma técnica: SM 2150 B.</v>
          </cell>
          <cell r="E1799" t="str">
            <v>UN</v>
          </cell>
          <cell r="F1799">
            <v>3457</v>
          </cell>
          <cell r="G1799" t="str">
            <v>Actualización 2022 -I + MO 2023</v>
          </cell>
        </row>
        <row r="1800">
          <cell r="C1800">
            <v>9881</v>
          </cell>
          <cell r="D1800" t="str">
            <v>CADMIO TOTAL. Norma técnica: SM 3111 B.</v>
          </cell>
          <cell r="E1800" t="str">
            <v>UN</v>
          </cell>
          <cell r="F1800">
            <v>42840</v>
          </cell>
          <cell r="G1800" t="str">
            <v>Actualización 2022 -I + MO 2023</v>
          </cell>
        </row>
        <row r="1801">
          <cell r="C1801">
            <v>9882</v>
          </cell>
          <cell r="D1801" t="str">
            <v>COBRE TOTAL. Norma técnica: SM 3111 B.</v>
          </cell>
          <cell r="E1801" t="str">
            <v>UN</v>
          </cell>
          <cell r="F1801">
            <v>42840</v>
          </cell>
          <cell r="G1801" t="str">
            <v>Actualización 2022 -I + MO 2023</v>
          </cell>
        </row>
        <row r="1802">
          <cell r="C1802">
            <v>9883</v>
          </cell>
          <cell r="D1802" t="str">
            <v>MERCURIO TOTAL. Norma técnica: SM 3112 B.</v>
          </cell>
          <cell r="E1802" t="str">
            <v>UN</v>
          </cell>
          <cell r="F1802">
            <v>41650</v>
          </cell>
          <cell r="G1802" t="str">
            <v>Actualización 2022 -I + MO 2023</v>
          </cell>
        </row>
        <row r="1803">
          <cell r="C1803">
            <v>9884</v>
          </cell>
          <cell r="D1803" t="str">
            <v>NIQUEL TOTAL. Norma técnica: SM 3111 B.</v>
          </cell>
          <cell r="E1803" t="str">
            <v>UN</v>
          </cell>
          <cell r="F1803">
            <v>43078</v>
          </cell>
          <cell r="G1803" t="str">
            <v>Actualización 2022 -I + MO 2023</v>
          </cell>
        </row>
        <row r="1804">
          <cell r="C1804">
            <v>9885</v>
          </cell>
          <cell r="D1804" t="str">
            <v>PLOMO TOTAL. Norma técnica: SM 3111 B.</v>
          </cell>
          <cell r="E1804" t="str">
            <v>UN</v>
          </cell>
          <cell r="F1804">
            <v>43078</v>
          </cell>
          <cell r="G1804" t="str">
            <v>Actualización 2022 -I + MO 2023</v>
          </cell>
        </row>
        <row r="1805">
          <cell r="C1805">
            <v>9886</v>
          </cell>
          <cell r="D1805" t="str">
            <v>ZINC TOTAL. Norma técnica: SM 3111 B.</v>
          </cell>
          <cell r="E1805" t="str">
            <v>UN</v>
          </cell>
          <cell r="F1805">
            <v>28560</v>
          </cell>
          <cell r="G1805" t="str">
            <v>Actualización 2022 -I + MO 2023</v>
          </cell>
        </row>
        <row r="1806">
          <cell r="C1806">
            <v>9887</v>
          </cell>
          <cell r="D1806" t="str">
            <v>DUREZA TOTAL. Norma técnica: SM 2340 C.</v>
          </cell>
          <cell r="E1806" t="str">
            <v>UN</v>
          </cell>
          <cell r="F1806">
            <v>11662</v>
          </cell>
          <cell r="G1806" t="str">
            <v>Actualización 2022 -I + MO 2023</v>
          </cell>
        </row>
        <row r="1807">
          <cell r="C1807">
            <v>9888</v>
          </cell>
          <cell r="D1807" t="str">
            <v>FOSFATOS. Norma técnica: SM 4110 B.</v>
          </cell>
          <cell r="E1807" t="str">
            <v>UN</v>
          </cell>
          <cell r="F1807">
            <v>18921</v>
          </cell>
          <cell r="G1807" t="str">
            <v>Actualización 2022 -I + MO 2023</v>
          </cell>
        </row>
        <row r="1808">
          <cell r="C1808">
            <v>9896</v>
          </cell>
          <cell r="D1808" t="str">
            <v>LUMINARIA DE EMERGENCIA LED R2 2.4W 6500K  120 o 277V  180 lm DE 60 x 130 x 300 mm</v>
          </cell>
          <cell r="E1808" t="str">
            <v>UN</v>
          </cell>
          <cell r="F1808">
            <v>73109</v>
          </cell>
          <cell r="G1808" t="str">
            <v>Actualización 2022 -I + MO 2023</v>
          </cell>
        </row>
        <row r="1809">
          <cell r="C1809">
            <v>9901</v>
          </cell>
          <cell r="D1809" t="str">
            <v>CABLE MONOPOLAR DE ALUMINIO, CPT HFFR LS PARA 600 V c.a., 75°C CT, CALIBRE 4/0 AWG AA8000 (SIW)</v>
          </cell>
          <cell r="E1809" t="str">
            <v>ML</v>
          </cell>
          <cell r="F1809">
            <v>13626</v>
          </cell>
          <cell r="G1809" t="str">
            <v>Actualización 2022 -I + MO 2023</v>
          </cell>
        </row>
        <row r="1810">
          <cell r="C1810">
            <v>9902</v>
          </cell>
          <cell r="D1810" t="str">
            <v>BORNA TERMINAL DE ALUMINIO 1 HUECO, 4/0 AWG</v>
          </cell>
          <cell r="E1810" t="str">
            <v>UN</v>
          </cell>
          <cell r="F1810">
            <v>16733</v>
          </cell>
          <cell r="G1810" t="str">
            <v>Actualización 2022 -I + MO 2023</v>
          </cell>
        </row>
        <row r="1811">
          <cell r="C1811">
            <v>9905</v>
          </cell>
          <cell r="D1811" t="str">
            <v>CABLE 10 AWG EN COBRE CPR HFFR LS 600 V  75° C CT</v>
          </cell>
          <cell r="E1811" t="str">
            <v>ML</v>
          </cell>
          <cell r="F1811">
            <v>3988</v>
          </cell>
          <cell r="G1811" t="str">
            <v>Actualización 2022 -I + MO 2023</v>
          </cell>
        </row>
        <row r="1812">
          <cell r="C1812">
            <v>9906</v>
          </cell>
          <cell r="D1812" t="str">
            <v>REDUCCIÓN EMT 2" A 3/4"</v>
          </cell>
          <cell r="E1812" t="str">
            <v>UN</v>
          </cell>
          <cell r="F1812">
            <v>11632</v>
          </cell>
          <cell r="G1812" t="str">
            <v>Actualización 2022 -I + MO 2023</v>
          </cell>
        </row>
        <row r="1813">
          <cell r="C1813">
            <v>9907</v>
          </cell>
          <cell r="D1813" t="str">
            <v>CONDULETA TIPO T DE 2"</v>
          </cell>
          <cell r="E1813" t="str">
            <v>UN</v>
          </cell>
          <cell r="F1813">
            <v>19159</v>
          </cell>
          <cell r="G1813" t="str">
            <v>Actualización 2022 -I + MO 2023</v>
          </cell>
        </row>
        <row r="1814">
          <cell r="C1814">
            <v>9908</v>
          </cell>
          <cell r="D1814" t="str">
            <v>TUBERÍA CORAZA LIQUID TIGHT 3/4"</v>
          </cell>
          <cell r="E1814" t="str">
            <v>ML</v>
          </cell>
          <cell r="F1814">
            <v>5850</v>
          </cell>
          <cell r="G1814" t="str">
            <v>Actualización 2022 -I + MO 2023</v>
          </cell>
        </row>
        <row r="1815">
          <cell r="C1815">
            <v>9909</v>
          </cell>
          <cell r="D1815" t="str">
            <v>CONECTOR RECTO LIQUID TIGHT 3/4"</v>
          </cell>
          <cell r="E1815" t="str">
            <v>ML</v>
          </cell>
          <cell r="F1815">
            <v>4050</v>
          </cell>
          <cell r="G1815" t="str">
            <v>Actualización 2022 -I + MO 2023</v>
          </cell>
        </row>
        <row r="1816">
          <cell r="C1816">
            <v>9922</v>
          </cell>
          <cell r="D1816" t="str">
            <v>PISO EN MÁRMOL ROYAL VETA</v>
          </cell>
          <cell r="E1816" t="str">
            <v>M2</v>
          </cell>
          <cell r="F1816">
            <v>135131</v>
          </cell>
          <cell r="G1816" t="str">
            <v>Actualización 2022 -I + MO 2023</v>
          </cell>
        </row>
        <row r="1817">
          <cell r="C1817">
            <v>9925</v>
          </cell>
          <cell r="D1817" t="str">
            <v>CHAZO EXPANSIVO DE 5/8" x (2 1/4" - 4 1/4") PARA CONCRETO.</v>
          </cell>
          <cell r="E1817" t="str">
            <v>UN</v>
          </cell>
          <cell r="F1817">
            <v>4290</v>
          </cell>
          <cell r="G1817" t="str">
            <v>Actualización 2022 -I + MO 2023</v>
          </cell>
        </row>
        <row r="1818">
          <cell r="C1818">
            <v>9926</v>
          </cell>
          <cell r="D1818" t="str">
            <v>TUBERÍA CONDUIT PVC D=3/4"</v>
          </cell>
          <cell r="E1818" t="str">
            <v>ML</v>
          </cell>
          <cell r="F1818">
            <v>2697</v>
          </cell>
          <cell r="G1818" t="str">
            <v>Actualización 2022 -I + MO 2023</v>
          </cell>
        </row>
        <row r="1819">
          <cell r="C1819">
            <v>9928</v>
          </cell>
          <cell r="D1819" t="str">
            <v>TORNILLOS A-325</v>
          </cell>
          <cell r="E1819" t="str">
            <v>KG</v>
          </cell>
          <cell r="F1819">
            <v>7598</v>
          </cell>
          <cell r="G1819" t="str">
            <v>Actualización 2022 -I + MO 2023</v>
          </cell>
          <cell r="H1819" t="str">
            <v>x</v>
          </cell>
        </row>
        <row r="1820">
          <cell r="C1820">
            <v>9930</v>
          </cell>
          <cell r="D1820" t="str">
            <v>CERROJO METÁLICO CON ESCUDO EN LÁMINA DE ACERO CON LLAVE MATÁLICA</v>
          </cell>
          <cell r="E1820" t="str">
            <v>UN</v>
          </cell>
          <cell r="F1820">
            <v>74156</v>
          </cell>
          <cell r="G1820" t="str">
            <v>Actualización 2022 -I + MO 2023</v>
          </cell>
        </row>
        <row r="1821">
          <cell r="C1821">
            <v>9931</v>
          </cell>
          <cell r="D1821" t="str">
            <v>MANIJA METÁLICA (Cc 192mm - 160mm - 107mm) CROMADA O NIQUELADA</v>
          </cell>
          <cell r="E1821" t="str">
            <v>UN</v>
          </cell>
          <cell r="F1821">
            <v>6200</v>
          </cell>
          <cell r="G1821" t="str">
            <v>Actualización 2022 -I + MO 2023</v>
          </cell>
        </row>
        <row r="1822">
          <cell r="C1822">
            <v>9933</v>
          </cell>
          <cell r="D1822" t="str">
            <v>CODO 90° 1/4 CXE PVC SANITARIA D= 6"</v>
          </cell>
          <cell r="E1822" t="str">
            <v>UN</v>
          </cell>
          <cell r="F1822">
            <v>116738</v>
          </cell>
          <cell r="G1822" t="str">
            <v>Actualización 2022 -I + MO 2023</v>
          </cell>
        </row>
        <row r="1823">
          <cell r="C1823">
            <v>9934</v>
          </cell>
          <cell r="D1823" t="str">
            <v>TUBERIA PVC U.M.  EXT CORRUGADO/INT LISO U.M. NORMA NTC 3722-1 D=355MM (14")</v>
          </cell>
          <cell r="E1823" t="str">
            <v>ML</v>
          </cell>
          <cell r="F1823">
            <v>192105</v>
          </cell>
          <cell r="G1823" t="str">
            <v>Actualización 2022 -I + MO 2023</v>
          </cell>
        </row>
        <row r="1824">
          <cell r="C1824">
            <v>9935</v>
          </cell>
          <cell r="D1824" t="str">
            <v>TRAGANTE CÚPULA 5" x 4" PLÁSTICAS</v>
          </cell>
          <cell r="E1824" t="str">
            <v>UN</v>
          </cell>
          <cell r="F1824">
            <v>10500</v>
          </cell>
          <cell r="G1824" t="str">
            <v>Actualización 2022 -I + MO 2023</v>
          </cell>
        </row>
        <row r="1825">
          <cell r="C1825">
            <v>9936</v>
          </cell>
          <cell r="D1825" t="str">
            <v>TRAGANTE CÚPULA 6" x 4" EN ALUMINIO</v>
          </cell>
          <cell r="E1825" t="str">
            <v>UN</v>
          </cell>
          <cell r="F1825">
            <v>21900</v>
          </cell>
          <cell r="G1825" t="str">
            <v>Actualización 2022 -I + MO 2023</v>
          </cell>
        </row>
        <row r="1826">
          <cell r="C1826">
            <v>9937</v>
          </cell>
          <cell r="D1826" t="str">
            <v>TEE REDUCIDA PVC SOLDAR DE 1" x 1/2"</v>
          </cell>
          <cell r="E1826" t="str">
            <v>UN</v>
          </cell>
          <cell r="F1826">
            <v>5078</v>
          </cell>
          <cell r="G1826" t="str">
            <v>Actualización 2022 -I + MO 2023</v>
          </cell>
        </row>
        <row r="1827">
          <cell r="C1827">
            <v>9939</v>
          </cell>
          <cell r="D1827" t="str">
            <v>UNIÓN UNIVERSAL D=1"</v>
          </cell>
          <cell r="E1827" t="str">
            <v>UN</v>
          </cell>
          <cell r="F1827">
            <v>11674</v>
          </cell>
          <cell r="G1827" t="str">
            <v>Actualización 2022 -I + MO 2023</v>
          </cell>
        </row>
        <row r="1828">
          <cell r="C1828">
            <v>9940</v>
          </cell>
          <cell r="D1828" t="str">
            <v>VÁLVULA CHEQUE DE 1"</v>
          </cell>
          <cell r="E1828" t="str">
            <v>UN</v>
          </cell>
          <cell r="F1828">
            <v>45812</v>
          </cell>
          <cell r="G1828" t="str">
            <v>Actualización 2022 -I + MO 2023</v>
          </cell>
        </row>
        <row r="1829">
          <cell r="C1829">
            <v>9941</v>
          </cell>
          <cell r="D1829" t="str">
            <v>FLOTADOR MECÁNICO DE 1"</v>
          </cell>
          <cell r="E1829" t="str">
            <v>UN</v>
          </cell>
          <cell r="F1829">
            <v>105572</v>
          </cell>
          <cell r="G1829" t="str">
            <v>Actualización 2022 -I + MO 2023</v>
          </cell>
        </row>
        <row r="1830">
          <cell r="C1830">
            <v>9943</v>
          </cell>
          <cell r="D1830" t="str">
            <v>TABLERO TRIFASICO 42 CIRCUITOS CON PUERTA ESPACIO PARA TOTALIZADOR</v>
          </cell>
          <cell r="E1830" t="str">
            <v>UN</v>
          </cell>
          <cell r="F1830">
            <v>383180</v>
          </cell>
          <cell r="G1830" t="str">
            <v>Actualización 2022 -I + MO 2023</v>
          </cell>
        </row>
        <row r="1831">
          <cell r="C1831">
            <v>9944</v>
          </cell>
          <cell r="D1831" t="str">
            <v>CONTACTOR TRIPOLAR 110 V  AC1  18A MÁXIMO HP-60HZ</v>
          </cell>
          <cell r="E1831" t="str">
            <v>UN</v>
          </cell>
          <cell r="F1831">
            <v>26180</v>
          </cell>
          <cell r="G1831" t="str">
            <v>Actualización 2022 -I + MO 2023</v>
          </cell>
        </row>
        <row r="1832">
          <cell r="C1832">
            <v>9945</v>
          </cell>
          <cell r="D1832" t="str">
            <v>CAJA PARA 2 MEDIDORES TRIFÁSICA 57cm x 60cm x 18cm</v>
          </cell>
          <cell r="E1832" t="str">
            <v>UN</v>
          </cell>
          <cell r="F1832">
            <v>253840</v>
          </cell>
          <cell r="G1832" t="str">
            <v>Actualización 2022 -I + MO 2023</v>
          </cell>
        </row>
        <row r="1833">
          <cell r="C1833">
            <v>9948</v>
          </cell>
          <cell r="D1833" t="str">
            <v>CODO DE 90 CONDUIT PVC 3/4"</v>
          </cell>
          <cell r="E1833" t="str">
            <v>UN</v>
          </cell>
          <cell r="F1833">
            <v>1971</v>
          </cell>
          <cell r="G1833" t="str">
            <v>Actualización 2022 -I + MO 2023</v>
          </cell>
        </row>
        <row r="1834">
          <cell r="C1834">
            <v>9949</v>
          </cell>
          <cell r="D1834" t="str">
            <v>UNION PVC CONDUIT DE 3/4"</v>
          </cell>
          <cell r="E1834" t="str">
            <v>UN</v>
          </cell>
          <cell r="F1834">
            <v>857</v>
          </cell>
          <cell r="G1834" t="str">
            <v>Actualización 2022 -I + MO 2023</v>
          </cell>
        </row>
        <row r="1835">
          <cell r="C1835">
            <v>9950</v>
          </cell>
          <cell r="D1835" t="str">
            <v>PISO EN PIZARRA MULTICOLOR DE 30cm x 60cm x 7 - 10mm</v>
          </cell>
          <cell r="E1835" t="str">
            <v>M2</v>
          </cell>
          <cell r="F1835">
            <v>92773</v>
          </cell>
          <cell r="G1835" t="str">
            <v>Actualización 2022 -I + MO 2023</v>
          </cell>
        </row>
        <row r="1836">
          <cell r="C1836">
            <v>9951</v>
          </cell>
          <cell r="D1836" t="str">
            <v>INTERRUPTOR MONOFASICO TERMOMAGNÉTICO DE 16A TIPO INDUSTRIAL</v>
          </cell>
          <cell r="E1836" t="str">
            <v>UN</v>
          </cell>
          <cell r="F1836">
            <v>16184</v>
          </cell>
          <cell r="G1836" t="str">
            <v>Actualización 2022 -I + MO 2023</v>
          </cell>
        </row>
        <row r="1837">
          <cell r="C1837">
            <v>9952</v>
          </cell>
          <cell r="D1837" t="str">
            <v>INTERRUPTOR TRIFASICO TERMOMAGNETICO DE 40A TIPO INDUSTRIAL</v>
          </cell>
          <cell r="E1837" t="str">
            <v>UN</v>
          </cell>
          <cell r="F1837">
            <v>41769</v>
          </cell>
          <cell r="G1837" t="str">
            <v>Actualización 2022 -I + MO 2023</v>
          </cell>
        </row>
        <row r="1838">
          <cell r="C1838">
            <v>9953</v>
          </cell>
          <cell r="D1838" t="str">
            <v>TUBO EN ACERO INOXIDABLE DE 2 1/2" CALIBRE 16 REDONDO</v>
          </cell>
          <cell r="E1838" t="str">
            <v>ML</v>
          </cell>
          <cell r="F1838">
            <v>41667</v>
          </cell>
          <cell r="G1838" t="str">
            <v>Actualización 2022 -I + MO 2023</v>
          </cell>
        </row>
        <row r="1839">
          <cell r="C1839">
            <v>9961</v>
          </cell>
          <cell r="D1839" t="str">
            <v>LÁMINA COLABORANTE 2" CALIBRE 22 (0.75mm)</v>
          </cell>
          <cell r="E1839" t="str">
            <v>M2</v>
          </cell>
          <cell r="F1839">
            <v>36890</v>
          </cell>
          <cell r="G1839" t="str">
            <v>Actualización 2022 -I + MO 2023</v>
          </cell>
          <cell r="H1839" t="str">
            <v>x</v>
          </cell>
        </row>
        <row r="1840">
          <cell r="C1840">
            <v>9962</v>
          </cell>
          <cell r="D1840" t="str">
            <v>TABLA OTOBO P / FORMALETA. TABLA CEPILLADA</v>
          </cell>
          <cell r="E1840" t="str">
            <v>M2</v>
          </cell>
          <cell r="F1840">
            <v>17133</v>
          </cell>
          <cell r="G1840" t="str">
            <v>Actualización 2022 -I + MO 2023</v>
          </cell>
        </row>
        <row r="1841">
          <cell r="C1841">
            <v>9963</v>
          </cell>
          <cell r="D1841" t="str">
            <v>CODO 45° 1/8 CxE PVC SANITARIA D= 6"</v>
          </cell>
          <cell r="E1841" t="str">
            <v>UN</v>
          </cell>
          <cell r="F1841">
            <v>56423</v>
          </cell>
          <cell r="G1841" t="str">
            <v>Actualización 2022 -I + MO 2023</v>
          </cell>
        </row>
        <row r="1842">
          <cell r="C1842">
            <v>9964</v>
          </cell>
          <cell r="D1842" t="str">
            <v>CODO 90° E.L. PARA SOLDAR D= 1/2"</v>
          </cell>
          <cell r="E1842" t="str">
            <v>UN</v>
          </cell>
          <cell r="F1842">
            <v>665</v>
          </cell>
          <cell r="G1842" t="str">
            <v>Actualización 2022 -I + MO 2023</v>
          </cell>
        </row>
        <row r="1843">
          <cell r="C1843">
            <v>9966</v>
          </cell>
          <cell r="D1843" t="str">
            <v>BORNA TERMINAL DE ALUMINIO 1 HUECO BARRIL LARGO, 500 KCMIL</v>
          </cell>
          <cell r="E1843" t="str">
            <v>UN</v>
          </cell>
          <cell r="F1843">
            <v>21896</v>
          </cell>
          <cell r="G1843" t="str">
            <v>Actualización 2022 -I + MO 2023</v>
          </cell>
        </row>
        <row r="1844">
          <cell r="C1844">
            <v>9968</v>
          </cell>
          <cell r="D1844" t="str">
            <v>SEÑALES INFORMATIVAS REGLAMENTARIAS - Letreros Señalética en Trovicel.</v>
          </cell>
          <cell r="E1844" t="str">
            <v>UN</v>
          </cell>
          <cell r="F1844">
            <v>66313</v>
          </cell>
          <cell r="G1844" t="str">
            <v>Actualización 2022 -I + MO 2023</v>
          </cell>
          <cell r="H1844" t="str">
            <v>x</v>
          </cell>
        </row>
        <row r="1845">
          <cell r="C1845">
            <v>9972</v>
          </cell>
          <cell r="D1845" t="str">
            <v>CABLE FPLP ENCAUCHETADO 2X18 AWG</v>
          </cell>
          <cell r="E1845" t="str">
            <v>ML</v>
          </cell>
          <cell r="F1845">
            <v>3100</v>
          </cell>
          <cell r="G1845" t="str">
            <v>Actualización 2022 -I + MO 2023</v>
          </cell>
        </row>
        <row r="1846">
          <cell r="C1846">
            <v>9975</v>
          </cell>
          <cell r="D1846" t="str">
            <v>TAPÓN DE PRUEBA PVC SANITARIA D=6"</v>
          </cell>
          <cell r="E1846" t="str">
            <v>UN</v>
          </cell>
          <cell r="F1846">
            <v>16913</v>
          </cell>
          <cell r="G1846" t="str">
            <v>Actualización 2022 -I + MO 2023</v>
          </cell>
        </row>
        <row r="1847">
          <cell r="C1847">
            <v>9976</v>
          </cell>
          <cell r="D1847" t="str">
            <v>REDUCCION PVC E.L. D= 1" x 1/2" (BUJE SOLDADO)</v>
          </cell>
          <cell r="E1847" t="str">
            <v>UN</v>
          </cell>
          <cell r="F1847">
            <v>1190</v>
          </cell>
          <cell r="G1847" t="str">
            <v>Actualización 2022 -I + MO 2023</v>
          </cell>
        </row>
        <row r="1848">
          <cell r="C1848">
            <v>9977</v>
          </cell>
          <cell r="D1848" t="str">
            <v>REGISTRO DE PASO DIRECTO TIPO PESADO 1/2" EN BRONCE</v>
          </cell>
          <cell r="E1848" t="str">
            <v>UN</v>
          </cell>
          <cell r="F1848">
            <v>63224</v>
          </cell>
          <cell r="G1848" t="str">
            <v>Actualización 2022 -I + MO 2023</v>
          </cell>
        </row>
        <row r="1849">
          <cell r="C1849">
            <v>9978</v>
          </cell>
          <cell r="D1849" t="str">
            <v>TRANSFORMADOR TRIFASICO SECO 150 KVA, 11400 V - 208/120 V</v>
          </cell>
          <cell r="E1849" t="str">
            <v>UN</v>
          </cell>
          <cell r="F1849">
            <v>14295398</v>
          </cell>
          <cell r="G1849" t="str">
            <v>Actualización 2022 -I + MO 2023</v>
          </cell>
        </row>
        <row r="1850">
          <cell r="C1850">
            <v>9979</v>
          </cell>
          <cell r="D1850" t="str">
            <v>CELDA TRANSFORMADOR DE 150 KVA, 13.2 KV. CELDA METÁLICA M.T. PARA ALOJAR TRANSFORMADOR TIPO SECO DE 15 KV. EN LÁMINA COLD ROLLED CAL. 14-16 CON PINTURA EN POLVO ELECTROSTÁTICA</v>
          </cell>
          <cell r="E1850" t="str">
            <v>UN</v>
          </cell>
          <cell r="F1850">
            <v>4641000</v>
          </cell>
          <cell r="G1850" t="str">
            <v>Actualización 2022 -I + MO 2023</v>
          </cell>
        </row>
        <row r="1851">
          <cell r="C1851">
            <v>9980</v>
          </cell>
          <cell r="D1851" t="str">
            <v>CONECTORES PLUG RJ 45 PARA CABLE UTP</v>
          </cell>
          <cell r="E1851" t="str">
            <v>UN</v>
          </cell>
          <cell r="F1851">
            <v>417</v>
          </cell>
          <cell r="G1851" t="str">
            <v>Actualización 2022 -I + MO 2023</v>
          </cell>
        </row>
        <row r="1852">
          <cell r="C1852">
            <v>9981</v>
          </cell>
          <cell r="D1852" t="str">
            <v>PONCHADOR JACK PARA DATOS PARA RJ 45 - PINZA TELEFÓNICA METÁLICA</v>
          </cell>
          <cell r="E1852" t="str">
            <v>UN</v>
          </cell>
          <cell r="F1852">
            <v>71162</v>
          </cell>
          <cell r="G1852" t="str">
            <v>Actualización 2022 -I + MO 2023</v>
          </cell>
        </row>
        <row r="1853">
          <cell r="C1853">
            <v>9982</v>
          </cell>
          <cell r="D1853" t="str">
            <v>TAPA TROQUEL SENCILLO DE 12 cm</v>
          </cell>
          <cell r="E1853" t="str">
            <v>UN</v>
          </cell>
          <cell r="F1853">
            <v>2599</v>
          </cell>
          <cell r="G1853" t="str">
            <v>Actualización 2022 -I + MO 2023</v>
          </cell>
        </row>
        <row r="1854">
          <cell r="C1854">
            <v>9984</v>
          </cell>
          <cell r="D1854" t="str">
            <v>JACK PARA DATOS CATEGORÍA 6A amperios. componente blindado, ponchado a 180.</v>
          </cell>
          <cell r="E1854" t="str">
            <v>ML</v>
          </cell>
          <cell r="F1854">
            <v>36950</v>
          </cell>
          <cell r="G1854" t="str">
            <v>Actualización 2022 -I + MO 2023</v>
          </cell>
        </row>
        <row r="1855">
          <cell r="C1855">
            <v>9985</v>
          </cell>
          <cell r="D1855" t="str">
            <v>SEÑAL EN POLIESTIRENO (30cm x 20cm) FOTOLUMINISCENTE - NORMA NTC - ISO</v>
          </cell>
          <cell r="E1855" t="str">
            <v>UN</v>
          </cell>
          <cell r="F1855">
            <v>68425</v>
          </cell>
          <cell r="G1855" t="str">
            <v>Actualización 2022 -I + MO 2023</v>
          </cell>
        </row>
        <row r="1856">
          <cell r="C1856">
            <v>9986</v>
          </cell>
          <cell r="D1856" t="str">
            <v>SEÑAL EN POLIESTRIENO (30cm x 45cm) REFLECTIVO GRADO INGENIERÍA - NORMA ISO</v>
          </cell>
          <cell r="E1856" t="str">
            <v>UN</v>
          </cell>
          <cell r="F1856">
            <v>78838</v>
          </cell>
          <cell r="G1856" t="str">
            <v>Actualización 2022 -I + MO 2023</v>
          </cell>
        </row>
        <row r="1857">
          <cell r="C1857">
            <v>9987</v>
          </cell>
          <cell r="D1857" t="str">
            <v>LAMINA COLD ROLLED</v>
          </cell>
          <cell r="E1857" t="str">
            <v>KG</v>
          </cell>
          <cell r="F1857">
            <v>3154</v>
          </cell>
          <cell r="G1857" t="str">
            <v>Actualización 2022 -I + MO 2023</v>
          </cell>
          <cell r="H1857" t="str">
            <v>x</v>
          </cell>
        </row>
        <row r="1858">
          <cell r="C1858">
            <v>9988</v>
          </cell>
          <cell r="D1858" t="str">
            <v>PROTECCIÓN CONTRA SOBRETENSIONES TRANSITORIAS - DPS</v>
          </cell>
          <cell r="E1858" t="str">
            <v>UN</v>
          </cell>
          <cell r="F1858">
            <v>1466198</v>
          </cell>
          <cell r="G1858" t="str">
            <v>Actualización 2022 -I + MO 2023</v>
          </cell>
        </row>
        <row r="1859">
          <cell r="C1859">
            <v>9989</v>
          </cell>
          <cell r="D1859" t="str">
            <v>BISAGRA METÁLICA DE NUDO ACERO INOXIDABLE 4" x 3"  2mm</v>
          </cell>
          <cell r="E1859" t="str">
            <v>UN</v>
          </cell>
          <cell r="F1859">
            <v>18900</v>
          </cell>
          <cell r="G1859" t="str">
            <v>Actualización 2022 -I + MO 2023</v>
          </cell>
        </row>
        <row r="1860">
          <cell r="C1860">
            <v>9990</v>
          </cell>
          <cell r="D1860" t="str">
            <v>FALLEBA METÁLICA INCRUSTAR TIPO BÁSCULA 2" (pg)</v>
          </cell>
          <cell r="E1860" t="str">
            <v>UN</v>
          </cell>
          <cell r="F1860">
            <v>25750</v>
          </cell>
          <cell r="G1860" t="str">
            <v>Actualización 2022 -I + MO 2023</v>
          </cell>
        </row>
        <row r="1861">
          <cell r="C1861">
            <v>9991</v>
          </cell>
          <cell r="D1861" t="str">
            <v>TOTALIZADOR TRIFÁSICO 200 A</v>
          </cell>
          <cell r="E1861" t="str">
            <v>UN</v>
          </cell>
          <cell r="F1861">
            <v>297500</v>
          </cell>
          <cell r="G1861" t="str">
            <v>Actualización 2022 -I + MO 2023</v>
          </cell>
        </row>
        <row r="1862">
          <cell r="C1862">
            <v>9992</v>
          </cell>
          <cell r="D1862" t="str">
            <v>TUBO METÁLICO GALVANIZADO DE 3" CALIBRE 14</v>
          </cell>
          <cell r="E1862" t="str">
            <v>ML</v>
          </cell>
          <cell r="F1862">
            <v>121670</v>
          </cell>
          <cell r="G1862" t="str">
            <v>Actualización 2022 -I + MO 2023</v>
          </cell>
        </row>
        <row r="1863">
          <cell r="C1863">
            <v>9993</v>
          </cell>
          <cell r="D1863" t="str">
            <v>AGREGADOS SELECCIONADOS (TAMAÑO MÁXIMO 1") BANDAS SONORAS REDUCE VELOCIDAD.</v>
          </cell>
          <cell r="E1863" t="str">
            <v>M3</v>
          </cell>
          <cell r="F1863">
            <v>75105</v>
          </cell>
          <cell r="G1863" t="str">
            <v>Actualización 2022 -I + MO 2023</v>
          </cell>
        </row>
        <row r="1864">
          <cell r="C1864">
            <v>9994</v>
          </cell>
          <cell r="D1864" t="str">
            <v>RESINA TERMOPLÁSTICA - PINTURA TERMOPLÁSTICA</v>
          </cell>
          <cell r="E1864" t="str">
            <v>KG</v>
          </cell>
          <cell r="F1864">
            <v>12890</v>
          </cell>
          <cell r="G1864" t="str">
            <v>Actualización 2022 -I + MO 2023</v>
          </cell>
        </row>
        <row r="1865">
          <cell r="C1865">
            <v>9995</v>
          </cell>
          <cell r="D1865" t="str">
            <v xml:space="preserve">CAMIÓN CON CALDERA PARA DERRETIR EL TERMOPLÁSTICO </v>
          </cell>
          <cell r="E1865" t="str">
            <v>HR</v>
          </cell>
          <cell r="F1865">
            <v>66728</v>
          </cell>
          <cell r="G1865" t="str">
            <v>Actualización 2022 -I + MO 2023</v>
          </cell>
        </row>
        <row r="1866">
          <cell r="C1866">
            <v>9997</v>
          </cell>
          <cell r="D1866" t="str">
            <v>TRITUBO PE 100 FOPT DE 40mm (1 1/4") RDE 13.5 MULTF Rollo de 500 mt.</v>
          </cell>
          <cell r="E1866" t="str">
            <v>ML</v>
          </cell>
          <cell r="F1866">
            <v>15827</v>
          </cell>
          <cell r="G1866" t="str">
            <v>Actualización 2022 -I + MO 2023</v>
          </cell>
        </row>
        <row r="1867">
          <cell r="C1867">
            <v>9999</v>
          </cell>
          <cell r="D1867" t="str">
            <v>CANALETA METÁLICA DE 12 cm x 5 cm CON TAPA (2.40m)</v>
          </cell>
          <cell r="E1867" t="str">
            <v>ML</v>
          </cell>
          <cell r="F1867">
            <v>17147</v>
          </cell>
          <cell r="G1867" t="str">
            <v>Actualización 2022 -I + MO 2023</v>
          </cell>
        </row>
        <row r="1868">
          <cell r="C1868">
            <v>10000</v>
          </cell>
          <cell r="D1868" t="str">
            <v>CHEVRON 90 cm x 40 cm, REFLECTIVO PRISMÁTICO TIPO VII O SUPERIOR, AMARILLO LIMÓN FLUORESCENTE EN LÁMINA GALVANIZADA, PEDESTAL EN ÁNGULO. Suministro e Instalación.</v>
          </cell>
          <cell r="E1868" t="str">
            <v>ML</v>
          </cell>
          <cell r="F1868">
            <v>285600</v>
          </cell>
          <cell r="G1868" t="str">
            <v>Actualización 2022 -I + MO 2023</v>
          </cell>
        </row>
        <row r="1869">
          <cell r="C1869">
            <v>10009</v>
          </cell>
          <cell r="D1869" t="str">
            <v>PINTURA ACRÍLICA BASE AGUA (e=15mils. Incluye Suministro y Aplicación con Equipo. Incluye Microesferas)</v>
          </cell>
          <cell r="E1869" t="str">
            <v>M2</v>
          </cell>
          <cell r="F1869">
            <v>35194</v>
          </cell>
          <cell r="G1869" t="str">
            <v>Actualización 2022 -I + MO 2023</v>
          </cell>
        </row>
        <row r="1870">
          <cell r="C1870">
            <v>10010</v>
          </cell>
          <cell r="D1870" t="str">
            <v>PINTURA EN FRÍO PARA DEMARCACIÓN DE VÍAS. A= 15 cm. INCLUYE EQUIPO AUTOPROPULSADO Y MANO DE OBRA.</v>
          </cell>
          <cell r="E1870" t="str">
            <v>ML</v>
          </cell>
          <cell r="F1870">
            <v>1601</v>
          </cell>
          <cell r="G1870" t="str">
            <v>Actualización 2022 -I + MO 2023</v>
          </cell>
        </row>
        <row r="1871">
          <cell r="C1871">
            <v>10011</v>
          </cell>
          <cell r="D1871" t="str">
            <v>PINTURA DE TRÁFICO - IMPRIMANTE NEGRO</v>
          </cell>
          <cell r="E1871" t="str">
            <v>ML</v>
          </cell>
          <cell r="F1871">
            <v>1281</v>
          </cell>
          <cell r="G1871" t="str">
            <v>Actualización 2022 -I + MO 2023</v>
          </cell>
        </row>
        <row r="1872">
          <cell r="C1872">
            <v>10012</v>
          </cell>
          <cell r="D1872" t="str">
            <v>PINTURA DE TRÁFICO - IMPRIMANTE NEGRO - Incluye suministro y aplicación</v>
          </cell>
          <cell r="E1872" t="str">
            <v>M2</v>
          </cell>
          <cell r="F1872">
            <v>26103</v>
          </cell>
          <cell r="G1872" t="str">
            <v>Actualización 2022 -I + MO 2023</v>
          </cell>
        </row>
        <row r="1873">
          <cell r="C1873">
            <v>10013</v>
          </cell>
          <cell r="D1873" t="str">
            <v>FENOLES. Norma: SM 5530 B, D.</v>
          </cell>
          <cell r="E1873" t="str">
            <v>UN</v>
          </cell>
          <cell r="F1873">
            <v>39627</v>
          </cell>
          <cell r="G1873" t="str">
            <v>Actualización 2022 -I + MO 2023</v>
          </cell>
        </row>
        <row r="1874">
          <cell r="C1874">
            <v>10014</v>
          </cell>
          <cell r="D1874" t="str">
            <v>USO DEL PENETRÓMETRO DINÁMICO DE CONO EN APLICACIONES DE PAVIMENTOS A POCA PROFUNDIDAD. Norma técnica: INV E 172-13 ASTM D6951 / D6951M - 09(2015).</v>
          </cell>
          <cell r="E1874" t="str">
            <v>UN</v>
          </cell>
          <cell r="F1874">
            <v>49980</v>
          </cell>
          <cell r="G1874" t="str">
            <v>Actualización 2022 -I + MO 2023</v>
          </cell>
        </row>
        <row r="1875">
          <cell r="C1875">
            <v>10015</v>
          </cell>
          <cell r="D1875" t="str">
            <v>DETERMINACIÓN DE SUELOS EXPANSIVOS (PROBETA). Norma técnica: INV E 132-13.</v>
          </cell>
          <cell r="E1875" t="str">
            <v>UN</v>
          </cell>
          <cell r="F1875">
            <v>57120</v>
          </cell>
          <cell r="G1875" t="str">
            <v>Actualización 2022 -I + MO 2023</v>
          </cell>
        </row>
        <row r="1876">
          <cell r="C1876">
            <v>10016</v>
          </cell>
          <cell r="D1876" t="str">
            <v>DETECCIÓN DEL REFUERZO UTILIZANDO FERROSCAN (POR ELEMENTO)</v>
          </cell>
          <cell r="E1876" t="str">
            <v>UN</v>
          </cell>
          <cell r="F1876">
            <v>172550</v>
          </cell>
          <cell r="G1876" t="str">
            <v>Actualización 2022 -I + MO 2023</v>
          </cell>
        </row>
        <row r="1877">
          <cell r="C1877">
            <v>10017</v>
          </cell>
          <cell r="D1877" t="str">
            <v>DETERMINACIÓN DE LA FINURA DEL CEMENTO HIDRÁULICO POR MEDIO DEL APARATO BLAINE DE PERMEABILIDAD AL AIRE. Norma técnica:  NTC - 33  ASTM C204 .</v>
          </cell>
          <cell r="E1877" t="str">
            <v>UN</v>
          </cell>
          <cell r="F1877">
            <v>74586</v>
          </cell>
          <cell r="G1877" t="str">
            <v>Actualización 2022 -I + MO 2023</v>
          </cell>
        </row>
        <row r="1878">
          <cell r="C1878">
            <v>10018</v>
          </cell>
          <cell r="D1878" t="str">
            <v>DETERMINACIÓN DE LA VISCOSIDAD DEL ASFALTO EMPLEANDO UN VISCOSÍMETRO ROTACIONAL (UNA TEMPERATURA). Norma técnica: INV E – 717 - 13 ASTM D4402 - D4402M AASHTO T 316 – 06.</v>
          </cell>
          <cell r="E1878" t="str">
            <v>UN</v>
          </cell>
          <cell r="F1878">
            <v>173200</v>
          </cell>
          <cell r="G1878" t="str">
            <v>Actualización 2022 -I + MO 2023</v>
          </cell>
        </row>
        <row r="1879">
          <cell r="C1879">
            <v>10019</v>
          </cell>
          <cell r="D1879" t="str">
            <v>DETERMINACIÓN LÍMITE LÍQUIDO, LÍMITE PLÁSTICO E ÍNDICE DE PLASTICIDAD DE SUELOS. Norma técnica: INV E 125-13 e INV E 126-13 NTC-4630-1999.</v>
          </cell>
          <cell r="E1879" t="str">
            <v>UN</v>
          </cell>
          <cell r="F1879">
            <v>57120</v>
          </cell>
          <cell r="G1879" t="str">
            <v>Actualización 2022 -I + MO 2023</v>
          </cell>
        </row>
        <row r="1880">
          <cell r="C1880">
            <v>10020</v>
          </cell>
          <cell r="D1880" t="str">
            <v>PH DE LOS SUELOS. Norma técnica: INV E -131.</v>
          </cell>
          <cell r="E1880" t="str">
            <v>UN</v>
          </cell>
          <cell r="F1880">
            <v>45101</v>
          </cell>
          <cell r="G1880" t="str">
            <v>Actualización 2022 -I + MO 2023</v>
          </cell>
        </row>
        <row r="1881">
          <cell r="C1881">
            <v>10021</v>
          </cell>
          <cell r="D1881" t="str">
            <v>RELACIONES HUMEDAD-DENSIDAD DE MEZCLAS DE SUELO CEMENTO. Norma técnica: INV E 611-13.</v>
          </cell>
          <cell r="E1881" t="str">
            <v>UN</v>
          </cell>
          <cell r="F1881">
            <v>151000</v>
          </cell>
          <cell r="G1881" t="str">
            <v>Actualización 2022 -I + MO 2023</v>
          </cell>
        </row>
        <row r="1882">
          <cell r="C1882">
            <v>10022</v>
          </cell>
          <cell r="D1882" t="str">
            <v>HUMEDECIMIENTO Y SECADO DE MEZCLAS COMPACTADAS DE SUELO-CEMENTO. Norma técnica: INV E 612-13.</v>
          </cell>
          <cell r="E1882" t="str">
            <v>UN</v>
          </cell>
          <cell r="F1882">
            <v>524000</v>
          </cell>
          <cell r="G1882" t="str">
            <v>Actualización 2022 -I + MO 2023</v>
          </cell>
        </row>
        <row r="1883">
          <cell r="C1883">
            <v>10023</v>
          </cell>
          <cell r="D1883" t="str">
            <v>RESISTENCIA A LA COMPRESIÓN DE LOS CILINDROS MOLDEADOS DE SUELO-CEMENTO. Norma técnica: INV E 612-13.</v>
          </cell>
          <cell r="E1883" t="str">
            <v>UN</v>
          </cell>
          <cell r="F1883">
            <v>15232</v>
          </cell>
          <cell r="G1883" t="str">
            <v>Actualización 2022 -I + MO 2023</v>
          </cell>
        </row>
        <row r="1884">
          <cell r="C1884">
            <v>10024</v>
          </cell>
          <cell r="D1884" t="str">
            <v>DETERMINACIÓN DEL POTENCIAL DE CAMBIO VOLUMÉTRICO DE UN SUELO EMPLEANDO EL APARATO DE LAMBE. Norma técnica: INV E 120-13.</v>
          </cell>
          <cell r="E1884" t="str">
            <v>UN</v>
          </cell>
          <cell r="F1884">
            <v>181500</v>
          </cell>
          <cell r="G1884" t="str">
            <v>Actualización 2022 -I + MO 2023</v>
          </cell>
        </row>
        <row r="1885">
          <cell r="C1885">
            <v>10025</v>
          </cell>
          <cell r="D1885" t="str">
            <v>VACÍOS DEL LLENANTE SECO COMPACTADO. Norma técnica: INV E 229-13.</v>
          </cell>
          <cell r="E1885" t="str">
            <v>UN</v>
          </cell>
          <cell r="F1885">
            <v>278103</v>
          </cell>
          <cell r="G1885" t="str">
            <v>Actualización 2022 -I + MO 2023</v>
          </cell>
        </row>
        <row r="1886">
          <cell r="C1886">
            <v>10026</v>
          </cell>
          <cell r="D1886" t="str">
            <v>MÉTODO PARA LA DETERMINACIÓN DEL ÍNDICE DE RESISTENCIA AL PUNZONAMIENTO DE GEOTEXTILES, GEOMEMBRANAS Y PRODUCTOS RELACIONADOS. Norma técnica: ASTM D4833 D4833M - 07(2013)e1.</v>
          </cell>
          <cell r="E1886" t="str">
            <v>UN</v>
          </cell>
          <cell r="F1886">
            <v>333200</v>
          </cell>
          <cell r="G1886" t="str">
            <v>Actualización 2022 -I + MO 2023</v>
          </cell>
        </row>
        <row r="1887">
          <cell r="C1887">
            <v>10027</v>
          </cell>
          <cell r="D1887" t="str">
            <v>MÉTODO PARA LA DETERMINACIÓN DE LA RESISTENCIA AL RASGADO TRAPEZOIDAL DE GEOTEXTILES. Norma técnica: ASTM D4533 D4533M - 15.</v>
          </cell>
          <cell r="E1887" t="str">
            <v>UN</v>
          </cell>
          <cell r="F1887">
            <v>452200</v>
          </cell>
          <cell r="G1887" t="str">
            <v>Actualización 2022 -I + MO 2023</v>
          </cell>
        </row>
        <row r="1888">
          <cell r="C1888">
            <v>10028</v>
          </cell>
          <cell r="D1888" t="str">
            <v>MÉTODO PARA LA DETERMINACIÓN DE LA PERMEABILIDAD DEL AGUA DE LOS GEOTEXTILES POR MEDIO DE LA PERMITIVIDAD. Norma técnica: ASTM D4491 D4491M - 17.</v>
          </cell>
          <cell r="E1888" t="str">
            <v>UN</v>
          </cell>
          <cell r="F1888">
            <v>232645</v>
          </cell>
          <cell r="G1888" t="str">
            <v>Actualización 2022 -I + MO 2023</v>
          </cell>
        </row>
        <row r="1889">
          <cell r="C1889">
            <v>10032</v>
          </cell>
          <cell r="D1889" t="str">
            <v>TRANSFORMADOR  SECO CLASE F TRIFASICO DE 45 KVA, 11.4/0.480-277 KV ZCC 4%</v>
          </cell>
          <cell r="E1889" t="str">
            <v>UN</v>
          </cell>
          <cell r="F1889">
            <v>21655271</v>
          </cell>
          <cell r="G1889" t="str">
            <v>Actualización 2022 -I + MO 2023</v>
          </cell>
        </row>
        <row r="1890">
          <cell r="C1890">
            <v>10033</v>
          </cell>
          <cell r="D1890" t="str">
            <v>ADAPTADOR PVC MACHO ROSCADO 1 1/2"</v>
          </cell>
          <cell r="E1890" t="str">
            <v>UN</v>
          </cell>
          <cell r="F1890">
            <v>5042</v>
          </cell>
          <cell r="G1890" t="str">
            <v>Actualización 2022 -I + MO 2023</v>
          </cell>
        </row>
        <row r="1891">
          <cell r="C1891">
            <v>10035</v>
          </cell>
          <cell r="D1891" t="str">
            <v>REDUCCION PVC E.L.  D= 1 1/2 x 1/2" (BUJE SOLDADO)</v>
          </cell>
          <cell r="E1891" t="str">
            <v>UN</v>
          </cell>
          <cell r="F1891">
            <v>3804</v>
          </cell>
          <cell r="G1891" t="str">
            <v>Actualización 2022 -I + MO 2023</v>
          </cell>
        </row>
        <row r="1892">
          <cell r="C1892">
            <v>10066</v>
          </cell>
          <cell r="D1892" t="str">
            <v>DETERMINACIÓN DEL CONTENIDO DE MATERIA ORGÁNICA DE UN SUELO POR EL MÉTODO DE PERMANGANATO POTÁSICO. Norma técnica: UNE 103204.</v>
          </cell>
          <cell r="E1892" t="str">
            <v>UN</v>
          </cell>
          <cell r="F1892">
            <v>172431</v>
          </cell>
          <cell r="G1892" t="str">
            <v>Actualización 2022 -I + MO 2023</v>
          </cell>
        </row>
        <row r="1893">
          <cell r="C1893">
            <v>10072</v>
          </cell>
          <cell r="D1893" t="str">
            <v>SENSOR DE MOVIMIENTO 360° PARA LUMINARIA</v>
          </cell>
          <cell r="E1893" t="str">
            <v>UN</v>
          </cell>
          <cell r="F1893">
            <v>24001</v>
          </cell>
          <cell r="G1893" t="str">
            <v>Actualización 2022 -I + MO 2023</v>
          </cell>
        </row>
        <row r="1894">
          <cell r="C1894">
            <v>10074</v>
          </cell>
          <cell r="D1894" t="str">
            <v>TEE PVC REDUCIDA U.M. 3" x 2"</v>
          </cell>
          <cell r="E1894" t="str">
            <v>UN</v>
          </cell>
          <cell r="F1894">
            <v>19812</v>
          </cell>
          <cell r="G1894" t="str">
            <v>Actualización 2022 -I + MO 2023</v>
          </cell>
        </row>
        <row r="1895">
          <cell r="C1895">
            <v>10079</v>
          </cell>
          <cell r="D1895" t="str">
            <v>BREAKER INDUSTRIAL 3X30AMP</v>
          </cell>
          <cell r="E1895" t="str">
            <v>UN</v>
          </cell>
          <cell r="F1895">
            <v>133280</v>
          </cell>
          <cell r="G1895" t="str">
            <v>Actualización 2022 -I + MO 2023</v>
          </cell>
        </row>
        <row r="1896">
          <cell r="C1896">
            <v>10085</v>
          </cell>
          <cell r="D1896" t="str">
            <v>BREAKER INDUSTRIAL 3X40 AMP</v>
          </cell>
          <cell r="E1896" t="str">
            <v>UN</v>
          </cell>
          <cell r="F1896">
            <v>133280</v>
          </cell>
          <cell r="G1896" t="str">
            <v>Actualización 2022 -I + MO 2023</v>
          </cell>
        </row>
        <row r="1897">
          <cell r="C1897">
            <v>10089</v>
          </cell>
          <cell r="D1897" t="str">
            <v>MALLA ELECTROSOLDADA S=150 x150 mm, Ø=7.5 mm x 7.5 mm</v>
          </cell>
          <cell r="E1897" t="str">
            <v>KG</v>
          </cell>
          <cell r="F1897">
            <v>3630</v>
          </cell>
          <cell r="G1897" t="str">
            <v>Actualización 2022 -I + MO 2023</v>
          </cell>
          <cell r="H1897" t="str">
            <v>x</v>
          </cell>
        </row>
        <row r="1898">
          <cell r="C1898">
            <v>10090</v>
          </cell>
          <cell r="D1898" t="str">
            <v>MALLA ELECTROSOLDADA S=150 x150 mm, Ø=6.5 mm x 6.5 mm</v>
          </cell>
          <cell r="E1898" t="str">
            <v>KG</v>
          </cell>
          <cell r="F1898">
            <v>3630</v>
          </cell>
          <cell r="G1898" t="str">
            <v>Actualización 2022 -I + MO 2023</v>
          </cell>
          <cell r="H1898" t="str">
            <v>x</v>
          </cell>
        </row>
        <row r="1899">
          <cell r="C1899">
            <v>10094</v>
          </cell>
          <cell r="D1899" t="str">
            <v>INTERRUPTOR SENCILLO CONMUTABLE PARA ENCENDIDO/APAGADO DE ILUMINACIÓN DE 20 A.</v>
          </cell>
          <cell r="E1899" t="str">
            <v>UN</v>
          </cell>
          <cell r="F1899">
            <v>3808</v>
          </cell>
          <cell r="G1899" t="str">
            <v>Actualización 2022 -I + MO 2023</v>
          </cell>
        </row>
        <row r="1900">
          <cell r="C1900">
            <v>10096</v>
          </cell>
          <cell r="D1900" t="str">
            <v>BREAKER INDUSTRIAL 3X20AMP</v>
          </cell>
          <cell r="E1900" t="str">
            <v>UN</v>
          </cell>
          <cell r="F1900">
            <v>131396</v>
          </cell>
          <cell r="G1900" t="str">
            <v>Actualización 2022 -I + MO 2023</v>
          </cell>
        </row>
        <row r="1901">
          <cell r="C1901">
            <v>10101</v>
          </cell>
          <cell r="D1901" t="str">
            <v>CODO 90° PVC E.L. D=3/4"</v>
          </cell>
          <cell r="E1901" t="str">
            <v>UN</v>
          </cell>
          <cell r="F1901">
            <v>1050</v>
          </cell>
          <cell r="G1901" t="str">
            <v>Actualización 2022 -I + MO 2023</v>
          </cell>
        </row>
        <row r="1902">
          <cell r="C1902">
            <v>10136</v>
          </cell>
          <cell r="D1902" t="str">
            <v>TEE PVC E.L. D=2"</v>
          </cell>
          <cell r="E1902" t="str">
            <v>UN</v>
          </cell>
          <cell r="F1902">
            <v>18425</v>
          </cell>
          <cell r="G1902" t="str">
            <v>Actualización 2022 -I + MO 2023</v>
          </cell>
        </row>
        <row r="1903">
          <cell r="C1903">
            <v>10145</v>
          </cell>
          <cell r="D1903" t="str">
            <v>TEE HD EXTREMO JUNTA HIDRÁULICA 4"X4" (100x100mm)</v>
          </cell>
          <cell r="E1903" t="str">
            <v>UN</v>
          </cell>
          <cell r="F1903">
            <v>416500</v>
          </cell>
          <cell r="G1903" t="str">
            <v>Actualización 2022 -I + MO 2023</v>
          </cell>
        </row>
        <row r="1904">
          <cell r="C1904">
            <v>10147</v>
          </cell>
          <cell r="D1904" t="str">
            <v>ADAPTADOR PVC MACHO ROSCADO D=1"</v>
          </cell>
          <cell r="E1904" t="str">
            <v>UN</v>
          </cell>
          <cell r="F1904">
            <v>2044</v>
          </cell>
          <cell r="G1904" t="str">
            <v>Actualización 2022 -I + MO 2023</v>
          </cell>
        </row>
        <row r="1905">
          <cell r="C1905">
            <v>10154</v>
          </cell>
          <cell r="D1905" t="str">
            <v>UNION DRESSER HD D=16"</v>
          </cell>
          <cell r="E1905" t="str">
            <v>UN</v>
          </cell>
          <cell r="F1905">
            <v>1015571</v>
          </cell>
          <cell r="G1905" t="str">
            <v>Actualización 2022 -I + MO 2023</v>
          </cell>
        </row>
        <row r="1906">
          <cell r="C1906">
            <v>10158</v>
          </cell>
          <cell r="D1906" t="str">
            <v>VÁLVULA COMPUERTA D=2" EXTREMOS BRIDADOS (A) (150 PSI)</v>
          </cell>
          <cell r="E1906" t="str">
            <v>UN</v>
          </cell>
          <cell r="F1906">
            <v>417241</v>
          </cell>
          <cell r="G1906" t="str">
            <v>Actualización 2022 -I + MO 2023</v>
          </cell>
        </row>
        <row r="1907">
          <cell r="C1907">
            <v>10163</v>
          </cell>
          <cell r="D1907" t="str">
            <v>SEÑAL VERTICAL GRUPO DE PREVENTIVAS SR-38 Y SR-39 TIPO RECTÁNGULO (75cm x 25cm)</v>
          </cell>
          <cell r="E1907" t="str">
            <v>UN</v>
          </cell>
          <cell r="F1907">
            <v>287960</v>
          </cell>
          <cell r="G1907" t="str">
            <v>Actualización 2022 -I + MO 2023</v>
          </cell>
          <cell r="H1907" t="str">
            <v>x</v>
          </cell>
        </row>
        <row r="1908">
          <cell r="C1908">
            <v>10167</v>
          </cell>
          <cell r="D1908" t="str">
            <v>LLAVE MANGUERA 1/2"</v>
          </cell>
          <cell r="E1908" t="str">
            <v>UN</v>
          </cell>
          <cell r="F1908">
            <v>48499</v>
          </cell>
          <cell r="G1908" t="str">
            <v>Actualización 2022 -I + MO 2023</v>
          </cell>
        </row>
        <row r="1909">
          <cell r="C1909">
            <v>10181</v>
          </cell>
          <cell r="D1909" t="str">
            <v>UNION PVC (PRESION) EXTREMO LISO D=1"</v>
          </cell>
          <cell r="E1909" t="str">
            <v>UN</v>
          </cell>
          <cell r="F1909">
            <v>1295</v>
          </cell>
          <cell r="G1909" t="str">
            <v>Actualización 2022 -I + MO 2023</v>
          </cell>
        </row>
        <row r="1910">
          <cell r="C1910">
            <v>10189</v>
          </cell>
          <cell r="D1910" t="str">
            <v>UNION DRESSER HD D=24"</v>
          </cell>
          <cell r="E1910" t="str">
            <v>UN</v>
          </cell>
          <cell r="F1910">
            <v>3188889</v>
          </cell>
          <cell r="G1910" t="str">
            <v>Actualización 2022 -I + MO 2023</v>
          </cell>
        </row>
        <row r="1911">
          <cell r="C1911">
            <v>10203</v>
          </cell>
          <cell r="D1911" t="str">
            <v>ENCUESTA DE PERCEPCIÓN CIUDADANA. Incl. formato de encuesta de percepción ciudadana, diseño de muestra y metodología de recolección en campo, base de datos en formato excel, presentación de resultados</v>
          </cell>
          <cell r="E1911" t="str">
            <v>UN</v>
          </cell>
          <cell r="F1911">
            <v>91022</v>
          </cell>
          <cell r="G1911" t="str">
            <v>Actualización 2022 -I + MO 2023</v>
          </cell>
        </row>
        <row r="1912">
          <cell r="C1912">
            <v>10211</v>
          </cell>
          <cell r="D1912" t="str">
            <v>PLANTACIÓN DE ÁRBOL LIQUIDAMBAR H=1.5mt (Incluye siembra, caja, tierra abonada, tutor) SUMINISTRO Y SIEMBRA</v>
          </cell>
          <cell r="E1912" t="str">
            <v>UN</v>
          </cell>
          <cell r="F1912">
            <v>132000</v>
          </cell>
          <cell r="G1912" t="str">
            <v>Actualización 2022 -I + MO 2023</v>
          </cell>
        </row>
        <row r="1913">
          <cell r="C1913">
            <v>10212</v>
          </cell>
          <cell r="D1913" t="str">
            <v>PLANTACIÓN DE ÁRBOL CEDRO H=1.5mt (Incluye siembra, caja, tierra abonada, tutor) SUMINISTRO Y SIEMBRA</v>
          </cell>
          <cell r="E1913" t="str">
            <v>UN</v>
          </cell>
          <cell r="F1913">
            <v>138000</v>
          </cell>
          <cell r="G1913" t="str">
            <v>Actualización 2022 -I + MO 2023</v>
          </cell>
        </row>
        <row r="1914">
          <cell r="C1914">
            <v>10232</v>
          </cell>
          <cell r="D1914" t="str">
            <v>TUBERIA DB PVC TELEFÓNICO D=4"</v>
          </cell>
          <cell r="E1914" t="str">
            <v>ML</v>
          </cell>
          <cell r="F1914">
            <v>34029</v>
          </cell>
          <cell r="G1914" t="str">
            <v>Actualización 2022 -I + MO 2023</v>
          </cell>
        </row>
        <row r="1915">
          <cell r="C1915">
            <v>10251</v>
          </cell>
          <cell r="D1915" t="str">
            <v>TEE PVC SOLDAR E.L. D=3/4" SCHEDULE 40</v>
          </cell>
          <cell r="E1915" t="str">
            <v>UN</v>
          </cell>
          <cell r="F1915">
            <v>1740</v>
          </cell>
          <cell r="G1915" t="str">
            <v>Actualización 2022 -I + MO 2023</v>
          </cell>
        </row>
        <row r="1916">
          <cell r="C1916">
            <v>10262</v>
          </cell>
          <cell r="D1916" t="str">
            <v>CODO HD EXTREMO JUNTA HIDRÁULICA PARA PVC 22.5ºX4"</v>
          </cell>
          <cell r="E1916" t="str">
            <v>UN</v>
          </cell>
          <cell r="F1916">
            <v>177477</v>
          </cell>
          <cell r="G1916" t="str">
            <v>Actualización 2022 -I + MO 2023</v>
          </cell>
        </row>
        <row r="1917">
          <cell r="C1917">
            <v>10279</v>
          </cell>
          <cell r="D1917" t="str">
            <v>ÁNGULO ALUMINIO BLANCO DE 3m DE 66mm x 39mm</v>
          </cell>
          <cell r="E1917" t="str">
            <v>UN</v>
          </cell>
          <cell r="F1917">
            <v>6944</v>
          </cell>
          <cell r="G1917" t="str">
            <v>Actualización 2022 -I + MO 2023</v>
          </cell>
        </row>
        <row r="1918">
          <cell r="C1918">
            <v>10282</v>
          </cell>
          <cell r="D1918" t="str">
            <v>MASILLA PARA LÁMINAS DE YESO Y CARTÓN, PARA DRY WALL</v>
          </cell>
          <cell r="E1918" t="str">
            <v>GLN</v>
          </cell>
          <cell r="F1918">
            <v>9546</v>
          </cell>
          <cell r="G1918" t="str">
            <v>Actualización 2022 -I + MO 2023</v>
          </cell>
        </row>
        <row r="1919">
          <cell r="C1919">
            <v>10283</v>
          </cell>
          <cell r="D1919" t="str">
            <v>CINTA FIBRA DE VIDRIO PARA DRY WALL 5cm DE ANCHO</v>
          </cell>
          <cell r="E1919" t="str">
            <v>ML</v>
          </cell>
          <cell r="F1919">
            <v>118</v>
          </cell>
          <cell r="G1919" t="str">
            <v>Actualización 2022 -I + MO 2023</v>
          </cell>
        </row>
        <row r="1920">
          <cell r="C1920">
            <v>10288</v>
          </cell>
          <cell r="D1920" t="str">
            <v>BARRAJE PREFORMADO BT DE 6 SALIDAS, AP 280 CON FUSIBLE DE 175 AMP</v>
          </cell>
          <cell r="E1920" t="str">
            <v>UN</v>
          </cell>
          <cell r="F1920">
            <v>213224</v>
          </cell>
          <cell r="G1920" t="str">
            <v>Actualización 2022 -I + MO 2023</v>
          </cell>
        </row>
        <row r="1921">
          <cell r="C1921">
            <v>10289</v>
          </cell>
          <cell r="D1921" t="str">
            <v>PANEL EN FIBRA MINERAL DE 60 cm x 60 cm x 14 mm.</v>
          </cell>
          <cell r="E1921" t="str">
            <v>UN</v>
          </cell>
          <cell r="F1921">
            <v>10990</v>
          </cell>
          <cell r="G1921" t="str">
            <v>Actualización 2022 -I + MO 2023</v>
          </cell>
        </row>
        <row r="1922">
          <cell r="C1922">
            <v>10290</v>
          </cell>
          <cell r="D1922" t="str">
            <v>TEE ALUMINIO BLANCO DE 3m DE 18mm x 23mm</v>
          </cell>
          <cell r="E1922" t="str">
            <v>ML</v>
          </cell>
          <cell r="F1922">
            <v>2625</v>
          </cell>
          <cell r="G1922" t="str">
            <v>Actualización 2022 -I + MO 2023</v>
          </cell>
        </row>
        <row r="1923">
          <cell r="C1923">
            <v>10299</v>
          </cell>
          <cell r="D1923" t="str">
            <v>TUBERIA PVC PRESION E.L. D=3/4"  RDE 21</v>
          </cell>
          <cell r="E1923" t="str">
            <v>ML</v>
          </cell>
          <cell r="F1923">
            <v>4165</v>
          </cell>
          <cell r="G1923" t="str">
            <v>Actualización 2022 -I + MO 2023</v>
          </cell>
        </row>
        <row r="1924">
          <cell r="C1924">
            <v>10303</v>
          </cell>
          <cell r="D1924" t="str">
            <v>LAMINA ACERO INOXIDABLE 304 Cal. 18</v>
          </cell>
          <cell r="E1924" t="str">
            <v>M2</v>
          </cell>
          <cell r="F1924">
            <v>111865</v>
          </cell>
          <cell r="G1924" t="str">
            <v>Actualización 2022 -I + MO 2023</v>
          </cell>
          <cell r="H1924" t="str">
            <v>x</v>
          </cell>
        </row>
        <row r="1925">
          <cell r="C1925">
            <v>10348</v>
          </cell>
          <cell r="D1925" t="str">
            <v>MEDIDOR PARA AGUA DE 1/2"</v>
          </cell>
          <cell r="E1925" t="str">
            <v>UN</v>
          </cell>
          <cell r="F1925">
            <v>121348</v>
          </cell>
          <cell r="G1925" t="str">
            <v>Actualización 2022 -I + MO 2023</v>
          </cell>
        </row>
        <row r="1926">
          <cell r="C1926">
            <v>10355</v>
          </cell>
          <cell r="D1926" t="str">
            <v>LADRILLO PRENSADO LIVIANO 24x12x6</v>
          </cell>
          <cell r="E1926" t="str">
            <v>UN</v>
          </cell>
          <cell r="F1926">
            <v>757</v>
          </cell>
          <cell r="G1926" t="str">
            <v>Actualización 2022 -I + MO 2023</v>
          </cell>
        </row>
        <row r="1927">
          <cell r="C1927">
            <v>10357</v>
          </cell>
          <cell r="D1927" t="str">
            <v>PIEDRA MUÑECA BOGOTANA PULIDA 600X400X60MM</v>
          </cell>
          <cell r="E1927" t="str">
            <v>M2</v>
          </cell>
          <cell r="F1927">
            <v>163384</v>
          </cell>
          <cell r="G1927" t="str">
            <v>Actualización 2022 -I + MO 2023</v>
          </cell>
        </row>
        <row r="1928">
          <cell r="C1928">
            <v>10359</v>
          </cell>
          <cell r="D1928" t="str">
            <v>BORDILLO PREFABRICADO A81 (800x150x350mm)</v>
          </cell>
          <cell r="E1928" t="str">
            <v>UN</v>
          </cell>
          <cell r="F1928">
            <v>31273</v>
          </cell>
          <cell r="G1928" t="str">
            <v>Actualización 2022 -I + MO 2023</v>
          </cell>
        </row>
        <row r="1929">
          <cell r="C1929">
            <v>10375</v>
          </cell>
          <cell r="D1929" t="str">
            <v>LIQUIDAMBAR H=2.5m (Incluye tutor con manguera y almabre)</v>
          </cell>
          <cell r="E1929" t="str">
            <v>UN</v>
          </cell>
          <cell r="F1929">
            <v>205000</v>
          </cell>
          <cell r="G1929" t="str">
            <v>Actualización 2022 -I + MO 2023</v>
          </cell>
        </row>
        <row r="1930">
          <cell r="C1930">
            <v>10381</v>
          </cell>
          <cell r="D1930" t="str">
            <v>PALMA PHOENIX H=3.5m (Incluye tutor con manguera y almabre)</v>
          </cell>
          <cell r="E1930" t="str">
            <v>UN</v>
          </cell>
          <cell r="F1930">
            <v>385000</v>
          </cell>
          <cell r="G1930" t="str">
            <v>Actualización 2022 -I + MO 2023</v>
          </cell>
        </row>
        <row r="1931">
          <cell r="C1931">
            <v>10398</v>
          </cell>
          <cell r="D1931" t="str">
            <v>PERSIANA EN ALUMINIO EXTRUIDO NATURAL MATE O ACERO GALVANIZADO (Suministro e instalación)</v>
          </cell>
          <cell r="E1931" t="str">
            <v>M2</v>
          </cell>
          <cell r="F1931">
            <v>279820</v>
          </cell>
          <cell r="G1931" t="str">
            <v>Actualización 2022 -I + MO 2023</v>
          </cell>
        </row>
        <row r="1932">
          <cell r="C1932">
            <v>10401</v>
          </cell>
          <cell r="D1932" t="str">
            <v>CAJA 4X2 DE 3/4" (Soporte de dispositivo). Metalica</v>
          </cell>
          <cell r="E1932" t="str">
            <v>UN</v>
          </cell>
          <cell r="F1932">
            <v>2678</v>
          </cell>
          <cell r="G1932" t="str">
            <v>Actualización 2022 -I + MO 2023</v>
          </cell>
        </row>
        <row r="1933">
          <cell r="C1933">
            <v>10421</v>
          </cell>
          <cell r="D1933" t="str">
            <v>HIEDRA MIAMI (12 Unidades por m2)</v>
          </cell>
          <cell r="E1933" t="str">
            <v>M2</v>
          </cell>
          <cell r="F1933">
            <v>36000</v>
          </cell>
          <cell r="G1933" t="str">
            <v>Actualización 2022 -I + MO 2023</v>
          </cell>
        </row>
        <row r="1934">
          <cell r="C1934">
            <v>10441</v>
          </cell>
          <cell r="D1934" t="str">
            <v>CABLE CONDUCTOR MONOPOLAR DE ALUMINIO HF FR PARA 600 V  C.A.  CALIBRE No.6 AWG</v>
          </cell>
          <cell r="E1934" t="str">
            <v>ML</v>
          </cell>
          <cell r="F1934">
            <v>2682</v>
          </cell>
          <cell r="G1934" t="str">
            <v>Actualización 2022 -I + MO 2023</v>
          </cell>
        </row>
        <row r="1935">
          <cell r="C1935">
            <v>10442</v>
          </cell>
          <cell r="D1935" t="str">
            <v>CABLE MONOPOLAR DE COBRE, HF FR PARA 600 V  C.A. CALIBRE No. 8 AWG</v>
          </cell>
          <cell r="E1935" t="str">
            <v>ML</v>
          </cell>
          <cell r="F1935">
            <v>6461</v>
          </cell>
          <cell r="G1935" t="str">
            <v>Actualización 2022 -I + MO 2023</v>
          </cell>
        </row>
        <row r="1936">
          <cell r="C1936">
            <v>10495</v>
          </cell>
          <cell r="D1936" t="str">
            <v>FACHADA FIJA EN PANELES DE VIDRIO LAMINADO DE SEGURIDAD EN 3 MÓDULOS VERTICALES CON BORDE PERIMETRAL EN NEOPRENO+ESTRUCT. METAL. EXTER. DE PERFIL TRAPEZ. FIJACIÓN A ESTRUCTURA CON BUJES.</v>
          </cell>
          <cell r="E1936" t="str">
            <v>M2</v>
          </cell>
          <cell r="F1936">
            <v>654930</v>
          </cell>
          <cell r="G1936" t="str">
            <v>Actualización 2022 -I + MO 2023</v>
          </cell>
        </row>
        <row r="1937">
          <cell r="C1937">
            <v>10506</v>
          </cell>
          <cell r="D1937" t="str">
            <v>GRIFERÍA LAVAPLATOS MONOCONTROL</v>
          </cell>
          <cell r="E1937" t="str">
            <v>UN</v>
          </cell>
          <cell r="F1937">
            <v>92437</v>
          </cell>
          <cell r="G1937" t="str">
            <v>Actualización 2022 -I + MO 2023</v>
          </cell>
        </row>
        <row r="1938">
          <cell r="C1938">
            <v>10510</v>
          </cell>
          <cell r="D1938" t="str">
            <v>DUCHA ANTIVANDÁLICA CON REGADERA TUBULAR</v>
          </cell>
          <cell r="E1938" t="str">
            <v>UN</v>
          </cell>
          <cell r="F1938">
            <v>317730</v>
          </cell>
          <cell r="G1938" t="str">
            <v>Actualización 2022 -I + MO 2023</v>
          </cell>
        </row>
        <row r="1939">
          <cell r="C1939">
            <v>10511</v>
          </cell>
          <cell r="D1939" t="str">
            <v>GRIFERÍA LAVAMANOS DE MESON PUSH</v>
          </cell>
          <cell r="E1939" t="str">
            <v>UN</v>
          </cell>
          <cell r="F1939">
            <v>141384</v>
          </cell>
          <cell r="G1939" t="str">
            <v>Actualización 2022 -I + MO 2023</v>
          </cell>
        </row>
        <row r="1940">
          <cell r="C1940">
            <v>10517</v>
          </cell>
          <cell r="D1940" t="str">
            <v>GRAFIL ACERO DE 5mm</v>
          </cell>
          <cell r="E1940" t="str">
            <v>KG</v>
          </cell>
          <cell r="F1940">
            <v>3511</v>
          </cell>
          <cell r="G1940" t="str">
            <v>Actualización 2022 -I + MO 2023</v>
          </cell>
          <cell r="H1940" t="str">
            <v>x</v>
          </cell>
        </row>
        <row r="1941">
          <cell r="C1941">
            <v>10521</v>
          </cell>
          <cell r="D1941" t="str">
            <v>MORTERO IMPERMEABILIZANTE PARA ZONAS HÚMEDAS Y TANQUES DE AGUA POTABLE</v>
          </cell>
          <cell r="E1941" t="str">
            <v>KG</v>
          </cell>
          <cell r="F1941">
            <v>2945</v>
          </cell>
          <cell r="G1941" t="str">
            <v>Actualización 2022 -I + MO 2023</v>
          </cell>
        </row>
        <row r="1942">
          <cell r="C1942">
            <v>10547</v>
          </cell>
          <cell r="D1942" t="str">
            <v>ESPEJO CRISTAL BISELADO DE 5MM COLOCADO SOBRE MARCO DE MADERA, PARA BAÑOS WC. H=1.00</v>
          </cell>
          <cell r="E1942" t="str">
            <v>M2</v>
          </cell>
          <cell r="F1942">
            <v>200273</v>
          </cell>
          <cell r="G1942" t="str">
            <v>Actualización 2022 -I + MO 2023</v>
          </cell>
        </row>
        <row r="1943">
          <cell r="C1943">
            <v>10548</v>
          </cell>
          <cell r="D1943" t="str">
            <v>CINTA DOBLE FAZ INTERIORES 24 MM</v>
          </cell>
          <cell r="E1943" t="str">
            <v>ROLLO</v>
          </cell>
          <cell r="F1943">
            <v>16349</v>
          </cell>
          <cell r="G1943" t="str">
            <v>Actualización 2022 -I + MO 2023</v>
          </cell>
        </row>
        <row r="1944">
          <cell r="C1944">
            <v>10560</v>
          </cell>
          <cell r="D1944" t="str">
            <v>DIVISIONES CANTILIVER ANCLADAS A MURO Y PUERTAS SANITARIOS EN ACERO INOXIDABLE, LÍNEA INSTITUCIONAL. (PUERTAS INCLUYEN CERRADO Y GANCHO ROPA). Suministro e instalación</v>
          </cell>
          <cell r="E1944" t="str">
            <v>M2</v>
          </cell>
          <cell r="F1944">
            <v>541218</v>
          </cell>
          <cell r="G1944" t="str">
            <v>Actualización 2022 -I + MO 2023</v>
          </cell>
        </row>
        <row r="1945">
          <cell r="C1945">
            <v>10565</v>
          </cell>
          <cell r="D1945" t="str">
            <v>PUERTA EN VIDRIO TEMPLADO DE 10mm Y CONECTORES EN ACERO INOXIDABLE (Suministro e instalación).</v>
          </cell>
          <cell r="E1945" t="str">
            <v>M2</v>
          </cell>
          <cell r="F1945">
            <v>337981</v>
          </cell>
          <cell r="G1945" t="str">
            <v>Actualización 2022 -I + MO 2023</v>
          </cell>
        </row>
        <row r="1946">
          <cell r="C1946">
            <v>10569</v>
          </cell>
          <cell r="D1946" t="str">
            <v>BARANDA EN VIDRIO TEMPLADO OPALIZADO DE 10mm H=1.00m Y PASAMANOS CILINDRICO EN ACERO INOXIDABLE MATE DE D=1 1/2" EDIFICIO ACCESO (ESCALERAS, RAMPAS, TERRAZAS, TORNIQUETES) (Suministro e instalación).</v>
          </cell>
          <cell r="E1946" t="str">
            <v>ML</v>
          </cell>
          <cell r="F1946">
            <v>503407</v>
          </cell>
          <cell r="G1946" t="str">
            <v>Actualización 2022 -I + MO 2023</v>
          </cell>
        </row>
        <row r="1947">
          <cell r="C1947">
            <v>10591</v>
          </cell>
          <cell r="D1947" t="str">
            <v>BRIDA CIEGA EN ACERO D= 24". PRESIÓN DE TRABAJO= 150 PSI. No incluye espárragos, tuerca ni empaques. Norma de fabricación AWWA C 207 Clase D. Incluye Transporte.</v>
          </cell>
          <cell r="E1947" t="str">
            <v>UN</v>
          </cell>
          <cell r="F1947">
            <v>3264573</v>
          </cell>
          <cell r="G1947" t="str">
            <v>Actualización 2022 -I + MO 2023</v>
          </cell>
        </row>
        <row r="1948">
          <cell r="C1948">
            <v>10592</v>
          </cell>
          <cell r="D1948" t="str">
            <v>FIBRA ÓPTICA MONOMODO 4 HILOS</v>
          </cell>
          <cell r="E1948" t="str">
            <v>ML</v>
          </cell>
          <cell r="F1948">
            <v>3131</v>
          </cell>
          <cell r="G1948" t="str">
            <v>Actualización 2022 -I + MO 2023</v>
          </cell>
        </row>
        <row r="1949">
          <cell r="C1949">
            <v>10593</v>
          </cell>
          <cell r="D1949" t="str">
            <v>TUBO ACERO CARBÓN 16" STD 150 PSI</v>
          </cell>
          <cell r="E1949" t="str">
            <v>ML</v>
          </cell>
          <cell r="F1949">
            <v>515017</v>
          </cell>
          <cell r="G1949" t="str">
            <v>Actualización 2022 -I + MO 2023</v>
          </cell>
          <cell r="H1949" t="str">
            <v>x</v>
          </cell>
        </row>
        <row r="1950">
          <cell r="C1950">
            <v>10594</v>
          </cell>
          <cell r="D1950" t="str">
            <v>CODO 90° ALCANTARILLADO D=10"</v>
          </cell>
          <cell r="E1950" t="str">
            <v>UN</v>
          </cell>
          <cell r="F1950">
            <v>299001</v>
          </cell>
          <cell r="G1950" t="str">
            <v>Actualización 2022 -I + MO 2023</v>
          </cell>
        </row>
        <row r="1951">
          <cell r="C1951">
            <v>10596</v>
          </cell>
          <cell r="D1951" t="str">
            <v>CODO 90° ALCANTARILLADO D=12"</v>
          </cell>
          <cell r="E1951" t="str">
            <v>UN</v>
          </cell>
          <cell r="F1951">
            <v>465000</v>
          </cell>
          <cell r="G1951" t="str">
            <v>Actualización 2022 -I + MO 2023</v>
          </cell>
        </row>
        <row r="1952">
          <cell r="C1952">
            <v>10597</v>
          </cell>
          <cell r="D1952" t="str">
            <v>CODO 90° ALCANTARILLADO D=16"</v>
          </cell>
          <cell r="E1952" t="str">
            <v>UN</v>
          </cell>
          <cell r="F1952">
            <v>1888254</v>
          </cell>
          <cell r="G1952" t="str">
            <v>Actualización 2022 -I + MO 2023</v>
          </cell>
        </row>
        <row r="1953">
          <cell r="C1953">
            <v>10599</v>
          </cell>
          <cell r="D1953" t="str">
            <v>BRIDA FLANGLES SLIP-ON ACERO CARBÓN 150 D= 16"</v>
          </cell>
          <cell r="E1953" t="str">
            <v>UN</v>
          </cell>
          <cell r="F1953">
            <v>988741</v>
          </cell>
          <cell r="G1953" t="str">
            <v>Actualización 2022 -I + MO 2023</v>
          </cell>
        </row>
        <row r="1954">
          <cell r="C1954">
            <v>10600</v>
          </cell>
          <cell r="D1954" t="str">
            <v>TUBERIA EN ACERO D=16" CON UNIONES ESPIGO-CAMPANA CON EMPAQUE DE CAUCHO, CON REVESTIMIENTO INTERIOR Y RECUBRIMIENTO EXTERIOR EN MORTERO DE CEMENTO. PRESIÓN DE TRABAJO = 150 PSI</v>
          </cell>
          <cell r="E1954" t="str">
            <v>ML</v>
          </cell>
          <cell r="F1954">
            <v>944770</v>
          </cell>
          <cell r="G1954" t="str">
            <v>Actualización 2022 -I + MO 2023</v>
          </cell>
        </row>
        <row r="1955">
          <cell r="C1955">
            <v>10601</v>
          </cell>
          <cell r="D1955" t="str">
            <v>TUBO ACERO CARBÓN A106 SCH-40  S/C 4"</v>
          </cell>
          <cell r="E1955" t="str">
            <v>ML</v>
          </cell>
          <cell r="F1955">
            <v>81544</v>
          </cell>
          <cell r="G1955" t="str">
            <v>Actualización 2022 -I + MO 2023</v>
          </cell>
          <cell r="H1955" t="str">
            <v>x</v>
          </cell>
        </row>
        <row r="1956">
          <cell r="C1956">
            <v>10602</v>
          </cell>
          <cell r="D1956" t="str">
            <v>TUBERIA EN ACERO D=24" CON UNIONES ESPIGO-CAMPANA CON EMPAQUE DE CAUCHO, CON REVESTIMIENTO INTERIOR Y RECUBRIMIENTO EXTERIOR EN MORTERO DE CEMENTO. PRESIÓN DE TRABAJO = 150 PSI</v>
          </cell>
          <cell r="E1956" t="str">
            <v>ML</v>
          </cell>
          <cell r="F1956">
            <v>1373519</v>
          </cell>
          <cell r="G1956" t="str">
            <v>Actualización 2022 -I + MO 2023</v>
          </cell>
        </row>
        <row r="1957">
          <cell r="C1957">
            <v>10603</v>
          </cell>
          <cell r="D1957" t="str">
            <v>FLECHA LUMINOSA INTERMITENTE DE 1.10 MTS DE LONGITUD Y 40 CMS DE ANCHO CON ESTRUCTURA EN TUBO CUADRADO DE 1" DE 1.60CMS DE ALTO (ALTURA TOTAL 2 MTS) EN CALIBRE 20. ESTRUCTURA EN ANGULO DE 1 1/2 X 1/8</v>
          </cell>
          <cell r="E1957" t="str">
            <v>UN</v>
          </cell>
          <cell r="F1957">
            <v>792976</v>
          </cell>
          <cell r="G1957" t="str">
            <v>Actualización 2022 -I + MO 2023</v>
          </cell>
        </row>
        <row r="1958">
          <cell r="C1958">
            <v>10604</v>
          </cell>
          <cell r="D1958" t="str">
            <v>GEOMALLA RESISTENCIA ÚLTIMA 60 KN/M</v>
          </cell>
          <cell r="E1958" t="str">
            <v>M2</v>
          </cell>
          <cell r="F1958">
            <v>13661</v>
          </cell>
          <cell r="G1958" t="str">
            <v>Actualización 2022 -I + MO 2023</v>
          </cell>
        </row>
        <row r="1959">
          <cell r="C1959">
            <v>10605</v>
          </cell>
          <cell r="D1959" t="str">
            <v>TUBO ACERO CARBÓN 24" STD 150 PSI</v>
          </cell>
          <cell r="E1959" t="str">
            <v>ML</v>
          </cell>
          <cell r="F1959">
            <v>674427</v>
          </cell>
          <cell r="G1959" t="str">
            <v>Actualización 2022 -I + MO 2023</v>
          </cell>
          <cell r="H1959" t="str">
            <v>x</v>
          </cell>
        </row>
        <row r="1960">
          <cell r="C1960">
            <v>10606</v>
          </cell>
          <cell r="D1960" t="str">
            <v>JUEGO INFANTIL TIPO M-5A DE TRES PUESTOS, ACABADO SUPERFICIAL EN PINTURA EN POLVO SECO TGIC RESISTENTE A LA INTERPERIE. (Incluye suministro e instalación)</v>
          </cell>
          <cell r="E1960" t="str">
            <v>UN</v>
          </cell>
          <cell r="F1960">
            <v>2142000</v>
          </cell>
          <cell r="G1960" t="str">
            <v>Actualización 2022 -I + MO 2023</v>
          </cell>
        </row>
        <row r="1961">
          <cell r="C1961">
            <v>10608</v>
          </cell>
          <cell r="D1961" t="str">
            <v>JUEGO INFANTIL TIPO M-3 METÁLICO. INCLUYE RODADERO, BARRAS DE FLEXIÓN, ESCALADOR ÁRBOL Y ARCO, PASAMANOS Y ANGULATADO, PLATAFORMAS CUBIERTAS, ACABDO SUPERFICIAL EN PINTURA EN POLVO EN SECO TGIC</v>
          </cell>
          <cell r="E1961" t="str">
            <v>UN</v>
          </cell>
          <cell r="F1961">
            <v>6247500</v>
          </cell>
          <cell r="G1961" t="str">
            <v>Actualización 2022 -I + MO 2023</v>
          </cell>
        </row>
        <row r="1962">
          <cell r="C1962">
            <v>10609</v>
          </cell>
          <cell r="D1962" t="str">
            <v>BRIDA FLANGLES SLIP-ON ACERO CARBÓN 150 D= 12"</v>
          </cell>
          <cell r="E1962" t="str">
            <v>UN</v>
          </cell>
          <cell r="F1962">
            <v>585844</v>
          </cell>
          <cell r="G1962" t="str">
            <v>Actualización 2022 -I + MO 2023</v>
          </cell>
        </row>
        <row r="1963">
          <cell r="C1963">
            <v>10613</v>
          </cell>
          <cell r="D1963" t="str">
            <v>BRIDA FLANGLES SLIP-ON ACERO CARBÓN 150 D= 4"</v>
          </cell>
          <cell r="E1963" t="str">
            <v>UN</v>
          </cell>
          <cell r="F1963">
            <v>109498</v>
          </cell>
          <cell r="G1963" t="str">
            <v>Actualización 2022 -I + MO 2023</v>
          </cell>
        </row>
        <row r="1964">
          <cell r="C1964">
            <v>10614</v>
          </cell>
          <cell r="D1964" t="str">
            <v>SEÑAL VERTICAL SP/SR PARA CICLORUTA DE 0.45 m x 0.45 m, INCLUYE POSTE</v>
          </cell>
          <cell r="E1964" t="str">
            <v>UN</v>
          </cell>
          <cell r="F1964">
            <v>276677</v>
          </cell>
          <cell r="G1964" t="str">
            <v>Actualización 2022 -I + MO 2023</v>
          </cell>
        </row>
        <row r="1965">
          <cell r="C1965">
            <v>10617</v>
          </cell>
          <cell r="D1965" t="str">
            <v>PALMA DE CERA H=3.5mt (Incluye tutor H=3.00m con manguera y alambre) SUMINISTRO. No incluye caja ni abono.</v>
          </cell>
          <cell r="E1965" t="str">
            <v>UN</v>
          </cell>
          <cell r="F1965">
            <v>235000</v>
          </cell>
          <cell r="G1965" t="str">
            <v>Actualización 2022 -I + MO 2023</v>
          </cell>
        </row>
        <row r="1966">
          <cell r="C1966">
            <v>10618</v>
          </cell>
          <cell r="D1966" t="str">
            <v>PERFORACIÓN HORIZONTAL DIRIGIDA PARA ACUED. D=16", INCLUYE INSTAL. DE CAMISA ACERO D=24", MOVILIZACIÓN Y DESMOVILIZACIÓN EQUIPOS, EQUIPO Y COMPRESORES PARA HINCADO, OBRA MECÁNICA Y LIMPIEZA DE CAMISAS</v>
          </cell>
          <cell r="E1966" t="str">
            <v>ML</v>
          </cell>
          <cell r="F1966">
            <v>2422800</v>
          </cell>
          <cell r="G1966" t="str">
            <v>Actualización 2022 -I + MO 2023</v>
          </cell>
        </row>
        <row r="1967">
          <cell r="C1967">
            <v>10619</v>
          </cell>
          <cell r="D1967" t="str">
            <v>PERFORACIÓN HORIZONTAL DIRIGIDA PARA ACUED. D=24", INCLUYE INSTAL. DE CAMISA ACERO D=36", MOVILIZACIÓN Y DESMOVILIZACIÓN EQUIPOS, EQUIPO Y COMPRESORES PARA HINCADO, OBRA MECÁNICA Y LIMPIEZA DE CAMISAS</v>
          </cell>
          <cell r="E1967" t="str">
            <v>ML</v>
          </cell>
          <cell r="F1967">
            <v>3502965</v>
          </cell>
          <cell r="G1967" t="str">
            <v>Actualización 2022 -I + MO 2023</v>
          </cell>
        </row>
        <row r="1968">
          <cell r="C1968">
            <v>10620</v>
          </cell>
          <cell r="D1968" t="str">
            <v>REDUCCIÓN HD 24" x 16"</v>
          </cell>
          <cell r="E1968" t="str">
            <v>UN</v>
          </cell>
          <cell r="F1968">
            <v>5864056</v>
          </cell>
          <cell r="G1968" t="str">
            <v>Actualización 2022 -I + MO 2023</v>
          </cell>
        </row>
        <row r="1969">
          <cell r="C1969">
            <v>10621</v>
          </cell>
          <cell r="D1969" t="str">
            <v>REDUCCION HD TIPO  U.M. 12" X 6"</v>
          </cell>
          <cell r="E1969" t="str">
            <v>UN</v>
          </cell>
          <cell r="F1969">
            <v>1767150</v>
          </cell>
          <cell r="G1969" t="str">
            <v>Actualización 2022 -I + MO 2023</v>
          </cell>
        </row>
        <row r="1970">
          <cell r="C1970">
            <v>10622</v>
          </cell>
          <cell r="D1970" t="str">
            <v>REDUCCION PVC TIPO  U.M. 12" X 8"</v>
          </cell>
          <cell r="E1970" t="str">
            <v>UN</v>
          </cell>
          <cell r="F1970">
            <v>1944460</v>
          </cell>
          <cell r="G1970" t="str">
            <v>Actualización 2022 -I + MO 2023</v>
          </cell>
        </row>
        <row r="1971">
          <cell r="C1971">
            <v>10623</v>
          </cell>
          <cell r="D1971" t="str">
            <v>REDUCCION PVC TIPO  U.M. 6" X 3"</v>
          </cell>
          <cell r="E1971" t="str">
            <v>UN</v>
          </cell>
          <cell r="F1971">
            <v>311780</v>
          </cell>
          <cell r="G1971" t="str">
            <v>Actualización 2022 -I + MO 2023</v>
          </cell>
        </row>
        <row r="1972">
          <cell r="C1972">
            <v>10624</v>
          </cell>
          <cell r="D1972" t="str">
            <v>ACERO LISO  D= 2 1/2"</v>
          </cell>
          <cell r="E1972" t="str">
            <v>KG</v>
          </cell>
          <cell r="F1972">
            <v>2826</v>
          </cell>
          <cell r="G1972" t="str">
            <v>Actualización 2022 -I + MO 2023</v>
          </cell>
          <cell r="H1972" t="str">
            <v>x</v>
          </cell>
        </row>
        <row r="1973">
          <cell r="C1973">
            <v>10625</v>
          </cell>
          <cell r="D1973" t="str">
            <v>SEÑAL CICLORUTA SIC-02, TABLERO 0.70M X 0.18M. INCLUYE POSTE. SUMINISTRO E INSTALACIÓN</v>
          </cell>
          <cell r="E1973" t="str">
            <v>UN</v>
          </cell>
          <cell r="F1973">
            <v>391213</v>
          </cell>
          <cell r="G1973" t="str">
            <v>Actualización 2022 -I + MO 2023</v>
          </cell>
          <cell r="H1973" t="str">
            <v>x</v>
          </cell>
        </row>
        <row r="1974">
          <cell r="C1974">
            <v>10626</v>
          </cell>
          <cell r="D1974" t="str">
            <v>SEÑAL CICLORUTA SIC-02, TABLERO 0.70M X 0.30M. INCLUYE POSTE. SUMINISTRO E INSTALACIÓN</v>
          </cell>
          <cell r="E1974" t="str">
            <v>UN</v>
          </cell>
          <cell r="F1974">
            <v>426095</v>
          </cell>
          <cell r="G1974" t="str">
            <v>Actualización 2022 -I + MO 2023</v>
          </cell>
          <cell r="H1974" t="str">
            <v>x</v>
          </cell>
        </row>
        <row r="1975">
          <cell r="C1975">
            <v>10627</v>
          </cell>
          <cell r="D1975" t="str">
            <v>SEÑAL CICLORUTA SIC-02, TABLERO 0.70M X 0.40M. EN LÁMINA GALVANIZADA CAL-16. INCLUYE SOPORTE EN TUBO REDONDO 2" EN REFLECTIVO CON PINTURA ELECTROSTÁTICA</v>
          </cell>
          <cell r="E1975" t="str">
            <v>UN</v>
          </cell>
          <cell r="F1975">
            <v>426095</v>
          </cell>
          <cell r="G1975" t="str">
            <v>Actualización 2022 -I + MO 2023</v>
          </cell>
          <cell r="H1975" t="str">
            <v>x</v>
          </cell>
        </row>
        <row r="1976">
          <cell r="C1976">
            <v>10628</v>
          </cell>
          <cell r="D1976" t="str">
            <v>SEÑAL CICLORUTA SIC-02, TABLERO 0.80M X 0.18M. INCLUYE POSTE. SUMINISTRO E INSTALACIÓN</v>
          </cell>
          <cell r="E1976" t="str">
            <v>UN</v>
          </cell>
          <cell r="F1976">
            <v>426095</v>
          </cell>
          <cell r="G1976" t="str">
            <v>Actualización 2022 -I + MO 2023</v>
          </cell>
          <cell r="H1976" t="str">
            <v>x</v>
          </cell>
        </row>
        <row r="1977">
          <cell r="C1977">
            <v>10629</v>
          </cell>
          <cell r="D1977" t="str">
            <v>SEÑAL CICLORUTA SIC-02, TABLERO 0.80M X 0.80M. EN LÁMINA GALVANIZADA C-16. INCLUYE SOPORTE EN TUBO REDONDO 2" EN REFLECTIVO CON PINTURA ELECTROSTÁTICA</v>
          </cell>
          <cell r="E1977" t="str">
            <v>UN</v>
          </cell>
          <cell r="F1977">
            <v>426095</v>
          </cell>
          <cell r="G1977" t="str">
            <v>Actualización 2022 -I + MO 2023</v>
          </cell>
          <cell r="H1977" t="str">
            <v>x</v>
          </cell>
        </row>
        <row r="1978">
          <cell r="C1978">
            <v>10634</v>
          </cell>
          <cell r="D1978" t="str">
            <v>SEÑAL VERTICAL SR 90x30 , INCLUYE POSTE. SUMINISTRO E INSTALACIÓN</v>
          </cell>
          <cell r="E1978" t="str">
            <v>UN</v>
          </cell>
          <cell r="F1978">
            <v>428400</v>
          </cell>
          <cell r="G1978" t="str">
            <v>Actualización 2022 -I + MO 2023</v>
          </cell>
          <cell r="H1978" t="str">
            <v>x</v>
          </cell>
        </row>
        <row r="1979">
          <cell r="C1979">
            <v>10635</v>
          </cell>
          <cell r="D1979" t="str">
            <v>SEÑAL VERTICAL SR PARA CICLORUTA D=0.45M. INCLUYE POSTE</v>
          </cell>
          <cell r="E1979" t="str">
            <v>UN</v>
          </cell>
          <cell r="F1979">
            <v>426095</v>
          </cell>
          <cell r="G1979" t="str">
            <v>Actualización 2022 -I + MO 2023</v>
          </cell>
          <cell r="H1979" t="str">
            <v>x</v>
          </cell>
        </row>
        <row r="1980">
          <cell r="C1980">
            <v>10636</v>
          </cell>
          <cell r="D1980" t="str">
            <v>SEÑAL VERTICAL GRUPO I (60X60CM) CON PLAQUETA. INCLUYE POSTE. SUMINISTRO E INSTALACIÓN</v>
          </cell>
          <cell r="E1980" t="str">
            <v>UN</v>
          </cell>
          <cell r="F1980">
            <v>467650</v>
          </cell>
          <cell r="G1980" t="str">
            <v>Actualización 2022 -I + MO 2023</v>
          </cell>
        </row>
        <row r="1981">
          <cell r="C1981">
            <v>10639</v>
          </cell>
          <cell r="D1981" t="str">
            <v>TEE PVC U.M. 4" X 4"</v>
          </cell>
          <cell r="E1981" t="str">
            <v>UN</v>
          </cell>
          <cell r="F1981">
            <v>179636</v>
          </cell>
          <cell r="G1981" t="str">
            <v>Actualización 2022 -I + MO 2023</v>
          </cell>
        </row>
        <row r="1982">
          <cell r="C1982">
            <v>10640</v>
          </cell>
          <cell r="D1982" t="str">
            <v>TEE PVC U.M. 6" X 3"</v>
          </cell>
          <cell r="E1982" t="str">
            <v>UN</v>
          </cell>
          <cell r="F1982">
            <v>447440</v>
          </cell>
          <cell r="G1982" t="str">
            <v>Actualización 2022 -I + MO 2023</v>
          </cell>
        </row>
        <row r="1983">
          <cell r="C1983">
            <v>10641</v>
          </cell>
          <cell r="D1983" t="str">
            <v>TEE PVC U.M. 6" X 4"</v>
          </cell>
          <cell r="E1983" t="str">
            <v>UN</v>
          </cell>
          <cell r="F1983">
            <v>453390</v>
          </cell>
          <cell r="G1983" t="str">
            <v>Actualización 2022 -I + MO 2023</v>
          </cell>
        </row>
        <row r="1984">
          <cell r="C1984">
            <v>10642</v>
          </cell>
          <cell r="D1984" t="str">
            <v>TEE PVC U.M. 6" X 6"</v>
          </cell>
          <cell r="E1984" t="str">
            <v>UN</v>
          </cell>
          <cell r="F1984">
            <v>566440</v>
          </cell>
          <cell r="G1984" t="str">
            <v>Actualización 2022 -I + MO 2023</v>
          </cell>
        </row>
        <row r="1985">
          <cell r="C1985">
            <v>10643</v>
          </cell>
          <cell r="D1985" t="str">
            <v>TEE PVC U.M. 8" X 6"</v>
          </cell>
          <cell r="E1985" t="str">
            <v>UN</v>
          </cell>
          <cell r="F1985">
            <v>948430</v>
          </cell>
          <cell r="G1985" t="str">
            <v>Actualización 2022 -I + MO 2023</v>
          </cell>
        </row>
        <row r="1986">
          <cell r="C1986">
            <v>10644</v>
          </cell>
          <cell r="D1986" t="str">
            <v>TEE PVC U.M. 8" X 8"</v>
          </cell>
          <cell r="E1986" t="str">
            <v>UN</v>
          </cell>
          <cell r="F1986">
            <v>990080</v>
          </cell>
          <cell r="G1986" t="str">
            <v>Actualización 2022 -I + MO 2023</v>
          </cell>
        </row>
        <row r="1987">
          <cell r="C1987">
            <v>10645</v>
          </cell>
          <cell r="D1987" t="str">
            <v>TUBERIA PVC U.M. EXT CORRUGAD LISO U.M. NORMA NTC 3722-1  D=24"</v>
          </cell>
          <cell r="E1987" t="str">
            <v>ML</v>
          </cell>
          <cell r="F1987">
            <v>542117</v>
          </cell>
          <cell r="G1987" t="str">
            <v>Actualización 2022 -I + MO 2023</v>
          </cell>
        </row>
        <row r="1988">
          <cell r="C1988">
            <v>10646</v>
          </cell>
          <cell r="D1988" t="str">
            <v>TUBERIA PVC U.M. EXT CORRUGAD LISO U.M. NORMA NTC 3722-1  D=27"</v>
          </cell>
          <cell r="E1988" t="str">
            <v>ML</v>
          </cell>
          <cell r="F1988">
            <v>649118</v>
          </cell>
          <cell r="G1988" t="str">
            <v>Actualización 2022 -I + MO 2023</v>
          </cell>
        </row>
        <row r="1989">
          <cell r="C1989">
            <v>10647</v>
          </cell>
          <cell r="D1989" t="str">
            <v>TUBERIA PVC U.M. EXT CORRUGAD LISO U.M. NORMA NTC 3722-1  D=30"</v>
          </cell>
          <cell r="E1989" t="str">
            <v>ML</v>
          </cell>
          <cell r="F1989">
            <v>810037</v>
          </cell>
          <cell r="G1989" t="str">
            <v>Actualización 2022 -I + MO 2023</v>
          </cell>
        </row>
        <row r="1990">
          <cell r="C1990">
            <v>10648</v>
          </cell>
          <cell r="D1990" t="str">
            <v>TUBERIA PVC U.M. EXT CORRUGAD LISO U.M. NORMA NTC 3722-1  D=36"</v>
          </cell>
          <cell r="E1990" t="str">
            <v>ML</v>
          </cell>
          <cell r="F1990">
            <v>1503529</v>
          </cell>
          <cell r="G1990" t="str">
            <v>Actualización 2022 -I + MO 2023</v>
          </cell>
        </row>
        <row r="1991">
          <cell r="C1991">
            <v>10649</v>
          </cell>
          <cell r="D1991" t="str">
            <v>TUBERIA PVC U.M. EXT CORRUGAD LISO U.M. NORMA NTC 3722-1  D=39"</v>
          </cell>
          <cell r="E1991" t="str">
            <v>ML</v>
          </cell>
          <cell r="F1991">
            <v>2011658</v>
          </cell>
          <cell r="G1991" t="str">
            <v>Actualización 2022 -I + MO 2023</v>
          </cell>
        </row>
        <row r="1992">
          <cell r="C1992">
            <v>10650</v>
          </cell>
          <cell r="D1992" t="str">
            <v>TUBERIA PVC U.M. EXT CORRUGAD LISO U.M. NORMA NTC 3722-1  D=48"</v>
          </cell>
          <cell r="E1992" t="str">
            <v>ML</v>
          </cell>
          <cell r="F1992">
            <v>3105416</v>
          </cell>
          <cell r="G1992" t="str">
            <v>Actualización 2022 -I + MO 2023</v>
          </cell>
        </row>
        <row r="1993">
          <cell r="C1993">
            <v>10651</v>
          </cell>
          <cell r="D1993" t="str">
            <v>VÁLVULA 1 1/2" PARA EXPULSIÓN DE AIRE</v>
          </cell>
          <cell r="E1993" t="str">
            <v>UN</v>
          </cell>
          <cell r="F1993">
            <v>330367</v>
          </cell>
          <cell r="G1993" t="str">
            <v>Actualización 2022 -I + MO 2023</v>
          </cell>
        </row>
        <row r="1994">
          <cell r="C1994">
            <v>10653</v>
          </cell>
          <cell r="D1994" t="str">
            <v>KIT DE PUESTA A TIERRA CAPACITIVO VERTICAL DE 90 KG DE HIDROSOLTA</v>
          </cell>
          <cell r="E1994" t="str">
            <v>UN</v>
          </cell>
          <cell r="F1994">
            <v>102340</v>
          </cell>
          <cell r="G1994" t="str">
            <v>Actualización 2022 -I + MO 2023</v>
          </cell>
        </row>
        <row r="1995">
          <cell r="C1995">
            <v>10655</v>
          </cell>
          <cell r="D1995" t="str">
            <v>TUBO ACERO CARBÓN A106 SCH-40  S/C 2"</v>
          </cell>
          <cell r="E1995" t="str">
            <v>ML</v>
          </cell>
          <cell r="F1995">
            <v>34028</v>
          </cell>
          <cell r="G1995" t="str">
            <v>Actualización 2022 -I + MO 2023</v>
          </cell>
          <cell r="H1995" t="str">
            <v>x</v>
          </cell>
        </row>
        <row r="1996">
          <cell r="C1996">
            <v>10656</v>
          </cell>
          <cell r="D1996" t="str">
            <v>VÁLVULA COMPUERTA D=4" EXTREMOS BRIDADOS (A) (150 PSI)</v>
          </cell>
          <cell r="E1996" t="str">
            <v>UN</v>
          </cell>
          <cell r="F1996">
            <v>1203090</v>
          </cell>
          <cell r="G1996" t="str">
            <v>Actualización 2022 -I + MO 2023</v>
          </cell>
        </row>
        <row r="1997">
          <cell r="C1997">
            <v>10657</v>
          </cell>
          <cell r="D1997" t="str">
            <v>VÁLVULA DE GLOBO DE 4" (A)</v>
          </cell>
          <cell r="E1997" t="str">
            <v>UN</v>
          </cell>
          <cell r="F1997">
            <v>2006290</v>
          </cell>
          <cell r="G1997" t="str">
            <v>Actualización 2022 -I + MO 2023</v>
          </cell>
        </row>
        <row r="1998">
          <cell r="C1998">
            <v>10658</v>
          </cell>
          <cell r="D1998" t="str">
            <v>HIDROSOLTA (15 KILOGRAMOS)</v>
          </cell>
          <cell r="E1998" t="str">
            <v>UN</v>
          </cell>
          <cell r="F1998">
            <v>65450</v>
          </cell>
          <cell r="G1998" t="str">
            <v>Actualización 2022 -I + MO 2023</v>
          </cell>
        </row>
        <row r="1999">
          <cell r="C1999">
            <v>10659</v>
          </cell>
          <cell r="D1999" t="str">
            <v>VÁLVULA DE MARIPOSA Ø 12"A BRIDA - BRIDA (A) (150 PSI)</v>
          </cell>
          <cell r="E1999" t="str">
            <v>UN</v>
          </cell>
          <cell r="F1999">
            <v>10577778</v>
          </cell>
          <cell r="G1999" t="str">
            <v>Actualización 2022 -I + MO 2023</v>
          </cell>
        </row>
        <row r="2000">
          <cell r="C2000">
            <v>10662</v>
          </cell>
          <cell r="D2000" t="str">
            <v>CAÑUELA PREFABRICADA CU 004 (20cm x 30cm x 100cm)</v>
          </cell>
          <cell r="E2000" t="str">
            <v>UN</v>
          </cell>
          <cell r="F2000">
            <v>38627</v>
          </cell>
          <cell r="G2000" t="str">
            <v>Actualización 2022 -I + MO 2023</v>
          </cell>
        </row>
        <row r="2001">
          <cell r="C2001">
            <v>10669</v>
          </cell>
          <cell r="D2001" t="str">
            <v>SEÑAL VERTICAL DE TRÁNSITO TIPO DELINEADOR OBSTÁCULO LATERAL CON LÁMINA RETRORREFLECTIVA TIPO GRADO DIAMANTE (90X20) INCLUYE POSTE</v>
          </cell>
          <cell r="E2001" t="str">
            <v>UN</v>
          </cell>
          <cell r="F2001">
            <v>252014</v>
          </cell>
          <cell r="G2001" t="str">
            <v>Actualización 2022 -I + MO 2023</v>
          </cell>
          <cell r="H2001" t="str">
            <v>x</v>
          </cell>
        </row>
        <row r="2002">
          <cell r="C2002">
            <v>10670</v>
          </cell>
          <cell r="D2002" t="str">
            <v>SEÑAL VERTICAL DE TRÁNSITO TIPO DELINEADOR OBSTÁCULO LATERAL CON LÁMINA RETRORREFLECTIVA TIPO GRADO DIAMANTE (40X50) INCLUYE POSTE</v>
          </cell>
          <cell r="E2002" t="str">
            <v>UN</v>
          </cell>
          <cell r="F2002">
            <v>226245</v>
          </cell>
          <cell r="G2002" t="str">
            <v>Actualización 2022 -I + MO 2023</v>
          </cell>
          <cell r="H2002" t="str">
            <v>x</v>
          </cell>
        </row>
        <row r="2003">
          <cell r="C2003">
            <v>10671</v>
          </cell>
          <cell r="D2003" t="str">
            <v>TEE PVC U.M. 12" X 6"</v>
          </cell>
          <cell r="E2003" t="str">
            <v>UN</v>
          </cell>
          <cell r="F2003">
            <v>2050370</v>
          </cell>
          <cell r="G2003" t="str">
            <v>Actualización 2022 -I + MO 2023</v>
          </cell>
        </row>
        <row r="2004">
          <cell r="C2004">
            <v>10672</v>
          </cell>
          <cell r="D2004" t="str">
            <v>TEE PVC U.M. 12" X 4"</v>
          </cell>
          <cell r="E2004" t="str">
            <v>UN</v>
          </cell>
          <cell r="F2004">
            <v>1696940</v>
          </cell>
          <cell r="G2004" t="str">
            <v>Actualización 2022 -I + MO 2023</v>
          </cell>
        </row>
        <row r="2005">
          <cell r="C2005">
            <v>10673</v>
          </cell>
          <cell r="D2005" t="str">
            <v>TUBERIA PVC U.M. EXT CORRUGAD LISO U.M. NORMA NTC 3722-1 D=33"</v>
          </cell>
          <cell r="E2005" t="str">
            <v>ML</v>
          </cell>
          <cell r="F2005">
            <v>1059521</v>
          </cell>
          <cell r="G2005" t="str">
            <v>Actualización 2022 -I + MO 2023</v>
          </cell>
        </row>
        <row r="2006">
          <cell r="C2006">
            <v>10674</v>
          </cell>
          <cell r="D2006" t="str">
            <v>TUBERIA PVC U.M. EXT CORRUGAD LISO U.M. NORMA NTC 3722-1 D=42"</v>
          </cell>
          <cell r="E2006" t="str">
            <v>ML</v>
          </cell>
          <cell r="F2006">
            <v>2361667</v>
          </cell>
          <cell r="G2006" t="str">
            <v>Actualización 2022 -I + MO 2023</v>
          </cell>
        </row>
        <row r="2007">
          <cell r="C2007">
            <v>10676</v>
          </cell>
          <cell r="D2007" t="str">
            <v>TUBO ACERO CARBÓN A106 SCH-40  S/C 1"</v>
          </cell>
          <cell r="E2007" t="str">
            <v>ML</v>
          </cell>
          <cell r="F2007">
            <v>17290</v>
          </cell>
          <cell r="G2007" t="str">
            <v>Actualización 2022 -I + MO 2023</v>
          </cell>
          <cell r="H2007" t="str">
            <v>x</v>
          </cell>
        </row>
        <row r="2008">
          <cell r="C2008">
            <v>10677</v>
          </cell>
          <cell r="D2008" t="str">
            <v>TUBO ACERO CARBÓN A106 SCH-40  S/C 1 1/2"</v>
          </cell>
          <cell r="E2008" t="str">
            <v>ML</v>
          </cell>
          <cell r="F2008">
            <v>26156</v>
          </cell>
          <cell r="G2008" t="str">
            <v>Actualización 2022 -I + MO 2023</v>
          </cell>
          <cell r="H2008" t="str">
            <v>x</v>
          </cell>
        </row>
        <row r="2009">
          <cell r="C2009">
            <v>10678</v>
          </cell>
          <cell r="D2009" t="str">
            <v>UNIÓN JUNTA DE DESMONTAJE AUTOPORTANTE Ø 16" (A)</v>
          </cell>
          <cell r="E2009" t="str">
            <v>UN</v>
          </cell>
          <cell r="F2009">
            <v>4366630</v>
          </cell>
          <cell r="G2009" t="str">
            <v>Actualización 2022 -I + MO 2023</v>
          </cell>
        </row>
        <row r="2010">
          <cell r="C2010">
            <v>10679</v>
          </cell>
          <cell r="D2010" t="str">
            <v>TAPON PVC U.M. JUNTA HIDRAULICA NORMA NTC 382 D=2"</v>
          </cell>
          <cell r="E2010" t="str">
            <v>UN</v>
          </cell>
          <cell r="F2010">
            <v>9770</v>
          </cell>
          <cell r="G2010" t="str">
            <v>Actualización 2022 -I + MO 2023</v>
          </cell>
        </row>
        <row r="2011">
          <cell r="C2011">
            <v>10680</v>
          </cell>
          <cell r="D2011" t="str">
            <v>UNIÓN JUNTA DE DESMONTAJE AUTOPORTANTE Ø 12" (A)</v>
          </cell>
          <cell r="E2011" t="str">
            <v>UN</v>
          </cell>
          <cell r="F2011">
            <v>2346033</v>
          </cell>
          <cell r="G2011" t="str">
            <v>Actualización 2022 -I + MO 2023</v>
          </cell>
        </row>
        <row r="2012">
          <cell r="C2012">
            <v>10681</v>
          </cell>
          <cell r="D2012" t="str">
            <v>UNIÓN JUNTA DE DESMONTAJE AUTOPORTANTE Ø 24" (A)</v>
          </cell>
          <cell r="E2012" t="str">
            <v>UN</v>
          </cell>
          <cell r="F2012">
            <v>9554523</v>
          </cell>
          <cell r="G2012" t="str">
            <v>Actualización 2022 -I + MO 2023</v>
          </cell>
        </row>
        <row r="2013">
          <cell r="C2013">
            <v>10682</v>
          </cell>
          <cell r="D2013" t="str">
            <v>VÁLVULA DE COMPUERTA Ø 4" (E.L) CON SELLO EN BRONCE</v>
          </cell>
          <cell r="E2013" t="str">
            <v>UN</v>
          </cell>
          <cell r="F2013">
            <v>1687104</v>
          </cell>
          <cell r="G2013" t="str">
            <v>Actualización 2022 -I + MO 2023</v>
          </cell>
        </row>
        <row r="2014">
          <cell r="C2014">
            <v>10684</v>
          </cell>
          <cell r="D2014" t="str">
            <v>VENTOSA DE DOBLE ACCIÓN DE 2" DE BRIDA (A)</v>
          </cell>
          <cell r="E2014" t="str">
            <v>UN</v>
          </cell>
          <cell r="F2014">
            <v>462513</v>
          </cell>
          <cell r="G2014" t="str">
            <v>Actualización 2022 -I + MO 2023</v>
          </cell>
        </row>
        <row r="2015">
          <cell r="C2015">
            <v>10687</v>
          </cell>
          <cell r="D2015" t="str">
            <v>CODO EN ACERO D=16" ENTRE 67.5° Y 90  L=1.25 m x 1.25 m, INCLUYE UNIONES ESPIGO-CAMPANA CON EMPAQUE CAUCHO. CON REVESTIMIENTO INTERIOR Y EXTERIOR EN MORTERO DE CEMENTO. PRESIÓN TRABAJO 150 PSI</v>
          </cell>
          <cell r="E2015" t="str">
            <v>UN</v>
          </cell>
          <cell r="F2015">
            <v>5276148</v>
          </cell>
          <cell r="G2015" t="str">
            <v>Actualización 2022 -I + MO 2023</v>
          </cell>
        </row>
        <row r="2016">
          <cell r="C2016">
            <v>10688</v>
          </cell>
          <cell r="D2016" t="str">
            <v>CODO EN ACERO D=4"</v>
          </cell>
          <cell r="E2016" t="str">
            <v>UN</v>
          </cell>
          <cell r="F2016">
            <v>111411</v>
          </cell>
          <cell r="G2016" t="str">
            <v>Actualización 2022 -I + MO 2023</v>
          </cell>
        </row>
        <row r="2017">
          <cell r="C2017">
            <v>10689</v>
          </cell>
          <cell r="D2017" t="str">
            <v>SEÑAL METÁLICA DEFINITIVA DOBLE DE 0.75x0.75m REFLECTIVO GRADO INGENIERÍA ÁNGULOS DE 2x1/4", LÁMINA CLA. 16 PINTADA UNA CARA PINTURA ELECTROSTÁTICA. INCL. POSTE</v>
          </cell>
          <cell r="E2017" t="str">
            <v>UN</v>
          </cell>
          <cell r="F2017">
            <v>520197</v>
          </cell>
          <cell r="G2017" t="str">
            <v>Actualización 2022 -I + MO 2023</v>
          </cell>
        </row>
        <row r="2018">
          <cell r="C2018">
            <v>10690</v>
          </cell>
          <cell r="D2018" t="str">
            <v>CODO EN ACERO D=16" ENTRE 45° y 67.5°   JUNTA ESPIGO-CAMPANA CON EMPAQUE CAUCHO.  REVESTIMIENTO INTERIOR Y EXTERIOR EN MORTERO DE CEMENTO. L=0.85X0.85M PRESIÓN TRABAJO 150 PSI</v>
          </cell>
          <cell r="E2018" t="str">
            <v>UN</v>
          </cell>
          <cell r="F2018">
            <v>4176450</v>
          </cell>
          <cell r="G2018" t="str">
            <v>Actualización 2022 -I + MO 2023</v>
          </cell>
        </row>
        <row r="2019">
          <cell r="C2019">
            <v>10692</v>
          </cell>
          <cell r="D2019" t="str">
            <v>SEÑAL DOBLE DE 60 CM, REFLECTIVO ALTA DENSIDAD TIPO IV EN LAMINA GALVANIZADA, PEDESTAL EN ANGULO SP/SR/SI. (SUMINISTRO E INSTALACION)</v>
          </cell>
          <cell r="E2019" t="str">
            <v>UN</v>
          </cell>
          <cell r="F2019">
            <v>527150</v>
          </cell>
          <cell r="G2019" t="str">
            <v>Actualización 2022 -I + MO 2023</v>
          </cell>
          <cell r="H2019" t="str">
            <v>x</v>
          </cell>
        </row>
        <row r="2020">
          <cell r="C2020">
            <v>10694</v>
          </cell>
          <cell r="D2020" t="str">
            <v>SEÑAL VERTICAL REGLAMENTARIA CICLORRUTA (D= 45cm) CON PLAQUETA. INCLUYE POSTE.</v>
          </cell>
          <cell r="E2020" t="str">
            <v>UN</v>
          </cell>
          <cell r="F2020">
            <v>493850</v>
          </cell>
          <cell r="G2020" t="str">
            <v>Actualización 2022 -I + MO 2023</v>
          </cell>
          <cell r="H2020" t="str">
            <v>x</v>
          </cell>
        </row>
        <row r="2021">
          <cell r="C2021">
            <v>10695</v>
          </cell>
          <cell r="D2021" t="str">
            <v>TUBO EN ACERO SCH 40 D= 1"</v>
          </cell>
          <cell r="E2021" t="str">
            <v>ML</v>
          </cell>
          <cell r="F2021">
            <v>25400</v>
          </cell>
          <cell r="G2021" t="str">
            <v>Actualización 2022 -I + MO 2023</v>
          </cell>
        </row>
        <row r="2022">
          <cell r="C2022">
            <v>10696</v>
          </cell>
          <cell r="D2022" t="str">
            <v>TUBO EN ACERO SCH 40 D= 1 1/2"</v>
          </cell>
          <cell r="E2022" t="str">
            <v>ML</v>
          </cell>
          <cell r="F2022">
            <v>40079</v>
          </cell>
          <cell r="G2022" t="str">
            <v>Actualización 2022 -I + MO 2023</v>
          </cell>
        </row>
        <row r="2023">
          <cell r="C2023">
            <v>10697</v>
          </cell>
          <cell r="D2023" t="str">
            <v>SEÑAL VERTICAL INFORMATIVA CICLORUTA (D= 45cm x 45cm) CON PLAQUETA. INCLUYE POSTE. LÁMINA CALIBRE 16 PINTADA POR UNA CARA CON PINTURA ELECTROSTÁTICA</v>
          </cell>
          <cell r="E2023" t="str">
            <v>UN</v>
          </cell>
          <cell r="F2023">
            <v>493850</v>
          </cell>
          <cell r="G2023" t="str">
            <v>Actualización 2022 -I + MO 2023</v>
          </cell>
          <cell r="H2023" t="str">
            <v>x</v>
          </cell>
        </row>
        <row r="2024">
          <cell r="C2024">
            <v>10698</v>
          </cell>
          <cell r="D2024" t="str">
            <v>SEÑAL VERTICAL GRUPO DE REGLAMENTARIAS TIPO CIRCULO (D= 60cm). INCLUYE POSTE.</v>
          </cell>
          <cell r="E2024" t="str">
            <v>UN</v>
          </cell>
          <cell r="F2024">
            <v>428400</v>
          </cell>
          <cell r="G2024" t="str">
            <v>Actualización 2022 -I + MO 2023</v>
          </cell>
          <cell r="H2024" t="str">
            <v>x</v>
          </cell>
        </row>
        <row r="2025">
          <cell r="C2025">
            <v>10699</v>
          </cell>
          <cell r="D2025" t="str">
            <v>SEÑAL VERTICAL GRUPO DE REGLAMENTARIAS TIPO CIRCULO (D= 60cm). CON PLAQUETA. INCLUYE POSTE. REFLECTIVO GRADO ING. CON ÁNGULO DE 2" x 1/4" x 3m LÁMINA CAL. 16 PINTADA UNA CARA PINTURA ELECTROSTATICA</v>
          </cell>
          <cell r="E2025" t="str">
            <v>UN</v>
          </cell>
          <cell r="F2025">
            <v>428400</v>
          </cell>
          <cell r="G2025" t="str">
            <v>Actualización 2022 -I + MO 2023</v>
          </cell>
          <cell r="H2025" t="str">
            <v>x</v>
          </cell>
        </row>
        <row r="2026">
          <cell r="C2026">
            <v>10700</v>
          </cell>
          <cell r="D2026" t="str">
            <v>CODO 90° PVC ALCANTARILLADO D=8"</v>
          </cell>
          <cell r="E2026" t="str">
            <v>UN</v>
          </cell>
          <cell r="F2026">
            <v>155000</v>
          </cell>
          <cell r="G2026" t="str">
            <v>Actualización 2022 -I + MO 2023</v>
          </cell>
        </row>
        <row r="2027">
          <cell r="C2027">
            <v>10706</v>
          </cell>
          <cell r="D2027" t="str">
            <v>PERNOS ROSCADO EN "U" PARA TUBERÍA D=3"</v>
          </cell>
          <cell r="E2027" t="str">
            <v>UN</v>
          </cell>
          <cell r="F2027">
            <v>9813</v>
          </cell>
          <cell r="G2027" t="str">
            <v>Actualización 2022 -I + MO 2023</v>
          </cell>
        </row>
        <row r="2028">
          <cell r="C2028">
            <v>10710</v>
          </cell>
          <cell r="D2028" t="str">
            <v>POSTE TIPO MÁSTIL T1 (3.80m) EN TUBO SCH 40 GALVANIZADO Y PINTADO</v>
          </cell>
          <cell r="E2028" t="str">
            <v>UN</v>
          </cell>
          <cell r="F2028">
            <v>2343236</v>
          </cell>
          <cell r="G2028" t="str">
            <v>Actualización 2022 -I + MO 2023</v>
          </cell>
        </row>
        <row r="2029">
          <cell r="C2029">
            <v>10712</v>
          </cell>
          <cell r="D2029" t="str">
            <v>TAPA VALVULA TIPO CHOROTE TRAFICO PESADO</v>
          </cell>
          <cell r="E2029" t="str">
            <v>UN</v>
          </cell>
          <cell r="F2029">
            <v>436334</v>
          </cell>
          <cell r="G2029" t="str">
            <v>Actualización 2022 -I + MO 2023</v>
          </cell>
        </row>
        <row r="2030">
          <cell r="C2030">
            <v>10723</v>
          </cell>
          <cell r="D2030" t="str">
            <v>AGUA - E. COLI</v>
          </cell>
          <cell r="E2030" t="str">
            <v>MUESTRA</v>
          </cell>
          <cell r="F2030">
            <v>39270</v>
          </cell>
          <cell r="G2030" t="str">
            <v>Actualización 2022 -I + MO 2023</v>
          </cell>
        </row>
        <row r="2031">
          <cell r="C2031">
            <v>10728</v>
          </cell>
          <cell r="D2031" t="str">
            <v>AGUA - COLOR APARENTE</v>
          </cell>
          <cell r="E2031" t="str">
            <v>MUESTRA</v>
          </cell>
          <cell r="F2031">
            <v>13479</v>
          </cell>
          <cell r="G2031" t="str">
            <v>Actualización 2022 -I + MO 2023</v>
          </cell>
        </row>
        <row r="2032">
          <cell r="C2032">
            <v>10733</v>
          </cell>
          <cell r="D2032" t="str">
            <v>VALVULA COMPUERTA ELASTICA HD DN D=12" PVC L.F.</v>
          </cell>
          <cell r="E2032" t="str">
            <v>UN</v>
          </cell>
          <cell r="F2032">
            <v>4625133</v>
          </cell>
          <cell r="G2032" t="str">
            <v>Actualización 2022 -I + MO 2023</v>
          </cell>
        </row>
        <row r="2033">
          <cell r="C2033">
            <v>10734</v>
          </cell>
          <cell r="D2033" t="str">
            <v>VALVULA COMPUERTA ELASTICA HD DN D=8" PVC L.F.</v>
          </cell>
          <cell r="E2033" t="str">
            <v>UN</v>
          </cell>
          <cell r="F2033">
            <v>2651320</v>
          </cell>
          <cell r="G2033" t="str">
            <v>Actualización 2022 -I + MO 2023</v>
          </cell>
        </row>
        <row r="2034">
          <cell r="C2034">
            <v>10736</v>
          </cell>
          <cell r="D2034" t="str">
            <v>VALVULA COMPUERTA ELASTICA HD DN D=6" PVC L.F.</v>
          </cell>
          <cell r="E2034" t="str">
            <v>UN</v>
          </cell>
          <cell r="F2034">
            <v>1666000</v>
          </cell>
          <cell r="G2034" t="str">
            <v>Actualización 2022 -I + MO 2023</v>
          </cell>
        </row>
        <row r="2035">
          <cell r="C2035">
            <v>10737</v>
          </cell>
          <cell r="D2035" t="str">
            <v>VALVULA COMPUERTA ELASTICA HD DN D=4" PVC L.F.</v>
          </cell>
          <cell r="E2035" t="str">
            <v>UN</v>
          </cell>
          <cell r="F2035">
            <v>938910</v>
          </cell>
          <cell r="G2035" t="str">
            <v>Actualización 2022 -I + MO 2023</v>
          </cell>
        </row>
        <row r="2036">
          <cell r="C2036">
            <v>10754</v>
          </cell>
          <cell r="D2036" t="str">
            <v>REDUCCIÓN EXCÉNTRICA HD 27" x 24". Br PN10 x Br CL 125</v>
          </cell>
          <cell r="E2036" t="str">
            <v>UN</v>
          </cell>
          <cell r="F2036">
            <v>10975095</v>
          </cell>
          <cell r="G2036" t="str">
            <v>Actualización 2022 -I + MO 2023</v>
          </cell>
        </row>
        <row r="2037">
          <cell r="C2037">
            <v>10755</v>
          </cell>
          <cell r="D2037" t="str">
            <v>UNIÓN JUNTA DE DESMONTAJE TIPO DRESSER Ø 4" 150 PSI</v>
          </cell>
          <cell r="E2037" t="str">
            <v>UN</v>
          </cell>
          <cell r="F2037">
            <v>295083</v>
          </cell>
          <cell r="G2037" t="str">
            <v>Actualización 2022 -I + MO 2023</v>
          </cell>
        </row>
        <row r="2038">
          <cell r="C2038">
            <v>10756</v>
          </cell>
          <cell r="D2038" t="str">
            <v>VÁLVULA DE CHEQUE DE 4" 150 PSI EXTREMOS BRIDADOS.</v>
          </cell>
          <cell r="E2038" t="str">
            <v>UN</v>
          </cell>
          <cell r="F2038">
            <v>1110666</v>
          </cell>
          <cell r="G2038" t="str">
            <v>Actualización 2022 -I + MO 2023</v>
          </cell>
        </row>
        <row r="2039">
          <cell r="C2039">
            <v>10757</v>
          </cell>
          <cell r="D2039" t="str">
            <v>VÁLVULA VENTOSA HD COMBINADA TRIPLE ACCIÓN (TRIPLE EFECTO) D=3" EXTREMO EN BRIDA CLASE 150</v>
          </cell>
          <cell r="E2039" t="str">
            <v>UN</v>
          </cell>
          <cell r="F2039">
            <v>1044937</v>
          </cell>
          <cell r="G2039" t="str">
            <v>Actualización 2022 -I + MO 2023</v>
          </cell>
        </row>
        <row r="2040">
          <cell r="C2040">
            <v>10758</v>
          </cell>
          <cell r="D2040" t="str">
            <v>VÁLVULA COMPUERTA ELÁSTICA EXTREMOS BRIDADOS. D=3"  150 PSI (VASTAGO ASCENDENTE)</v>
          </cell>
          <cell r="E2040" t="str">
            <v>UN</v>
          </cell>
          <cell r="F2040">
            <v>912334</v>
          </cell>
          <cell r="G2040" t="str">
            <v>Actualización 2022 -I + MO 2023</v>
          </cell>
        </row>
        <row r="2041">
          <cell r="C2041">
            <v>10767</v>
          </cell>
          <cell r="D2041" t="str">
            <v>PINTURA DE TRÁFICO ESPESOR SECO 4mils PARA SEÑALIZACIÓN DE PISO EN PUERTA CORREDIZA SENCILLA, SEGÚN MANUAL DE IMAGEN DE TRANSMILENIO - Incluye suministro y aplicación</v>
          </cell>
          <cell r="E2041" t="str">
            <v>M2</v>
          </cell>
          <cell r="F2041">
            <v>125977</v>
          </cell>
          <cell r="G2041" t="str">
            <v>Actualización 2022 -I + MO 2023</v>
          </cell>
        </row>
        <row r="2042">
          <cell r="C2042">
            <v>10768</v>
          </cell>
          <cell r="D2042" t="str">
            <v>PINTURA DE TRÁFICO ESPESOR SECO 4mils PARA SEÑALIZACIÓN DE PISO EN PUERTA CORREDIZA TELESCÓPICA, SEGÚN MANUAL DE IMAGEN DE TRANSMILENIO - Incluye suministro y aplicación</v>
          </cell>
          <cell r="E2042" t="str">
            <v>UN</v>
          </cell>
          <cell r="F2042">
            <v>180565</v>
          </cell>
          <cell r="G2042" t="str">
            <v>Actualización 2022 -I + MO 2023</v>
          </cell>
        </row>
        <row r="2043">
          <cell r="C2043">
            <v>10770</v>
          </cell>
          <cell r="D2043" t="str">
            <v>SEÑAL TIPO DE FRECUENCIA EN LÁMINA, RECUBRIMIENTO POR AMBAS CARAS EN PELÍCULA REFLECTORA GRADO INGENIERÍA AZUL PARA EL FONDO Y BLANCO PARA NÚMERO O LETRA. SEGÚN MANUAL DE IMAGEN TRANSMILENIO.</v>
          </cell>
          <cell r="E2043" t="str">
            <v>UN</v>
          </cell>
          <cell r="F2043">
            <v>83747</v>
          </cell>
          <cell r="G2043" t="str">
            <v>Actualización 2022 -I + MO 2023</v>
          </cell>
          <cell r="H2043" t="str">
            <v>x</v>
          </cell>
        </row>
        <row r="2044">
          <cell r="C2044">
            <v>10774</v>
          </cell>
          <cell r="D2044" t="str">
            <v>RUTEROS MONTAJE RUTA FÁCIL EN VINILO CON ADHESIVO EN VINILO FUNDIDO 32cm x 16cm SOBRE IMPRESIÓN. SEGÚN MANUAL DE IMAGEN TRANSMILENIO. SUMINISTRO E INSTALACIÓN</v>
          </cell>
          <cell r="E2044" t="str">
            <v>UN</v>
          </cell>
          <cell r="F2044">
            <v>71249</v>
          </cell>
          <cell r="G2044" t="str">
            <v>Actualización 2022 -I + MO 2023</v>
          </cell>
        </row>
        <row r="2045">
          <cell r="C2045">
            <v>10776</v>
          </cell>
          <cell r="D2045" t="str">
            <v>RUTEROS MONTANTE SERVICIOS Y HORARIOS + INFORMACIÓN + RIELES. SEGÚN MANUAL DE IMAGEN TRANSMILENIO. SUMINISTRO E INSTALACIÓN.</v>
          </cell>
          <cell r="E2045" t="str">
            <v>UN</v>
          </cell>
          <cell r="F2045">
            <v>86234</v>
          </cell>
          <cell r="G2045" t="str">
            <v>Actualización 2022 -I + MO 2023</v>
          </cell>
        </row>
        <row r="2046">
          <cell r="C2046">
            <v>10777</v>
          </cell>
          <cell r="D2046" t="str">
            <v>YEE REDUCIDA PVC SANITARIA 4" x 3"</v>
          </cell>
          <cell r="E2046" t="str">
            <v>UN</v>
          </cell>
          <cell r="F2046">
            <v>28371</v>
          </cell>
          <cell r="G2046" t="str">
            <v>Actualización 2022 -I + MO 2023</v>
          </cell>
        </row>
        <row r="2047">
          <cell r="C2047">
            <v>10783</v>
          </cell>
          <cell r="D2047" t="str">
            <v>CONDUCTORES DE ALUMINIO 4X(1X2/0) AWG AISLADO HFFR 600 V C.A.</v>
          </cell>
          <cell r="E2047" t="str">
            <v>ML</v>
          </cell>
          <cell r="F2047">
            <v>6624</v>
          </cell>
          <cell r="G2047" t="str">
            <v>Actualización 2022 -I + MO 2023</v>
          </cell>
        </row>
        <row r="2048">
          <cell r="C2048">
            <v>10787</v>
          </cell>
          <cell r="D2048" t="str">
            <v>SIFON PVC 135° D=3"</v>
          </cell>
          <cell r="E2048" t="str">
            <v>UN</v>
          </cell>
          <cell r="F2048">
            <v>13459</v>
          </cell>
          <cell r="G2048" t="str">
            <v>Actualización 2022 -I + MO 2023</v>
          </cell>
        </row>
        <row r="2049">
          <cell r="C2049">
            <v>10788</v>
          </cell>
          <cell r="D2049" t="str">
            <v>BARRA SOPORTE BAÑO MOVILIDAD REDUCIDA</v>
          </cell>
          <cell r="E2049" t="str">
            <v>UN</v>
          </cell>
          <cell r="F2049">
            <v>291550</v>
          </cell>
          <cell r="G2049" t="str">
            <v>Actualización 2022 -I + MO 2023</v>
          </cell>
        </row>
        <row r="2050">
          <cell r="C2050">
            <v>10790</v>
          </cell>
          <cell r="D2050" t="str">
            <v>PUERTA METÁLICA CON REJILLA DE 0.80 m x 2.10 m.</v>
          </cell>
          <cell r="E2050" t="str">
            <v>M2</v>
          </cell>
          <cell r="F2050">
            <v>409930</v>
          </cell>
          <cell r="G2050" t="str">
            <v>Actualización 2022 -I + MO 2023</v>
          </cell>
        </row>
        <row r="2051">
          <cell r="C2051">
            <v>10792</v>
          </cell>
          <cell r="D2051" t="str">
            <v>LUMINARIA PANEL LED 1.20 X 0.30MT. INSTALADA EN EL TECHO. INCLUYE SUMINISTRO E INSTALACIÓN, 42W 120V C.A 4396LM</v>
          </cell>
          <cell r="E2051" t="str">
            <v>UN</v>
          </cell>
          <cell r="F2051">
            <v>107171</v>
          </cell>
          <cell r="G2051" t="str">
            <v>Actualización 2022 -I + MO 2023</v>
          </cell>
        </row>
        <row r="2052">
          <cell r="C2052">
            <v>10794</v>
          </cell>
          <cell r="D2052" t="str">
            <v>SIFON PVC 135° D=4"</v>
          </cell>
          <cell r="E2052" t="str">
            <v>UN</v>
          </cell>
          <cell r="F2052">
            <v>29417</v>
          </cell>
          <cell r="G2052" t="str">
            <v>Actualización 2022 -I + MO 2023</v>
          </cell>
        </row>
        <row r="2053">
          <cell r="C2053">
            <v>10795</v>
          </cell>
          <cell r="D2053" t="str">
            <v>LUMINARIA PANEL LED 60 X 60CM. INSTALADA EN EL TECHO. INCLUYE SUMINISTRO E INSTALACIÓN, 33W 120V C.A 3520LM</v>
          </cell>
          <cell r="E2053" t="str">
            <v>UN</v>
          </cell>
          <cell r="F2053">
            <v>74327</v>
          </cell>
          <cell r="G2053" t="str">
            <v>Actualización 2022 -I + MO 2023</v>
          </cell>
        </row>
        <row r="2054">
          <cell r="C2054">
            <v>10796</v>
          </cell>
          <cell r="D2054" t="str">
            <v>LUMINARIA PANEL LED  REDONDO INSTALADA EN EL TECHO. INCLUYE SUMINISTRO E INSTALACIÓN, 12W 120V C.A 710LM</v>
          </cell>
          <cell r="E2054" t="str">
            <v>UN</v>
          </cell>
          <cell r="F2054">
            <v>11688</v>
          </cell>
          <cell r="G2054" t="str">
            <v>Actualización 2022 -I + MO 2023</v>
          </cell>
        </row>
        <row r="2055">
          <cell r="C2055">
            <v>10808</v>
          </cell>
          <cell r="D2055" t="str">
            <v>ACCESORIOS DE INSTALACIÓN ADICIONALES: CONDULETAS, CONECTORES, RECTOS, ADAPTADOR PVC A EMT, CAJAS METÁLICAS 5800 ENTRE OTROS</v>
          </cell>
          <cell r="E2055" t="str">
            <v>UN</v>
          </cell>
          <cell r="F2055">
            <v>57257</v>
          </cell>
          <cell r="G2055" t="str">
            <v>Actualización 2022 -I + MO 2023</v>
          </cell>
        </row>
        <row r="2056">
          <cell r="C2056">
            <v>10813</v>
          </cell>
          <cell r="D2056" t="str">
            <v>CODO 90° PVC E.L.  D= 2"</v>
          </cell>
          <cell r="E2056" t="str">
            <v>UN</v>
          </cell>
          <cell r="F2056">
            <v>14420</v>
          </cell>
          <cell r="G2056" t="str">
            <v>Actualización 2022 -I + MO 2023</v>
          </cell>
        </row>
        <row r="2057">
          <cell r="C2057">
            <v>10822</v>
          </cell>
          <cell r="D2057" t="str">
            <v>LUMINARIA LED I, 16 LED, RA03SIM, 21W, 4000°K  100-227 V</v>
          </cell>
          <cell r="E2057" t="str">
            <v>UN</v>
          </cell>
          <cell r="F2057">
            <v>1007405</v>
          </cell>
          <cell r="G2057" t="str">
            <v>Actualización 2022 -I + MO 2023</v>
          </cell>
        </row>
        <row r="2058">
          <cell r="C2058">
            <v>10824</v>
          </cell>
          <cell r="D2058" t="str">
            <v>UPS 2.0 KVA</v>
          </cell>
          <cell r="E2058" t="str">
            <v>UN</v>
          </cell>
          <cell r="F2058">
            <v>1654100</v>
          </cell>
          <cell r="G2058" t="str">
            <v>Actualización 2022 -I + MO 2023</v>
          </cell>
        </row>
        <row r="2059">
          <cell r="C2059">
            <v>10825</v>
          </cell>
          <cell r="D2059" t="str">
            <v>ESPECIES DE JARDINERÍA PORTE BAJO (CINTAS)</v>
          </cell>
          <cell r="E2059" t="str">
            <v>M2</v>
          </cell>
          <cell r="F2059">
            <v>58500</v>
          </cell>
          <cell r="G2059" t="str">
            <v>Actualización 2022 -I + MO 2023</v>
          </cell>
        </row>
        <row r="2060">
          <cell r="C2060">
            <v>10830</v>
          </cell>
          <cell r="D2060" t="str">
            <v>ESPECIES DE JARDINERÍA PORTE ALTO (GARRAS DE CANGURO)</v>
          </cell>
          <cell r="E2060" t="str">
            <v>M2</v>
          </cell>
          <cell r="F2060">
            <v>65000</v>
          </cell>
          <cell r="G2060" t="str">
            <v>Actualización 2022 -I + MO 2023</v>
          </cell>
        </row>
        <row r="2061">
          <cell r="C2061">
            <v>10836</v>
          </cell>
          <cell r="D2061" t="str">
            <v>POSTE METALICO GALVANIZADO EN CALIENTE H=14m CON BRAZO SENCILLO</v>
          </cell>
          <cell r="E2061" t="str">
            <v>UN</v>
          </cell>
          <cell r="F2061">
            <v>4736446</v>
          </cell>
          <cell r="G2061" t="str">
            <v>Actualización 2022 -I + MO 2023</v>
          </cell>
        </row>
        <row r="2062">
          <cell r="C2062">
            <v>10842</v>
          </cell>
          <cell r="D2062" t="str">
            <v>CONECTOR TIPO CUÑA</v>
          </cell>
          <cell r="E2062" t="str">
            <v>UN</v>
          </cell>
          <cell r="F2062">
            <v>14994</v>
          </cell>
          <cell r="G2062" t="str">
            <v>Actualización 2022 -I + MO 2023</v>
          </cell>
        </row>
        <row r="2063">
          <cell r="C2063">
            <v>10847</v>
          </cell>
          <cell r="D2063" t="str">
            <v>POSTE METALICO GALVANIZADO EN CALIENTE H=14m CON BRAZO DOBLE PROPOSITO DE 1.5m</v>
          </cell>
          <cell r="E2063" t="str">
            <v>UN</v>
          </cell>
          <cell r="F2063">
            <v>4788690</v>
          </cell>
          <cell r="G2063" t="str">
            <v>Actualización 2022 -I + MO 2023</v>
          </cell>
        </row>
        <row r="2064">
          <cell r="C2064">
            <v>10848</v>
          </cell>
          <cell r="D2064" t="str">
            <v>CURVA DE ACERO GALVANIZADA DE 4" X 90°</v>
          </cell>
          <cell r="E2064" t="str">
            <v>ML</v>
          </cell>
          <cell r="F2064">
            <v>67116</v>
          </cell>
          <cell r="G2064" t="str">
            <v>Actualización 2022 -I + MO 2023</v>
          </cell>
        </row>
        <row r="2065">
          <cell r="C2065">
            <v>10849</v>
          </cell>
          <cell r="D2065" t="str">
            <v>UNIÓN GALVANIZADA DE 4"</v>
          </cell>
          <cell r="E2065" t="str">
            <v>ML</v>
          </cell>
          <cell r="F2065">
            <v>39679</v>
          </cell>
          <cell r="G2065" t="str">
            <v>Actualización 2022 -I + MO 2023</v>
          </cell>
        </row>
        <row r="2066">
          <cell r="C2066">
            <v>10850</v>
          </cell>
          <cell r="D2066" t="str">
            <v>ABRAZADERA DE UNA SALIDA PARA SUJECIÓN DE CABLES AL POSTE</v>
          </cell>
          <cell r="E2066" t="str">
            <v>ML</v>
          </cell>
          <cell r="F2066">
            <v>11932</v>
          </cell>
          <cell r="G2066" t="str">
            <v>Actualización 2022 -I + MO 2023</v>
          </cell>
        </row>
        <row r="2067">
          <cell r="C2067">
            <v>10851</v>
          </cell>
          <cell r="D2067" t="str">
            <v>POSTE METALICO GALVANIZADO EN CALIENTE H=14m CON BRAZO TRIPLE PROPOSITO DE 1.5m</v>
          </cell>
          <cell r="E2067" t="str">
            <v>UN</v>
          </cell>
          <cell r="F2067">
            <v>3516843</v>
          </cell>
          <cell r="G2067" t="str">
            <v>Actualización 2022 -I + MO 2023</v>
          </cell>
        </row>
        <row r="2068">
          <cell r="C2068">
            <v>10852</v>
          </cell>
          <cell r="D2068" t="str">
            <v>LUMINARIA REALED IV 128 LED, RA02SII, 200W COMPLETA PARA ALUMBRADO PÚBLICO</v>
          </cell>
          <cell r="E2068" t="str">
            <v>UN</v>
          </cell>
          <cell r="F2068">
            <v>1446627</v>
          </cell>
          <cell r="G2068" t="str">
            <v>Actualización 2022 -I + MO 2023</v>
          </cell>
        </row>
        <row r="2069">
          <cell r="C2069">
            <v>10854</v>
          </cell>
          <cell r="D2069" t="str">
            <v>CIMBRA DE SOPORTE. FORZA ANDAMIOS Y FORZA ACERO LOSA</v>
          </cell>
          <cell r="E2069" t="str">
            <v>M2/DIA</v>
          </cell>
          <cell r="F2069">
            <v>4760</v>
          </cell>
          <cell r="G2069" t="str">
            <v>Actualización 2022 -I + MO 2023</v>
          </cell>
        </row>
        <row r="2070">
          <cell r="C2070">
            <v>10855</v>
          </cell>
          <cell r="D2070" t="str">
            <v>CAJA METÁLICA DE PASO 30cmX30cmX10cm</v>
          </cell>
          <cell r="E2070" t="str">
            <v>UN</v>
          </cell>
          <cell r="F2070">
            <v>49266</v>
          </cell>
          <cell r="G2070" t="str">
            <v>Actualización 2022 -I + MO 2023</v>
          </cell>
        </row>
        <row r="2071">
          <cell r="C2071">
            <v>10862</v>
          </cell>
          <cell r="D2071" t="str">
            <v>CAJA DE EMPALME PARA 12 HILOS MÍNIMO</v>
          </cell>
          <cell r="E2071" t="str">
            <v>UN</v>
          </cell>
          <cell r="F2071">
            <v>355375</v>
          </cell>
          <cell r="G2071" t="str">
            <v>Actualización 2022 -I + MO 2023</v>
          </cell>
        </row>
        <row r="2072">
          <cell r="C2072">
            <v>10863</v>
          </cell>
          <cell r="D2072" t="str">
            <v>OTDR FIBRA ÓPTICA ALQUILER</v>
          </cell>
          <cell r="E2072" t="str">
            <v>DIA</v>
          </cell>
          <cell r="F2072">
            <v>54994</v>
          </cell>
          <cell r="G2072" t="str">
            <v>Actualización 2022 -I + MO 2023</v>
          </cell>
        </row>
        <row r="2073">
          <cell r="C2073">
            <v>10864</v>
          </cell>
          <cell r="D2073" t="str">
            <v>FUSIONADOR DE FIBRA ÓPTICA ALQUILER</v>
          </cell>
          <cell r="E2073" t="str">
            <v>DIA</v>
          </cell>
          <cell r="F2073">
            <v>54994</v>
          </cell>
          <cell r="G2073" t="str">
            <v>Actualización 2022 -I + MO 2023</v>
          </cell>
        </row>
        <row r="2074">
          <cell r="C2074">
            <v>10872</v>
          </cell>
          <cell r="D2074" t="str">
            <v>TABLERO TRIFASICO CON PUERTA Y ESPACIO PARA TOTALIZADOR DE 24 CIRCUITOS CON BARRAJE DE 225A-BARRA NEUTRO-BARRA TIERRA-CHAPA Y LLAVE.</v>
          </cell>
          <cell r="E2074" t="str">
            <v>UN</v>
          </cell>
          <cell r="F2074">
            <v>410441</v>
          </cell>
          <cell r="G2074" t="str">
            <v>Actualización 2022 -I + MO 2023</v>
          </cell>
        </row>
        <row r="2075">
          <cell r="C2075">
            <v>10876</v>
          </cell>
          <cell r="D2075" t="str">
            <v>POSTE METÁLICO AP, H=21M CON CANASTA DE ANCLAJE, CANASTA DE MANTENIMIENTO, SOPORTE PARA LUMINARIAS, LÍNEA DE VIDA Y PELDAÑOS. INCLUYE TRANSPORTE AL PORTAL AMÉRICAS</v>
          </cell>
          <cell r="E2075" t="str">
            <v>UN</v>
          </cell>
          <cell r="F2075">
            <v>12657666</v>
          </cell>
          <cell r="G2075" t="str">
            <v>Actualización 2022 -I + MO 2023</v>
          </cell>
        </row>
        <row r="2076">
          <cell r="C2076">
            <v>10877</v>
          </cell>
          <cell r="D2076" t="str">
            <v>PROYECTOR LED PRO 600W 5000K, 120-277V, 6000 LM, CON DIFUSOR DE VIDRIO PLANO (INCLUYE ACCESORIOS DE FIJACION)</v>
          </cell>
          <cell r="E2076" t="str">
            <v>UN</v>
          </cell>
          <cell r="F2076">
            <v>3990800</v>
          </cell>
          <cell r="G2076" t="str">
            <v>Actualización 2022 -I + MO 2023</v>
          </cell>
        </row>
        <row r="2077">
          <cell r="C2077">
            <v>10878</v>
          </cell>
          <cell r="D2077" t="str">
            <v>TRAGANTE CÚPULA 4" x 3" PLÁSTICAS</v>
          </cell>
          <cell r="E2077" t="str">
            <v>UN</v>
          </cell>
          <cell r="F2077">
            <v>5640</v>
          </cell>
          <cell r="G2077" t="str">
            <v>Actualización 2022 -I + MO 2023</v>
          </cell>
        </row>
        <row r="2078">
          <cell r="C2078">
            <v>10880</v>
          </cell>
          <cell r="D2078" t="str">
            <v>MATERIAL GRANULAR TIPO B-400 PROVENIENTE DE CENTROS DE TRATAMIENTO Y/O APROVECHAMIENTO DE RCD</v>
          </cell>
          <cell r="E2078" t="str">
            <v>M3</v>
          </cell>
          <cell r="F2078">
            <v>19754</v>
          </cell>
          <cell r="G2078" t="str">
            <v>Actualización 2022 -I + MO 2023</v>
          </cell>
        </row>
        <row r="2079">
          <cell r="C2079">
            <v>10882</v>
          </cell>
          <cell r="D2079" t="str">
            <v>CABLE ALUMINIO AISLADO THHW, 500 KCMIL AA8000-CPT 600V 90°C CT</v>
          </cell>
          <cell r="E2079" t="str">
            <v>ML</v>
          </cell>
          <cell r="F2079">
            <v>27507</v>
          </cell>
          <cell r="G2079" t="str">
            <v>Actualización 2022 -I + MO 2023</v>
          </cell>
        </row>
        <row r="2080">
          <cell r="C2080">
            <v>10890</v>
          </cell>
          <cell r="D2080" t="str">
            <v>TUBERÍA DE ACERO D 1 1/2" (DN40), ASTM A53 GALVANIZADO ASTM A123, SCH10, SC, CLASE 150, CONEXIONES ROSCADAS NPT.</v>
          </cell>
          <cell r="E2080" t="str">
            <v>ML</v>
          </cell>
          <cell r="F2080">
            <v>45410</v>
          </cell>
          <cell r="G2080" t="str">
            <v>Actualización 2022 -I + MO 2023</v>
          </cell>
        </row>
        <row r="2081">
          <cell r="C2081">
            <v>10891</v>
          </cell>
          <cell r="D2081" t="str">
            <v>VÁLVULA ANTI-RETORNO, (CHEQUE CORTINA) TIPO SWING, D 1 1/2" (DN40), CLASE 150, CONEXIONES ROSCADAS NPT.</v>
          </cell>
          <cell r="E2081" t="str">
            <v>UN</v>
          </cell>
          <cell r="F2081">
            <v>89105</v>
          </cell>
          <cell r="G2081" t="str">
            <v>Actualización 2022 -I + MO 2023</v>
          </cell>
        </row>
        <row r="2082">
          <cell r="C2082">
            <v>10920</v>
          </cell>
          <cell r="D2082" t="str">
            <v>TEE BRIDADO, D 6"X6" (DN150), ASTM A126, GALVANIZADO ASTM A123, ASME B16.42, RF CLASE 150</v>
          </cell>
          <cell r="E2082" t="str">
            <v>UN</v>
          </cell>
          <cell r="F2082">
            <v>1134070</v>
          </cell>
          <cell r="G2082" t="str">
            <v>Actualización 2022 -I + MO 2023</v>
          </cell>
        </row>
        <row r="2083">
          <cell r="C2083">
            <v>10936</v>
          </cell>
          <cell r="D2083" t="str">
            <v>BRIDA FLANGLES SLIP-ON D= 3" ACERO SOLDABLE RF 150 LB. ANSI B16.5</v>
          </cell>
          <cell r="E2083" t="str">
            <v>UN</v>
          </cell>
          <cell r="F2083">
            <v>76454</v>
          </cell>
          <cell r="G2083" t="str">
            <v>Actualización 2022 -I + MO 2023</v>
          </cell>
        </row>
        <row r="2084">
          <cell r="C2084">
            <v>10937</v>
          </cell>
          <cell r="D2084" t="str">
            <v>BRIDA FLANGLES SLIP-ON D= 6" ACERO SOLDABLE RF 150 LB. ANSI B16.5</v>
          </cell>
          <cell r="E2084" t="str">
            <v>UN</v>
          </cell>
          <cell r="F2084">
            <v>104178</v>
          </cell>
          <cell r="G2084" t="str">
            <v>Actualización 2022 -I + MO 2023</v>
          </cell>
        </row>
        <row r="2085">
          <cell r="C2085">
            <v>10947</v>
          </cell>
          <cell r="D2085" t="str">
            <v>ACERO LISO  D= 1 1/2" A37 - ACERO DE TRANSFERENCIA</v>
          </cell>
          <cell r="E2085" t="str">
            <v>KG</v>
          </cell>
          <cell r="F2085">
            <v>3570</v>
          </cell>
          <cell r="G2085" t="str">
            <v>Actualización 2022 -I + MO 2023</v>
          </cell>
          <cell r="H2085" t="str">
            <v>x</v>
          </cell>
        </row>
        <row r="2086">
          <cell r="C2086">
            <v>10948</v>
          </cell>
          <cell r="D2086" t="str">
            <v>ACERO LISO  D= 1" A37 - ACERO DE TRANSFERENCIA</v>
          </cell>
          <cell r="E2086" t="str">
            <v>KG</v>
          </cell>
          <cell r="F2086">
            <v>3257</v>
          </cell>
          <cell r="G2086" t="str">
            <v>Actualización 2022 -I + MO 2023</v>
          </cell>
          <cell r="H2086" t="str">
            <v>x</v>
          </cell>
        </row>
        <row r="2087">
          <cell r="C2087">
            <v>10955</v>
          </cell>
          <cell r="D2087" t="str">
            <v>CAMIÓN APLICADOR DE VÍAS DOBLE CABINA DE 3.5 ton DE CAPACIDAD, CON EQUIPO DE APLICACIÓN DE DOS MAQUINAS DEMARCADORAS HIDRA AIRLESS HIDRAM 4000, UNA MAQUINA DEMARCADORA POWRLINE</v>
          </cell>
          <cell r="E2087" t="str">
            <v>DIA</v>
          </cell>
          <cell r="F2087">
            <v>4331600</v>
          </cell>
          <cell r="G2087" t="str">
            <v>Actualización 2022 -I + MO 2023</v>
          </cell>
        </row>
        <row r="2088">
          <cell r="C2088">
            <v>10957</v>
          </cell>
          <cell r="D2088" t="str">
            <v>MÉTODOS PARA MUESTREO Y ENSAYOS DE UNIDADES DE MAMPOSTERÍA Y OTROS PRODUCTOS DE ARCILLA. EFLORECENCIA. Norma técnica: NTC 4017 numeral 12.</v>
          </cell>
          <cell r="E2088" t="str">
            <v>UN</v>
          </cell>
          <cell r="F2088">
            <v>43600</v>
          </cell>
          <cell r="G2088" t="str">
            <v>Actualización 2022 -I + MO 2023</v>
          </cell>
        </row>
        <row r="2089">
          <cell r="C2089">
            <v>10958</v>
          </cell>
          <cell r="D2089" t="str">
            <v>MÉTODOS PARA MUESTREO Y ENSAYOS DE UNIDADES DE MAMPOSTERÍA Y OTROS PRODUCTOS DE ARCILLA. ABSORCIÓN DE AGUA. Norma técnica: NTC 4017 numeral 10.3.</v>
          </cell>
          <cell r="E2089" t="str">
            <v>UN</v>
          </cell>
          <cell r="F2089">
            <v>31401</v>
          </cell>
          <cell r="G2089" t="str">
            <v>Actualización 2022 -I + MO 2023</v>
          </cell>
        </row>
        <row r="2090">
          <cell r="C2090">
            <v>10959</v>
          </cell>
          <cell r="D2090" t="str">
            <v>MÉTODOS PARA MUESTREO Y ENSAYOS DE UNIDADES DE MAMPOSTERÍA Y OTROS PRODUCTOS DE ARCILLA. MEDICIÓN DEL ALABEO. Norma técnica: NTC 4017 numeral 19.</v>
          </cell>
          <cell r="E2090" t="str">
            <v>UN</v>
          </cell>
          <cell r="F2090">
            <v>34510</v>
          </cell>
          <cell r="G2090" t="str">
            <v>Actualización 2022 -I + MO 2023</v>
          </cell>
        </row>
        <row r="2091">
          <cell r="C2091">
            <v>10960</v>
          </cell>
          <cell r="D2091" t="str">
            <v>MÉTODOS PARA MUESTREO Y ENSAYOS DE UNIDADES DE MAMPOSTERÍA Y OTROS PRODUCTOS DE ARCILLA. RESISTENCIA A LA COMPRESIÓN. Norma técnica: NTC 4017 numeral 7.</v>
          </cell>
          <cell r="E2091" t="str">
            <v>UN</v>
          </cell>
          <cell r="F2091">
            <v>33320</v>
          </cell>
          <cell r="G2091" t="str">
            <v>Actualización 2022 -I + MO 2023</v>
          </cell>
        </row>
        <row r="2092">
          <cell r="C2092">
            <v>10961</v>
          </cell>
          <cell r="D2092" t="str">
            <v>MÉTODOS PARA MUESTREO Y ENSAYOS DE UNIDADES DE MAMPOSTERÍA Y OTROS PRODUCTOS DE ARCILLA. MEDICIÓN DEL TAMAÑO. Norma técnica: NTC 4017 numeral 18.</v>
          </cell>
          <cell r="E2092" t="str">
            <v>UN</v>
          </cell>
          <cell r="F2092">
            <v>18802</v>
          </cell>
          <cell r="G2092" t="str">
            <v>Actualización 2022 -I + MO 2023</v>
          </cell>
        </row>
        <row r="2093">
          <cell r="C2093">
            <v>10962</v>
          </cell>
          <cell r="D2093" t="str">
            <v>MEDICIONES (DIMENSIONES) DE LOSETAS DE CONCRETO PARA PAVIMENTOS. Norma técnica: NTC 4992 numeral 6.2.10.</v>
          </cell>
          <cell r="E2093" t="str">
            <v>UN</v>
          </cell>
          <cell r="F2093">
            <v>32725</v>
          </cell>
          <cell r="G2093" t="str">
            <v>Actualización 2022 -I + MO 2023</v>
          </cell>
        </row>
        <row r="2094">
          <cell r="C2094">
            <v>10963</v>
          </cell>
          <cell r="D2094" t="str">
            <v>PREFABRICADOS DE CONCRETO. MUESTREO Y ENSAYO DE PREFABRICADOS DE CONCRETO NO REFORZADOS, VIBROCOMPACTADOS. ABSORCIÓN DE AGUA. Norma técnica: NTC 4024 numeral 8.</v>
          </cell>
          <cell r="E2094" t="str">
            <v>UN</v>
          </cell>
          <cell r="F2094">
            <v>31401</v>
          </cell>
          <cell r="G2094" t="str">
            <v>Actualización 2022 -I + MO 2023</v>
          </cell>
        </row>
        <row r="2095">
          <cell r="C2095">
            <v>10964</v>
          </cell>
          <cell r="D2095" t="str">
            <v>ADOQUINES DE CONCRETO PARA PAVIMENTOS. MEDICIONES. Norma técnica: NTC 2017 numeral 6.2.</v>
          </cell>
          <cell r="E2095" t="str">
            <v>UN</v>
          </cell>
          <cell r="F2095">
            <v>32130</v>
          </cell>
          <cell r="G2095" t="str">
            <v>Actualización 2022 -I + MO 2023</v>
          </cell>
        </row>
        <row r="2096">
          <cell r="C2096">
            <v>10965</v>
          </cell>
          <cell r="D2096" t="str">
            <v>DETERMINACIÓN DE LA VISCOSIDAD DEL ASFALTO EMPLEANDO VISCOSÍMETROS CAPILARES DE VACÍO. Norma técnica: INV E – 716 - 13 ASTM D2171.</v>
          </cell>
          <cell r="E2096" t="str">
            <v>UN</v>
          </cell>
          <cell r="F2096">
            <v>202300</v>
          </cell>
          <cell r="G2096" t="str">
            <v>Actualización 2022 -I + MO 2023</v>
          </cell>
        </row>
        <row r="2097">
          <cell r="C2097">
            <v>10966</v>
          </cell>
          <cell r="D2097" t="str">
            <v>CARACTERIZACIÓN DE LAS MEZCLAS ASFÁLTICAS ABIERTAS POR MEDIO DEL ENSAYO CANTABRO DE PÉRDIDA POR DESGASTE. Norma técnica: INV E - 760 - 13 NLT 352.</v>
          </cell>
          <cell r="E2097" t="str">
            <v>UN</v>
          </cell>
          <cell r="F2097">
            <v>100793</v>
          </cell>
          <cell r="G2097" t="str">
            <v>Actualización 2022 -I + MO 2023</v>
          </cell>
        </row>
        <row r="2098">
          <cell r="C2098">
            <v>10967</v>
          </cell>
          <cell r="D2098" t="str">
            <v>DISEÑO DE MEZCLAS DE AGREGADOS CON CEMENTO ASFÁLTICO ESPUMADO. COMPACTACIÓN DE 6 PROBETAS. Norma técnica: INV E – 785 - 13.</v>
          </cell>
          <cell r="E2098" t="str">
            <v>UN</v>
          </cell>
          <cell r="F2098">
            <v>773000</v>
          </cell>
          <cell r="G2098" t="str">
            <v>Actualización 2022 -I + MO 2023</v>
          </cell>
        </row>
        <row r="2099">
          <cell r="C2099">
            <v>10968</v>
          </cell>
          <cell r="D2099" t="str">
            <v>EFECTO DEL AGUA SOBRE LAS MEZCLAS ASFÁLTICAS SUELTAS. Norma técnica:  INV E – 757 - 13.</v>
          </cell>
          <cell r="E2099" t="str">
            <v>UN</v>
          </cell>
          <cell r="F2099">
            <v>117215</v>
          </cell>
          <cell r="G2099" t="str">
            <v>Actualización 2022 -I + MO 2023</v>
          </cell>
        </row>
        <row r="2100">
          <cell r="C2100">
            <v>10969</v>
          </cell>
          <cell r="D2100" t="str">
            <v>DETERMINACIÓN DEL POTENCIAL DE REACTIVIDAD ÁLCALI DEL AGREGADOS (MÉTODO DE LAS BARRAS DE MORTERO). Norma técnica: ASTM 1260.</v>
          </cell>
          <cell r="E2100" t="str">
            <v>UN</v>
          </cell>
          <cell r="F2100">
            <v>792897</v>
          </cell>
          <cell r="G2100" t="str">
            <v>Actualización 2022 -I + MO 2023</v>
          </cell>
        </row>
        <row r="2101">
          <cell r="C2101">
            <v>10971</v>
          </cell>
          <cell r="D2101" t="str">
            <v>ENSAYO DE PLACA CON CARGA ESTÁTICA NO REPETIDA SOBRE SUELOS Y CAPAS NO TRATADAS DE PAVIMENTOS, PARA EMPLEAR ENLA EVALUACIÓN Y EL DISEÑO DE PAVIMENTOS (NO INCLUYE TRANSPORTE NI VOLQUETA) - TOMA POR PU. Norma técnica : INV E 168-13.</v>
          </cell>
          <cell r="E2101" t="str">
            <v>UN</v>
          </cell>
          <cell r="F2101">
            <v>625345</v>
          </cell>
          <cell r="G2101" t="str">
            <v>Actualización 2022 -I + MO 2023</v>
          </cell>
        </row>
        <row r="2102">
          <cell r="C2102">
            <v>10972</v>
          </cell>
          <cell r="D2102" t="str">
            <v>DISEÑO DE MEZCLAS DE AGREGADOS, RECICLADOS O SIN RECICLAR, CON EMULSIÓN ASFÁLTICA, MEDIANTE EL MÉTODO DE INMERSIÓN – COMPRESIÓN (INCLUYE ELABORACIÓN DE PROBETAS). Norma técnica: INV E 622-13.</v>
          </cell>
          <cell r="E2102" t="str">
            <v>UN</v>
          </cell>
          <cell r="F2102">
            <v>2005150</v>
          </cell>
          <cell r="G2102" t="str">
            <v>Actualización 2022 -I + MO 2023</v>
          </cell>
        </row>
        <row r="2103">
          <cell r="C2103">
            <v>10973</v>
          </cell>
          <cell r="D2103" t="str">
            <v>TIEMPO DE FRAGUADO, DESVIACIÓN MÁXIMA RESPECTO DEL TIEMPO DE CONTROL (HORAS:MINUTOS). Norma técnica: ASTM C 403.</v>
          </cell>
          <cell r="E2103" t="str">
            <v>UN</v>
          </cell>
          <cell r="F2103">
            <v>257036</v>
          </cell>
          <cell r="G2103" t="str">
            <v>Actualización 2022 -I + MO 2023</v>
          </cell>
        </row>
        <row r="2104">
          <cell r="C2104">
            <v>10974</v>
          </cell>
          <cell r="D2104" t="str">
            <v>DETERMINACIÓN DE LA VELOCIDAD DE PULSO ULTRASONIDO A TRAVÉS DEL CONCRETO, POR ELEMENTO. Norma técnica: NTC 4325.</v>
          </cell>
          <cell r="E2104" t="str">
            <v>UN</v>
          </cell>
          <cell r="F2104">
            <v>130781</v>
          </cell>
          <cell r="G2104" t="str">
            <v>Actualización 2022 -I + MO 2023</v>
          </cell>
        </row>
        <row r="2105">
          <cell r="C2105">
            <v>10975</v>
          </cell>
          <cell r="D2105" t="str">
            <v>DENSIDAD, ABSORCIÓN Y VACÍOS EN CONCRETO ENDURECIDO. Norma técnica: NTC 5653-2008 ASTM C642.</v>
          </cell>
          <cell r="E2105" t="str">
            <v>UN</v>
          </cell>
          <cell r="F2105">
            <v>77350</v>
          </cell>
          <cell r="G2105" t="str">
            <v>Actualización 2022 -I + MO 2023</v>
          </cell>
        </row>
        <row r="2106">
          <cell r="C2106">
            <v>10976</v>
          </cell>
          <cell r="D2106" t="str">
            <v>BRIDA CIEGA EN ACERO D= 16". PRESIÓN DE TRABAJO= 150 PSI. No incluye espárragos, tuerca ni empaques. Norma de fabricación AWWA C 207 Clase D. Incluye Transporte.</v>
          </cell>
          <cell r="E2106" t="str">
            <v>UN</v>
          </cell>
          <cell r="F2106">
            <v>1483112</v>
          </cell>
          <cell r="G2106" t="str">
            <v>Actualización 2022 -I + MO 2023</v>
          </cell>
        </row>
        <row r="2107">
          <cell r="C2107">
            <v>10977</v>
          </cell>
          <cell r="D2107" t="str">
            <v>TEE PVC U.M. 8" X 4"</v>
          </cell>
          <cell r="E2107" t="str">
            <v>UN</v>
          </cell>
          <cell r="F2107">
            <v>906780</v>
          </cell>
          <cell r="G2107" t="str">
            <v>Actualización 2022 -I + MO 2023</v>
          </cell>
        </row>
        <row r="2108">
          <cell r="C2108">
            <v>10987</v>
          </cell>
          <cell r="D2108" t="str">
            <v>BRIDA CIEGA EN ACERO (HD) D= 2". PRESIÓN DE TRABAJO= 150 PSI. No incluye espárragos, tuerca ni empaques. Incluye Transporte.</v>
          </cell>
          <cell r="E2108" t="str">
            <v>UN</v>
          </cell>
          <cell r="F2108">
            <v>82110</v>
          </cell>
          <cell r="G2108" t="str">
            <v>Actualización 2022 -I + MO 2023</v>
          </cell>
        </row>
        <row r="2109">
          <cell r="C2109">
            <v>10988</v>
          </cell>
          <cell r="D2109" t="str">
            <v>BRIDA CIEGA EN ACERO (HD) D= 4". PRESIÓN DE TRABAJO= 150 PSI. No incluye espárragos, tuerca ni empaques. Incluye Transporte, Incluye IVA.</v>
          </cell>
          <cell r="E2109" t="str">
            <v>UN</v>
          </cell>
          <cell r="F2109">
            <v>195160</v>
          </cell>
          <cell r="G2109" t="str">
            <v>Actualización 2022 -I + MO 2023</v>
          </cell>
        </row>
        <row r="2110">
          <cell r="C2110">
            <v>10989</v>
          </cell>
          <cell r="D2110" t="str">
            <v>BRIDA CIEGA EN ACERO (HD) D= 12". PRESIÓN DE TRABAJO= 150 PSI. No incluye espárragos, tuerca ni empaques. Incluye Transporte, Incluye IVA.</v>
          </cell>
          <cell r="E2110" t="str">
            <v>UN</v>
          </cell>
          <cell r="F2110">
            <v>885872</v>
          </cell>
          <cell r="G2110" t="str">
            <v>Actualización 2022 -I + MO 2023</v>
          </cell>
        </row>
        <row r="2111">
          <cell r="C2111">
            <v>10992</v>
          </cell>
          <cell r="D2111" t="str">
            <v>CODO 90° Ø4" EN HIERRO GALVANIZADO</v>
          </cell>
          <cell r="E2111" t="str">
            <v>UN</v>
          </cell>
          <cell r="F2111">
            <v>149680</v>
          </cell>
          <cell r="G2111" t="str">
            <v>Actualización 2022 -I + MO 2023</v>
          </cell>
        </row>
        <row r="2112">
          <cell r="C2112">
            <v>10995</v>
          </cell>
          <cell r="D2112" t="str">
            <v>MEDICIÓN DE PERFIL TRANSVERSAL PARA DETERMINACIÓN DEL AHUELLAMIENTO (100 M)</v>
          </cell>
          <cell r="E2112" t="str">
            <v>UN</v>
          </cell>
          <cell r="F2112">
            <v>29750</v>
          </cell>
          <cell r="G2112" t="str">
            <v>Actualización 2022 -I + MO 2023</v>
          </cell>
        </row>
        <row r="2113">
          <cell r="C2113">
            <v>10996</v>
          </cell>
          <cell r="D2113" t="str">
            <v>APIQUE MANUAL HASTA 2 M DE 1.5 M X 1.5 M - RELLENO Y ADECUACIÓN DEL SITIO - INCLUYE TRANSPORTE</v>
          </cell>
          <cell r="E2113" t="str">
            <v>UN</v>
          </cell>
          <cell r="F2113">
            <v>273700</v>
          </cell>
          <cell r="G2113" t="str">
            <v>Actualización 2022 -I + MO 2023</v>
          </cell>
        </row>
        <row r="2114">
          <cell r="C2114">
            <v>11007</v>
          </cell>
          <cell r="D2114" t="str">
            <v>TUBO (PERFIL TUBULAR) GALVANIZADO DE DIÁMETRO 3" ESPESOR 2.3 mm</v>
          </cell>
          <cell r="E2114" t="str">
            <v>ML</v>
          </cell>
          <cell r="F2114">
            <v>45545</v>
          </cell>
          <cell r="G2114" t="str">
            <v>Actualización 2022 -I + MO 2023</v>
          </cell>
        </row>
        <row r="2115">
          <cell r="C2115">
            <v>11008</v>
          </cell>
          <cell r="D2115" t="str">
            <v>FRESADO DE PAVIMENTO - INCLUYE FRESADORA, OPERARIO Y COMBUSTIBLE. Incluye agua, puntas. No incluye transporte de maquinaria, transporte del fresado ni disposición final. A TODO COSTO</v>
          </cell>
          <cell r="E2115" t="str">
            <v>M3</v>
          </cell>
          <cell r="F2115">
            <v>88227</v>
          </cell>
          <cell r="G2115" t="str">
            <v>Actualización 2022 -I + MO 2023</v>
          </cell>
        </row>
        <row r="2116">
          <cell r="C2116">
            <v>11026</v>
          </cell>
          <cell r="D2116" t="str">
            <v>BASE GRANULAR CLASE C - Gr1 (BGC_Gr1)</v>
          </cell>
          <cell r="E2116" t="str">
            <v>M3</v>
          </cell>
          <cell r="F2116">
            <v>58310</v>
          </cell>
          <cell r="G2116" t="str">
            <v>Actualización 2022 -I + MO 2023</v>
          </cell>
        </row>
        <row r="2117">
          <cell r="C2117">
            <v>11027</v>
          </cell>
          <cell r="D2117" t="str">
            <v>BASE GRANULAR CLASE C - Gr2 (BGC_Gr2)</v>
          </cell>
          <cell r="E2117" t="str">
            <v>M3</v>
          </cell>
          <cell r="F2117">
            <v>64260</v>
          </cell>
          <cell r="G2117" t="str">
            <v>Actualización 2022 -I + MO 2023</v>
          </cell>
        </row>
        <row r="2118">
          <cell r="C2118">
            <v>11028</v>
          </cell>
          <cell r="D2118" t="str">
            <v>BASE GRANULAR CLASE B - Gr1 (BGB_Gr1)</v>
          </cell>
          <cell r="E2118" t="str">
            <v>M3</v>
          </cell>
          <cell r="F2118">
            <v>67949</v>
          </cell>
          <cell r="G2118" t="str">
            <v>Actualización 2022 -I + MO 2023</v>
          </cell>
        </row>
        <row r="2119">
          <cell r="C2119">
            <v>11029</v>
          </cell>
          <cell r="D2119" t="str">
            <v>BASE GRANULAR CLASE B - Gr2 (BGB_Gr2)</v>
          </cell>
          <cell r="E2119" t="str">
            <v>M3</v>
          </cell>
          <cell r="F2119">
            <v>69020</v>
          </cell>
          <cell r="G2119" t="str">
            <v>Actualización 2022 -I + MO 2023</v>
          </cell>
        </row>
        <row r="2120">
          <cell r="C2120">
            <v>11030</v>
          </cell>
          <cell r="D2120" t="str">
            <v>BASE GRANULAR CLASE A - Gr1 (BGA_Gr1)</v>
          </cell>
          <cell r="E2120" t="str">
            <v>M3</v>
          </cell>
          <cell r="F2120">
            <v>71400</v>
          </cell>
          <cell r="G2120" t="str">
            <v>Actualización 2022 -I + MO 2023</v>
          </cell>
        </row>
        <row r="2121">
          <cell r="C2121">
            <v>11031</v>
          </cell>
          <cell r="D2121" t="str">
            <v>BASE GRANULAR CLASE A - Gr2 (BGA_Gr2)</v>
          </cell>
          <cell r="E2121" t="str">
            <v>M3</v>
          </cell>
          <cell r="F2121">
            <v>71400</v>
          </cell>
          <cell r="G2121" t="str">
            <v>Actualización 2022 -I + MO 2023</v>
          </cell>
        </row>
        <row r="2122">
          <cell r="C2122">
            <v>11032</v>
          </cell>
          <cell r="D2122" t="str">
            <v>SUBBASE GRANULAR CLASE C - Gr1 (SBGC_Gr1)</v>
          </cell>
          <cell r="E2122" t="str">
            <v>M3</v>
          </cell>
          <cell r="F2122">
            <v>55930</v>
          </cell>
          <cell r="G2122" t="str">
            <v>Actualización 2022 -I + MO 2023</v>
          </cell>
        </row>
        <row r="2123">
          <cell r="C2123">
            <v>11033</v>
          </cell>
          <cell r="D2123" t="str">
            <v>SUBBASE GRANULAR CLASE C - Gr2 (SBGC_Gr2)</v>
          </cell>
          <cell r="E2123" t="str">
            <v>M3</v>
          </cell>
          <cell r="F2123">
            <v>55930</v>
          </cell>
          <cell r="G2123" t="str">
            <v>Actualización 2022 -I + MO 2023</v>
          </cell>
        </row>
        <row r="2124">
          <cell r="C2124">
            <v>11034</v>
          </cell>
          <cell r="D2124" t="str">
            <v>SUBBASE GRANULAR CLASE B - Gr1 (SBGB_Gr1)</v>
          </cell>
          <cell r="E2124" t="str">
            <v>M3</v>
          </cell>
          <cell r="F2124">
            <v>63368</v>
          </cell>
          <cell r="G2124" t="str">
            <v>Actualización 2022 -I + MO 2023</v>
          </cell>
        </row>
        <row r="2125">
          <cell r="C2125">
            <v>11035</v>
          </cell>
          <cell r="D2125" t="str">
            <v>SUBBASE GRANULAR CLASE B - Gr2 (SBGB_Gr2)</v>
          </cell>
          <cell r="E2125" t="str">
            <v>M3</v>
          </cell>
          <cell r="F2125">
            <v>59500</v>
          </cell>
          <cell r="G2125" t="str">
            <v>Actualización 2022 -I + MO 2023</v>
          </cell>
        </row>
        <row r="2126">
          <cell r="C2126">
            <v>11036</v>
          </cell>
          <cell r="D2126" t="str">
            <v>SUBBASE GRANULAR CLASE A - Gr1 (SBGA_Gr1)</v>
          </cell>
          <cell r="E2126" t="str">
            <v>M3</v>
          </cell>
          <cell r="F2126">
            <v>57120</v>
          </cell>
          <cell r="G2126" t="str">
            <v>Actualización 2022 -I + MO 2023</v>
          </cell>
        </row>
        <row r="2127">
          <cell r="C2127">
            <v>11037</v>
          </cell>
          <cell r="D2127" t="str">
            <v>SUBBASE GRANULAR CLASE A - Gr2 (SBGA_Gr2)</v>
          </cell>
          <cell r="E2127" t="str">
            <v>M3</v>
          </cell>
          <cell r="F2127">
            <v>59500</v>
          </cell>
          <cell r="G2127" t="str">
            <v>Actualización 2022 -I + MO 2023</v>
          </cell>
        </row>
        <row r="2128">
          <cell r="C2128">
            <v>11038</v>
          </cell>
          <cell r="D2128" t="str">
            <v>MATERIAL ADECUADO</v>
          </cell>
          <cell r="E2128" t="str">
            <v>M3</v>
          </cell>
          <cell r="F2128">
            <v>12495</v>
          </cell>
          <cell r="G2128" t="str">
            <v>Actualización 2022 -I + MO 2023</v>
          </cell>
        </row>
        <row r="2129">
          <cell r="C2129">
            <v>11039</v>
          </cell>
          <cell r="D2129" t="str">
            <v>MATERIAL TOLERABLE</v>
          </cell>
          <cell r="E2129" t="str">
            <v>M3</v>
          </cell>
          <cell r="F2129">
            <v>11305</v>
          </cell>
          <cell r="G2129" t="str">
            <v>Actualización 2022 -I + MO 2023</v>
          </cell>
        </row>
        <row r="2130">
          <cell r="C2130">
            <v>11057</v>
          </cell>
          <cell r="D2130" t="str">
            <v>GEOCELDA</v>
          </cell>
          <cell r="E2130" t="str">
            <v>M2</v>
          </cell>
          <cell r="F2130">
            <v>55145</v>
          </cell>
          <cell r="G2130" t="str">
            <v>Actualización 2022 -I + MO 2023</v>
          </cell>
        </row>
        <row r="2131">
          <cell r="C2131">
            <v>11074</v>
          </cell>
          <cell r="D2131" t="str">
            <v>GRÚA TELESCÓPICA MOVIL - CARGA MÁXIMA DE 55 A 64 TONELADAS - INCLUYE TRANSPORTE DE IDA Y VUELTA, COMBUSTIBLE Y OPERARIO</v>
          </cell>
          <cell r="E2131" t="str">
            <v>HR</v>
          </cell>
          <cell r="F2131">
            <v>416500</v>
          </cell>
          <cell r="G2131" t="str">
            <v>Actualización 2022 -I + MO 2023</v>
          </cell>
        </row>
        <row r="2132">
          <cell r="C2132">
            <v>11080</v>
          </cell>
          <cell r="D2132" t="str">
            <v>MEZCLA ASFÁLTICA EN CALIENTE DENSA MD10 CON CEMENTO ASFÁLTICO TIPO II</v>
          </cell>
          <cell r="E2132" t="str">
            <v>M3</v>
          </cell>
          <cell r="F2132">
            <v>704480</v>
          </cell>
          <cell r="G2132" t="str">
            <v>Actualización 2022 -I + MO 2023</v>
          </cell>
        </row>
        <row r="2133">
          <cell r="C2133">
            <v>11081</v>
          </cell>
          <cell r="D2133" t="str">
            <v>MEZCLA ASFÁLTICA EN CALIENTE DENSA MD12 CON CEMENTO ASFÁLTICO TIPO II</v>
          </cell>
          <cell r="E2133" t="str">
            <v>M3</v>
          </cell>
          <cell r="F2133">
            <v>673780</v>
          </cell>
          <cell r="G2133" t="str">
            <v>Actualización 2022 -I + MO 2023</v>
          </cell>
        </row>
        <row r="2134">
          <cell r="C2134">
            <v>11082</v>
          </cell>
          <cell r="D2134" t="str">
            <v>MEZCLA ASFÁLTICA EN CALIENTE DENSA MD20 CON CEMENTO ASFÁLTICO TIPO II</v>
          </cell>
          <cell r="E2134" t="str">
            <v>M3</v>
          </cell>
          <cell r="F2134">
            <v>672181</v>
          </cell>
          <cell r="G2134" t="str">
            <v>Actualización 2022 -I + MO 2023</v>
          </cell>
        </row>
        <row r="2135">
          <cell r="C2135">
            <v>11083</v>
          </cell>
          <cell r="D2135" t="str">
            <v>EXTINTOR x 10 LB</v>
          </cell>
          <cell r="E2135" t="str">
            <v>UN</v>
          </cell>
          <cell r="F2135">
            <v>38900</v>
          </cell>
          <cell r="G2135" t="str">
            <v>Actualización 2022 -I + MO 2023</v>
          </cell>
        </row>
        <row r="2136">
          <cell r="C2136">
            <v>11084</v>
          </cell>
          <cell r="D2136" t="str">
            <v>CAMILLA EN FIBRA CON ARNÉS - INMOVILIZADOR Y SEÑAL</v>
          </cell>
          <cell r="E2136" t="str">
            <v>UN</v>
          </cell>
          <cell r="F2136">
            <v>159900</v>
          </cell>
          <cell r="G2136" t="str">
            <v>Actualización 2022 -I + MO 2023</v>
          </cell>
        </row>
        <row r="2137">
          <cell r="C2137">
            <v>11085</v>
          </cell>
          <cell r="D2137" t="str">
            <v>VALLA DE 3.0m x 6.0m CON ESTRUCTURA METÁLICA - ESTRUCTURA TIPO VALLA EN CERCHA + BANNER. Incluye suministro e instalación. Impresión 720 DPI; Tintas para exteriores.</v>
          </cell>
          <cell r="E2137" t="str">
            <v>UN</v>
          </cell>
          <cell r="F2137">
            <v>4545714</v>
          </cell>
          <cell r="G2137" t="str">
            <v>Actualización 2022 -I + MO 2023</v>
          </cell>
        </row>
        <row r="2138">
          <cell r="C2138">
            <v>11086</v>
          </cell>
          <cell r="D2138" t="str">
            <v>VALLA MÓVIL DE 1.20m x 1.20m EN LÁMINA GALVANIZADA CALIBRE 20, ÁNGULO EN HIERRO DE 2 x 1-1/8" IMPRESO EN VINILO ADHESIVO. Incluye suministro e instalación. Impresión 720 DPI; Tintas para exteriores.</v>
          </cell>
          <cell r="E2138" t="str">
            <v>UN</v>
          </cell>
          <cell r="F2138">
            <v>382737</v>
          </cell>
          <cell r="G2138" t="str">
            <v>Actualización 2022 -I + MO 2023</v>
          </cell>
          <cell r="H2138" t="str">
            <v>x</v>
          </cell>
        </row>
        <row r="2139">
          <cell r="C2139">
            <v>11089</v>
          </cell>
          <cell r="D2139" t="str">
            <v>SELLADOR ELÁSTICO UNIVERSAL DE ALTO DESEMPEÑO (300 cc)</v>
          </cell>
          <cell r="E2139" t="str">
            <v>UN</v>
          </cell>
          <cell r="F2139">
            <v>24300</v>
          </cell>
          <cell r="G2139" t="str">
            <v>Actualización 2022 -I + MO 2023</v>
          </cell>
        </row>
        <row r="2140">
          <cell r="C2140">
            <v>11091</v>
          </cell>
          <cell r="D2140" t="str">
            <v>ADITIVOS INCURSORES DE AIRE</v>
          </cell>
          <cell r="E2140" t="str">
            <v>KG</v>
          </cell>
          <cell r="F2140">
            <v>3349</v>
          </cell>
          <cell r="G2140" t="str">
            <v>Actualización 2022 -I + MO 2023</v>
          </cell>
        </row>
        <row r="2141">
          <cell r="C2141">
            <v>11092</v>
          </cell>
          <cell r="D2141" t="str">
            <v>ADITIVO REDUCTOR DE AGUA</v>
          </cell>
          <cell r="E2141" t="str">
            <v>KG</v>
          </cell>
          <cell r="F2141">
            <v>8053</v>
          </cell>
          <cell r="G2141" t="str">
            <v>Actualización 2022 -I + MO 2023</v>
          </cell>
        </row>
        <row r="2142">
          <cell r="C2142">
            <v>11093</v>
          </cell>
          <cell r="D2142" t="str">
            <v>ADITIVO RETARDANTE</v>
          </cell>
          <cell r="E2142" t="str">
            <v>KG</v>
          </cell>
          <cell r="F2142">
            <v>7010</v>
          </cell>
          <cell r="G2142" t="str">
            <v>Actualización 2022 -I + MO 2023</v>
          </cell>
        </row>
        <row r="2143">
          <cell r="C2143">
            <v>11094</v>
          </cell>
          <cell r="D2143" t="str">
            <v>ADITIVO REDUCTOR DE AGUA Y RETARDANTE</v>
          </cell>
          <cell r="E2143" t="str">
            <v>KG</v>
          </cell>
          <cell r="F2143">
            <v>5795</v>
          </cell>
          <cell r="G2143" t="str">
            <v>Actualización 2022 -I + MO 2023</v>
          </cell>
        </row>
        <row r="2144">
          <cell r="C2144">
            <v>11096</v>
          </cell>
          <cell r="D2144" t="str">
            <v>ADITIVO REDUCTOR DE AGUA DE ALTO RANGO</v>
          </cell>
          <cell r="E2144" t="str">
            <v>KG</v>
          </cell>
          <cell r="F2144">
            <v>12553</v>
          </cell>
          <cell r="G2144" t="str">
            <v>Actualización 2022 -I + MO 2023</v>
          </cell>
        </row>
        <row r="2145">
          <cell r="C2145">
            <v>11097</v>
          </cell>
          <cell r="D2145" t="str">
            <v>ADITIVO REDUCTOR DE AGUA DE ALTO RANGO Y RETARDANTE</v>
          </cell>
          <cell r="E2145" t="str">
            <v>KG</v>
          </cell>
          <cell r="F2145">
            <v>12553</v>
          </cell>
          <cell r="G2145" t="str">
            <v>Actualización 2022 -I + MO 2023</v>
          </cell>
        </row>
        <row r="2146">
          <cell r="C2146">
            <v>11098</v>
          </cell>
          <cell r="D2146" t="str">
            <v>ADITIVO SUPERPLASTIFICANTE Y REDUCTOR DE AGUA DE ALTO PODER</v>
          </cell>
          <cell r="E2146" t="str">
            <v>KG</v>
          </cell>
          <cell r="F2146">
            <v>12553</v>
          </cell>
          <cell r="G2146" t="str">
            <v>Actualización 2022 -I + MO 2023</v>
          </cell>
        </row>
        <row r="2147">
          <cell r="C2147">
            <v>11101</v>
          </cell>
          <cell r="D2147" t="str">
            <v>PERFORACIÓN MECÁNICA POR PERCUSIÓN Y LAVADO EN SUELO BLANDO DE 0 a 10m. Incl descrip visual de estratos encontrados,lecturas de campo,tipo y prof. muestras recuperadas,datos nivel freático,SPT,Veleta</v>
          </cell>
          <cell r="E2147" t="str">
            <v>ML</v>
          </cell>
          <cell r="F2147">
            <v>78540</v>
          </cell>
          <cell r="G2147" t="str">
            <v>Actualización 2022 -I + MO 2023</v>
          </cell>
        </row>
        <row r="2148">
          <cell r="C2148">
            <v>11102</v>
          </cell>
          <cell r="D2148" t="str">
            <v>PERFORACIÓN MECÁNICA POR ROTACIÓN EN ROCA DE 0 a 10m. Incl recuperación continua muestras,descrip visual estratos encontrados,lecturas de campo,tipo y prof muestras recuperadas,SPT,Veleta de campo</v>
          </cell>
          <cell r="E2148" t="str">
            <v>ML</v>
          </cell>
          <cell r="F2148">
            <v>357000</v>
          </cell>
          <cell r="G2148" t="str">
            <v>Actualización 2022 -I + MO 2023</v>
          </cell>
        </row>
        <row r="2149">
          <cell r="C2149">
            <v>11103</v>
          </cell>
          <cell r="D2149" t="str">
            <v>PERFORACIÓN MECÁNICA POR ROTACIÓN EN COLUVIÓN/ALUVIÓN DE 0 a 10m. Incl recuperación continua muestras,descrip visual estrat encontrados,lecturas de campo,tipo y prof muestras recuperadas,SPT,Veleta</v>
          </cell>
          <cell r="E2149" t="str">
            <v>ML</v>
          </cell>
          <cell r="F2149">
            <v>416500</v>
          </cell>
          <cell r="G2149" t="str">
            <v>Actualización 2022 -I + MO 2023</v>
          </cell>
        </row>
        <row r="2150">
          <cell r="C2150">
            <v>11106</v>
          </cell>
          <cell r="D2150" t="str">
            <v>PERFORACIÓN MECÁNICA POR ROTACIÓN EN ROCA DE 0 a 30m. Incl recuperación continua muestras,descrip visual estratos encontrados,lecturas de campo,tipo y prof muestras recuperadas,SPT,Veleta de campo</v>
          </cell>
          <cell r="E2150" t="str">
            <v>ML</v>
          </cell>
          <cell r="F2150">
            <v>380800</v>
          </cell>
          <cell r="G2150" t="str">
            <v>Actualización 2022 -I + MO 2023</v>
          </cell>
        </row>
        <row r="2151">
          <cell r="C2151">
            <v>11107</v>
          </cell>
          <cell r="D2151" t="str">
            <v>PERFORACIÓN MECÁNICA POR ROTACIÓN EN COLUVIÓN/ALUVIÓN DE 0 a 30m. Incl recuperación continua muestras,descrip visual estrat encontrados,lecturas de campo,tipo y prof muestras recuperadas,SPT,Veleta</v>
          </cell>
          <cell r="E2151" t="str">
            <v>ML</v>
          </cell>
          <cell r="F2151">
            <v>606900</v>
          </cell>
          <cell r="G2151" t="str">
            <v>Actualización 2022 -I + MO 2023</v>
          </cell>
        </row>
        <row r="2152">
          <cell r="C2152">
            <v>11110</v>
          </cell>
          <cell r="D2152" t="str">
            <v>PERFORACIÓN MECÁNICA POR ROTACIÓN EN ROCA DE 0 a 50m. Incl recuperación continua muestras,descrip visual estratos encontrados,lecturas de campo,tipo y prof muestras recuperadas,SPT,Veleta de campo</v>
          </cell>
          <cell r="E2152" t="str">
            <v>ML</v>
          </cell>
          <cell r="F2152">
            <v>404600</v>
          </cell>
          <cell r="G2152" t="str">
            <v>Actualización 2022 -I + MO 2023</v>
          </cell>
        </row>
        <row r="2153">
          <cell r="C2153">
            <v>11114</v>
          </cell>
          <cell r="D2153" t="str">
            <v>PERFORACIÓN MECÁNICA POR ROTACIÓN EN ROCA DE 0 + 50m. Incl recuperación continua muestras,descrip visual estratos encontrados,lecturas de campo,tipo y prof muestras recuperadas,SPT,Veleta de campo</v>
          </cell>
          <cell r="E2153" t="str">
            <v>ML</v>
          </cell>
          <cell r="F2153">
            <v>428400</v>
          </cell>
          <cell r="G2153" t="str">
            <v>Actualización 2022 -I + MO 2023</v>
          </cell>
        </row>
        <row r="2154">
          <cell r="C2154">
            <v>11116</v>
          </cell>
          <cell r="D2154" t="str">
            <v>ENSAYO DE CPTU HASTA 30 METROS</v>
          </cell>
          <cell r="E2154" t="str">
            <v>ML</v>
          </cell>
          <cell r="F2154">
            <v>309400</v>
          </cell>
          <cell r="G2154" t="str">
            <v>Actualización 2022 -I + MO 2023</v>
          </cell>
        </row>
        <row r="2155">
          <cell r="C2155">
            <v>11117</v>
          </cell>
          <cell r="D2155" t="str">
            <v>ENSAYO DE CPTU HASTA 50 METROS</v>
          </cell>
          <cell r="E2155" t="str">
            <v>ML</v>
          </cell>
          <cell r="F2155">
            <v>333200</v>
          </cell>
          <cell r="G2155" t="str">
            <v>Actualización 2022 -I + MO 2023</v>
          </cell>
        </row>
        <row r="2156">
          <cell r="C2156">
            <v>11118</v>
          </cell>
          <cell r="D2156" t="str">
            <v>ENSAYO DE CPTUS HASTA 30 METROS  (CONO SÍSMICO SCPTu)</v>
          </cell>
          <cell r="E2156" t="str">
            <v>ML</v>
          </cell>
          <cell r="F2156">
            <v>333200</v>
          </cell>
          <cell r="G2156" t="str">
            <v>Actualización 2022 -I + MO 2023</v>
          </cell>
        </row>
        <row r="2157">
          <cell r="C2157">
            <v>11119</v>
          </cell>
          <cell r="D2157" t="str">
            <v>ENSAYO DE CPTUS HASTA 50 METROS  (CONO SÍSMICO SCPTu)</v>
          </cell>
          <cell r="E2157" t="str">
            <v>ML</v>
          </cell>
          <cell r="F2157">
            <v>357000</v>
          </cell>
          <cell r="G2157" t="str">
            <v>Actualización 2022 -I + MO 2023</v>
          </cell>
        </row>
        <row r="2158">
          <cell r="C2158">
            <v>11120</v>
          </cell>
          <cell r="D2158" t="str">
            <v>ENSAYO DE DOWNHOLE HASTA 30 METROS (Sin perforación, ni tubería de PVC)</v>
          </cell>
          <cell r="E2158" t="str">
            <v>UN</v>
          </cell>
          <cell r="F2158">
            <v>2142000</v>
          </cell>
          <cell r="G2158" t="str">
            <v>Actualización 2022 -I + MO 2023</v>
          </cell>
        </row>
        <row r="2159">
          <cell r="C2159">
            <v>11121</v>
          </cell>
          <cell r="D2159" t="str">
            <v>ENSAYO DE DOWNHOLE HASTA 50 METROS (Sin perforación, ni tubería de PVC)</v>
          </cell>
          <cell r="E2159" t="str">
            <v>UN</v>
          </cell>
          <cell r="F2159">
            <v>2856000</v>
          </cell>
          <cell r="G2159" t="str">
            <v>Actualización 2022 -I + MO 2023</v>
          </cell>
        </row>
        <row r="2160">
          <cell r="C2160">
            <v>11122</v>
          </cell>
          <cell r="D2160" t="str">
            <v>SISTEMA (SONDEO) ELÉCTRICO VERTICAL (30 metros de profundidad)</v>
          </cell>
          <cell r="E2160" t="str">
            <v>UN</v>
          </cell>
          <cell r="F2160">
            <v>1428000</v>
          </cell>
          <cell r="G2160" t="str">
            <v>Actualización 2022 -I + MO 2023</v>
          </cell>
        </row>
        <row r="2161">
          <cell r="C2161">
            <v>11125</v>
          </cell>
          <cell r="D2161" t="str">
            <v>CEMENTO ASFÁLTICO MODIFICADO CON POLÍMEROS TIPO III</v>
          </cell>
          <cell r="E2161" t="str">
            <v>KG</v>
          </cell>
          <cell r="F2161">
            <v>3225</v>
          </cell>
          <cell r="G2161" t="str">
            <v>Actualización 2022 -I + MO 2023</v>
          </cell>
        </row>
        <row r="2162">
          <cell r="C2162">
            <v>11127</v>
          </cell>
          <cell r="D2162" t="str">
            <v>CEMENTO ASFÁLTICO MODIFICADO CON POLÍMEROS TIPO V</v>
          </cell>
          <cell r="E2162" t="str">
            <v>KG</v>
          </cell>
          <cell r="F2162">
            <v>3268</v>
          </cell>
          <cell r="G2162" t="str">
            <v>Actualización 2022 -I + MO 2023</v>
          </cell>
        </row>
        <row r="2163">
          <cell r="C2163">
            <v>11135</v>
          </cell>
          <cell r="D2163" t="str">
            <v>INSTAL. Y PUESTA EN SERVICIO DE CONTROLADOR DE TRAFICO C900 EN BOGOTÁ, (Incl. transp. de controlador desde SDM hasta lugar instalación en Bogotá, M de O e IVA, No incl. suministro de Controlador</v>
          </cell>
          <cell r="E2163" t="str">
            <v>UN</v>
          </cell>
          <cell r="F2163">
            <v>4206174</v>
          </cell>
          <cell r="G2163" t="str">
            <v>Actualización 2022 -I + MO 2023</v>
          </cell>
        </row>
        <row r="2164">
          <cell r="C2164">
            <v>11136</v>
          </cell>
          <cell r="D2164" t="str">
            <v>DEFENSA VIAL METÁLICA en acero laminado en frío, vigas en forma doble honda o W, parales y separadores metálicos</v>
          </cell>
          <cell r="E2164" t="str">
            <v>ML</v>
          </cell>
          <cell r="F2164">
            <v>266560</v>
          </cell>
          <cell r="G2164" t="str">
            <v>Actualización 2022 -I + MO 2023</v>
          </cell>
          <cell r="H2164" t="str">
            <v>x</v>
          </cell>
        </row>
        <row r="2165">
          <cell r="C2165">
            <v>11137</v>
          </cell>
          <cell r="D2165" t="str">
            <v>LEVANTAMIENTO TOPOGRÁFICO A TODO COSTO. NIVEL DE COMPLEJIDAD ALTO. Incluye personal, equipos, costos operacionales, procesamiento y entrega de la información, todos los costos indirectos e IVA.</v>
          </cell>
          <cell r="E2165" t="str">
            <v>M2</v>
          </cell>
          <cell r="F2165">
            <v>1547</v>
          </cell>
          <cell r="G2165" t="str">
            <v>Actualización 2022 -I + MO 2023</v>
          </cell>
        </row>
        <row r="2166">
          <cell r="C2166">
            <v>11138</v>
          </cell>
          <cell r="D2166" t="str">
            <v>LEVANTAMIENTO TOPOGRÁFICO A TODO COSTO. NIVEL DE COMPLEJIDAD MEDIO. Incluye personal, equipos, costos operacionales, procesamiento y entrega de la información, todos los costos indirectos e IVA.</v>
          </cell>
          <cell r="E2166" t="str">
            <v>M2</v>
          </cell>
          <cell r="F2166">
            <v>1131</v>
          </cell>
          <cell r="G2166" t="str">
            <v>Actualización 2022 -I + MO 2023</v>
          </cell>
        </row>
        <row r="2167">
          <cell r="C2167">
            <v>11139</v>
          </cell>
          <cell r="D2167" t="str">
            <v>LEVANTAMIENTO TOPOGRÁFICO A TODO COSTO. NIVEL DE COMPLEJIDAD BAJO. Incluye personal, equipos, costos operacionales, procesamiento y entrega de la información, todos los costos indirectos e IVA.</v>
          </cell>
          <cell r="E2167" t="str">
            <v>M2</v>
          </cell>
          <cell r="F2167">
            <v>812</v>
          </cell>
          <cell r="G2167" t="str">
            <v>Actualización 2022 -I + MO 2023</v>
          </cell>
        </row>
        <row r="2168">
          <cell r="C2168">
            <v>11143</v>
          </cell>
          <cell r="D2168" t="str">
            <v>ALQUILER CEPILLO TEXTURIZADOR DE 1.20 m. Con tubo en aluminio de 1.85 m.</v>
          </cell>
          <cell r="E2168" t="str">
            <v>MES</v>
          </cell>
          <cell r="F2168">
            <v>515360</v>
          </cell>
          <cell r="G2168" t="str">
            <v>Actualización 2022 -I + MO 2023</v>
          </cell>
        </row>
        <row r="2169">
          <cell r="C2169">
            <v>11145</v>
          </cell>
          <cell r="D2169" t="str">
            <v>KIT SILLA YEE 250 x 200 PVC</v>
          </cell>
          <cell r="E2169" t="str">
            <v>UN</v>
          </cell>
          <cell r="F2169">
            <v>197792</v>
          </cell>
          <cell r="G2169" t="str">
            <v>Actualización 2022 -I + MO 2023</v>
          </cell>
        </row>
        <row r="2170">
          <cell r="C2170">
            <v>11146</v>
          </cell>
          <cell r="D2170" t="str">
            <v>KIT SILLA YEE 315 x 200 PVC</v>
          </cell>
          <cell r="E2170" t="str">
            <v>UN</v>
          </cell>
          <cell r="F2170">
            <v>279548</v>
          </cell>
          <cell r="G2170" t="str">
            <v>Actualización 2022 -I + MO 2023</v>
          </cell>
        </row>
        <row r="2171">
          <cell r="C2171">
            <v>11147</v>
          </cell>
          <cell r="D2171" t="str">
            <v>KIT SILLA YEE 400 x 200 PVC</v>
          </cell>
          <cell r="E2171" t="str">
            <v>UN</v>
          </cell>
          <cell r="F2171">
            <v>341357</v>
          </cell>
          <cell r="G2171" t="str">
            <v>Actualización 2022 -I + MO 2023</v>
          </cell>
        </row>
        <row r="2172">
          <cell r="C2172">
            <v>11148</v>
          </cell>
          <cell r="D2172" t="str">
            <v>KIT SILLA YEE 450 x 200 PVC</v>
          </cell>
          <cell r="E2172" t="str">
            <v>UN</v>
          </cell>
          <cell r="F2172">
            <v>363960</v>
          </cell>
          <cell r="G2172" t="str">
            <v>Actualización 2022 -I + MO 2023</v>
          </cell>
        </row>
        <row r="2173">
          <cell r="C2173">
            <v>11152</v>
          </cell>
          <cell r="D2173" t="str">
            <v>RUTEADORA PARA PAVIMENTOS - PROFUNDIDAD DE CORTE DE 30 A 50 MM</v>
          </cell>
          <cell r="E2173" t="str">
            <v>HR</v>
          </cell>
          <cell r="F2173">
            <v>5831</v>
          </cell>
          <cell r="G2173" t="str">
            <v>Actualización 2022 -I + MO 2023</v>
          </cell>
        </row>
        <row r="2174">
          <cell r="C2174">
            <v>11156</v>
          </cell>
          <cell r="D2174" t="str">
            <v>ANDAMIO CERTIFICADO MULTIDIRECCIONAL, 2 TORRES CON PASARELA DE 3 M, SECCIÓN  DE 2.07 X 2.07 M, ALTURA DE ANDAMIO 4 M</v>
          </cell>
          <cell r="E2174" t="str">
            <v>DIA</v>
          </cell>
          <cell r="F2174">
            <v>34827</v>
          </cell>
          <cell r="G2174" t="str">
            <v>Actualización 2022 -I + MO 2023</v>
          </cell>
        </row>
        <row r="2175">
          <cell r="C2175">
            <v>11161</v>
          </cell>
          <cell r="D2175" t="str">
            <v>TRATAMIENTO Y DISPOSICIÓN FINAL DE RESIDUOS PELIGROSOS</v>
          </cell>
          <cell r="E2175" t="str">
            <v>KG</v>
          </cell>
          <cell r="F2175">
            <v>952</v>
          </cell>
          <cell r="G2175" t="str">
            <v>Actualización 2022 -I + MO 2023</v>
          </cell>
        </row>
        <row r="2176">
          <cell r="C2176">
            <v>11162</v>
          </cell>
          <cell r="D2176" t="str">
            <v>CERRAMIENTO NYLOFOR 3D PRO Altura 2.00 m Fabricada en alambre de acero galvanizado de 5mm, recubierto con pintura de Poliéster Verde, de 4.75 mm de diámetro.Concreto de 3000 psi.</v>
          </cell>
          <cell r="E2176" t="str">
            <v>KG</v>
          </cell>
          <cell r="F2176">
            <v>334406</v>
          </cell>
          <cell r="G2176" t="str">
            <v>Actualización 2022 -I + MO 2023</v>
          </cell>
        </row>
        <row r="2177">
          <cell r="C2177">
            <v>11164</v>
          </cell>
          <cell r="D2177" t="str">
            <v>MANIJA EN VARILLA LISA DE 1" EN ACERO A-37 ENMANTELADO CON TUBO PVC DE 1" x 1/4" CON PLATINA DE 1 1/2" x 1/4" SOLDADA</v>
          </cell>
          <cell r="E2177" t="str">
            <v>UN</v>
          </cell>
          <cell r="F2177">
            <v>37320</v>
          </cell>
          <cell r="G2177" t="str">
            <v>Actualización 2022 -I + MO 2023</v>
          </cell>
        </row>
        <row r="2178">
          <cell r="C2178">
            <v>11165</v>
          </cell>
          <cell r="D2178" t="str">
            <v>ESTOPEROLES METÁLICOS CON ESPIGO. INCLUYE SUMINISTRO E INSTALACIÓN.</v>
          </cell>
          <cell r="E2178" t="str">
            <v>UN</v>
          </cell>
          <cell r="F2178">
            <v>6025</v>
          </cell>
          <cell r="G2178" t="str">
            <v>Actualización 2022 -I + MO 2023</v>
          </cell>
          <cell r="H2178" t="str">
            <v>x</v>
          </cell>
        </row>
        <row r="2179">
          <cell r="C2179">
            <v>11167</v>
          </cell>
          <cell r="D2179" t="str">
            <v>TALADRO ROTOPERCUTOR MAYOR A 3/4"</v>
          </cell>
          <cell r="E2179" t="str">
            <v>HR</v>
          </cell>
          <cell r="F2179">
            <v>5355</v>
          </cell>
          <cell r="G2179" t="str">
            <v>Actualización 2022 -I + MO 2023</v>
          </cell>
        </row>
        <row r="2180">
          <cell r="C2180">
            <v>11169</v>
          </cell>
          <cell r="D2180" t="str">
            <v>REPARADUCTO PVC D=4" - DUCTO TELEFÓNICO</v>
          </cell>
          <cell r="E2180" t="str">
            <v>ML</v>
          </cell>
          <cell r="F2180">
            <v>91678</v>
          </cell>
          <cell r="G2180" t="str">
            <v>Actualización 2022 -I + MO 2023</v>
          </cell>
        </row>
        <row r="2181">
          <cell r="C2181">
            <v>11171</v>
          </cell>
          <cell r="D2181" t="str">
            <v>CONCRETO MR45 GRAVA COMÚN ACELERADO A 3 DÍAS.</v>
          </cell>
          <cell r="E2181" t="str">
            <v>M3</v>
          </cell>
          <cell r="F2181">
            <v>496165</v>
          </cell>
          <cell r="G2181" t="str">
            <v>Actualización 2022 -I + MO 2023</v>
          </cell>
        </row>
        <row r="2182">
          <cell r="C2182">
            <v>11172</v>
          </cell>
          <cell r="D2182" t="str">
            <v>CONCRETO MR50 GRAVA COMÚN ACELERADO A 3 DÍAS.</v>
          </cell>
          <cell r="E2182" t="str">
            <v>M3</v>
          </cell>
          <cell r="F2182">
            <v>551565</v>
          </cell>
          <cell r="G2182" t="str">
            <v>Actualización 2022 -I + MO 2023</v>
          </cell>
        </row>
        <row r="2183">
          <cell r="C2183">
            <v>11173</v>
          </cell>
          <cell r="D2183" t="str">
            <v>PENDONES ELABORADOS  EN BANNER, CON UNA DIMENSIÓN DE 1.00 m DE ANCHO POR 1.50 m DE LARGO. IMPRESIÓN A FULL COLOR SEGÚN DISEÑOS DE OJALETES.</v>
          </cell>
          <cell r="E2183" t="str">
            <v>UN</v>
          </cell>
          <cell r="F2183">
            <v>44625</v>
          </cell>
          <cell r="G2183" t="str">
            <v>Actualización 2022 -I + MO 2023</v>
          </cell>
        </row>
        <row r="2184">
          <cell r="C2184">
            <v>11175</v>
          </cell>
          <cell r="D2184" t="str">
            <v>BASTÓN LUMINOSO 5 FUNCIONES GRANDE ST -900 -1 55 x 4.5 cm RECARGABLE.</v>
          </cell>
          <cell r="E2184" t="str">
            <v>UN</v>
          </cell>
          <cell r="F2184">
            <v>49980</v>
          </cell>
          <cell r="G2184" t="str">
            <v>Actualización 2022 -I + MO 2023</v>
          </cell>
        </row>
        <row r="2185">
          <cell r="C2185">
            <v>11277</v>
          </cell>
          <cell r="D2185" t="str">
            <v>TACHA REFLECTIVA UNIDIRECCIONAL BLANCA/ROJA. Incluye suministro e instalación</v>
          </cell>
          <cell r="E2185" t="str">
            <v>UN</v>
          </cell>
          <cell r="F2185">
            <v>11156</v>
          </cell>
          <cell r="G2185" t="str">
            <v>Actualización 2022 -I + MO 2023</v>
          </cell>
        </row>
        <row r="2186">
          <cell r="C2186">
            <v>11278</v>
          </cell>
          <cell r="D2186" t="str">
            <v>SEÑAL VERTICAL INFORMATIVA SI-27C (70 cm x 100 cm). INCLUYE SUMINISTRO E INSTALACION.</v>
          </cell>
          <cell r="E2186" t="str">
            <v>UN</v>
          </cell>
          <cell r="F2186">
            <v>435421</v>
          </cell>
          <cell r="G2186" t="str">
            <v>Actualización 2022 -I + MO 2023</v>
          </cell>
          <cell r="H2186" t="str">
            <v>x</v>
          </cell>
        </row>
        <row r="2187">
          <cell r="C2187">
            <v>11279</v>
          </cell>
          <cell r="D2187" t="str">
            <v>SEÑAL VERTICAL PREVENTIVA SP-47B TIPO PENTÁGONO CON FLECHA. (INCLUYE SUMINISTRO E INSTALACION).</v>
          </cell>
          <cell r="E2187" t="str">
            <v>UN</v>
          </cell>
          <cell r="F2187">
            <v>569891</v>
          </cell>
          <cell r="G2187" t="str">
            <v>Actualización 2022 -I + MO 2023</v>
          </cell>
        </row>
        <row r="2188">
          <cell r="C2188">
            <v>11280</v>
          </cell>
          <cell r="D2188" t="str">
            <v>POSTE TIPO MÉNSULA T2 (2.50m) EN TUBO SCH 40 GALVANIZADO Y PINTADO.</v>
          </cell>
          <cell r="E2188" t="str">
            <v>UN</v>
          </cell>
          <cell r="F2188">
            <v>3251437</v>
          </cell>
          <cell r="G2188" t="str">
            <v>Actualización 2022 -I + MO 2023</v>
          </cell>
        </row>
        <row r="2189">
          <cell r="C2189">
            <v>11291</v>
          </cell>
          <cell r="D2189" t="str">
            <v>ALQUILER EQUIPO DE PERFORACIÓN, INCLUYE  JUEGO DE BROCAS - (BARRENADORA. Incl. Trípode y elementos de perforación y extensión) Incl. OPERARIO Y COMBUSTIBLE. Incluye Stand By mínimo de 5 horas diarias.</v>
          </cell>
          <cell r="E2189" t="str">
            <v>HR</v>
          </cell>
          <cell r="F2189">
            <v>358330</v>
          </cell>
          <cell r="G2189" t="str">
            <v>Actualización 2022 -I + MO 2023</v>
          </cell>
        </row>
        <row r="2190">
          <cell r="C2190">
            <v>11292</v>
          </cell>
          <cell r="D2190" t="str">
            <v>ADAPTADOR TERMINAL CAMPANA PVC D= 6"</v>
          </cell>
          <cell r="E2190" t="str">
            <v>UN</v>
          </cell>
          <cell r="F2190">
            <v>26497</v>
          </cell>
          <cell r="G2190" t="str">
            <v>Actualización 2022 -I + MO 2023</v>
          </cell>
        </row>
        <row r="2191">
          <cell r="C2191">
            <v>11304</v>
          </cell>
          <cell r="D2191" t="str">
            <v>MEDICIÓN DE LA RESISTENCIA AL DESLIZAMIENTO EN ESTRUCTURA DE PAVIMENTO RÍGIDOS Y FLEXIBLES (Coeficiente de Fricción) CON CON EQUIPO DE ALTO RENDIMIENTO. Incl. movilización, toma de información, proces</v>
          </cell>
          <cell r="E2191" t="str">
            <v>Km-Car</v>
          </cell>
          <cell r="F2191">
            <v>101150</v>
          </cell>
          <cell r="G2191" t="str">
            <v>Actualización 2022 -I + MO 2023</v>
          </cell>
        </row>
        <row r="2192">
          <cell r="C2192">
            <v>11305</v>
          </cell>
          <cell r="D2192" t="str">
            <v>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v>
          </cell>
          <cell r="E2192" t="str">
            <v>Km-Car</v>
          </cell>
          <cell r="F2192">
            <v>113536</v>
          </cell>
          <cell r="G2192" t="str">
            <v>Actualización 2022 -I + MO 2023</v>
          </cell>
        </row>
        <row r="2193">
          <cell r="C2193">
            <v>11308</v>
          </cell>
          <cell r="D2193" t="str">
            <v>ALQUILER DE GPS DE MANO GARMIN GPSMAP Serie 64 x Día, CON ALTÍMETRO Y BRÚJULA. PANTALLA A COLOR DE 2.6"</v>
          </cell>
          <cell r="E2193" t="str">
            <v>DIA</v>
          </cell>
          <cell r="F2193">
            <v>4646</v>
          </cell>
          <cell r="G2193" t="str">
            <v>Actualización 2022 -I + MO 2023</v>
          </cell>
        </row>
        <row r="2194">
          <cell r="C2194">
            <v>11328</v>
          </cell>
          <cell r="D2194" t="str">
            <v>BARRERA EPOXICA POLIAMIDA</v>
          </cell>
          <cell r="E2194" t="str">
            <v>GLN</v>
          </cell>
          <cell r="F2194">
            <v>162540</v>
          </cell>
          <cell r="G2194" t="str">
            <v>Actualización 2022 -I + MO 2023</v>
          </cell>
        </row>
        <row r="2195">
          <cell r="C2195">
            <v>11329</v>
          </cell>
          <cell r="D2195" t="str">
            <v>ESMALTE POLIURETANO ACRÍLICO (AMARILLO RAL 1003)</v>
          </cell>
          <cell r="E2195" t="str">
            <v>GLN</v>
          </cell>
          <cell r="F2195">
            <v>320000</v>
          </cell>
          <cell r="G2195" t="str">
            <v>Actualización 2022 -I + MO 2023</v>
          </cell>
        </row>
        <row r="2196">
          <cell r="C2196">
            <v>11330</v>
          </cell>
          <cell r="D2196" t="str">
            <v>ESMALTE POLIURETANO ACRÍLICO (NEGRO RAL 9005)</v>
          </cell>
          <cell r="E2196" t="str">
            <v>GLN</v>
          </cell>
          <cell r="F2196">
            <v>290000</v>
          </cell>
          <cell r="G2196" t="str">
            <v>Actualización 2022 -I + MO 2023</v>
          </cell>
        </row>
        <row r="2197">
          <cell r="C2197">
            <v>11331</v>
          </cell>
          <cell r="D2197" t="str">
            <v>ESMALTE POLIURETANO ACRÍLICO (GRIS RAL 7045)</v>
          </cell>
          <cell r="E2197" t="str">
            <v>GLN</v>
          </cell>
          <cell r="F2197">
            <v>290000</v>
          </cell>
          <cell r="G2197" t="str">
            <v>Actualización 2022 -I + MO 2023</v>
          </cell>
        </row>
        <row r="2198">
          <cell r="C2198">
            <v>11332</v>
          </cell>
          <cell r="D2198" t="str">
            <v>BARANDA DE TRES TUBOS M82</v>
          </cell>
          <cell r="E2198" t="str">
            <v>ML</v>
          </cell>
          <cell r="F2198">
            <v>232050</v>
          </cell>
          <cell r="G2198" t="str">
            <v>Actualización 2022 -I + MO 2023</v>
          </cell>
        </row>
        <row r="2199">
          <cell r="C2199">
            <v>11334</v>
          </cell>
          <cell r="D2199" t="str">
            <v>CERRAMIENTO TIPO CED M72</v>
          </cell>
          <cell r="E2199" t="str">
            <v>UN</v>
          </cell>
          <cell r="F2199">
            <v>410889</v>
          </cell>
          <cell r="G2199" t="str">
            <v>Actualización 2022 -I + MO 2023</v>
          </cell>
        </row>
        <row r="2200">
          <cell r="C2200">
            <v>11335</v>
          </cell>
          <cell r="D2200" t="str">
            <v>BARANDA M-80 A, CON MÓDULO FRONTAL EN MALLA ESLABONADA</v>
          </cell>
          <cell r="E2200" t="str">
            <v>UN</v>
          </cell>
          <cell r="F2200">
            <v>285600</v>
          </cell>
          <cell r="G2200" t="str">
            <v>Actualización 2022 -I + MO 2023</v>
          </cell>
        </row>
        <row r="2201">
          <cell r="C2201">
            <v>11337</v>
          </cell>
          <cell r="D2201" t="str">
            <v>MACROFIBRAS SINTÉTICAS DE POLIPROPILENO</v>
          </cell>
          <cell r="E2201" t="str">
            <v>KG</v>
          </cell>
          <cell r="F2201">
            <v>25942</v>
          </cell>
          <cell r="G2201" t="str">
            <v>Actualización 2022 -I + MO 2023</v>
          </cell>
        </row>
        <row r="2202">
          <cell r="C2202">
            <v>11338</v>
          </cell>
          <cell r="D2202" t="str">
            <v>MEZCLA ASFÁLTICA EN CALIENTE SEMIDENSA MS 25 CON CEMENTO ASFÁLTICO 60-70</v>
          </cell>
          <cell r="E2202" t="str">
            <v>M3</v>
          </cell>
          <cell r="F2202">
            <v>548851</v>
          </cell>
          <cell r="G2202" t="str">
            <v>Actualización 2022 -I + MO 2023</v>
          </cell>
        </row>
        <row r="2203">
          <cell r="C2203">
            <v>11342</v>
          </cell>
          <cell r="D2203" t="str">
            <v>CONCRETO MR41 CON MACROFIBRAS DE POLIPROPILENO</v>
          </cell>
          <cell r="E2203" t="str">
            <v>M3</v>
          </cell>
          <cell r="F2203">
            <v>486710</v>
          </cell>
          <cell r="G2203" t="str">
            <v>Actualización 2022 -I + MO 2023</v>
          </cell>
        </row>
        <row r="2204">
          <cell r="C2204">
            <v>11343</v>
          </cell>
          <cell r="D2204" t="str">
            <v>CONCRETO MR43 CON MACROFIBRAS DE POLIPROPILENO</v>
          </cell>
          <cell r="E2204" t="str">
            <v>M3</v>
          </cell>
          <cell r="F2204">
            <v>499800</v>
          </cell>
          <cell r="G2204" t="str">
            <v>Actualización 2022 -I + MO 2023</v>
          </cell>
        </row>
        <row r="2205">
          <cell r="C2205">
            <v>11344</v>
          </cell>
          <cell r="D2205" t="str">
            <v>MICROFIBRAS SINTÉTICA MONOFILAMENTO DE POLIPROPILENO</v>
          </cell>
          <cell r="E2205" t="str">
            <v>KG</v>
          </cell>
          <cell r="F2205">
            <v>38871</v>
          </cell>
          <cell r="G2205" t="str">
            <v>Actualización 2022 -I + MO 2023</v>
          </cell>
        </row>
        <row r="2206">
          <cell r="C2206">
            <v>11346</v>
          </cell>
          <cell r="D2206" t="str">
            <v>FONDO DE JUNTA EN ESPUMA DE POLIETILENO DE BAJA DENSIDAD D= 32 mm</v>
          </cell>
          <cell r="E2206" t="str">
            <v>ML</v>
          </cell>
          <cell r="F2206">
            <v>10674</v>
          </cell>
          <cell r="G2206" t="str">
            <v>Actualización 2022 -I + MO 2023</v>
          </cell>
        </row>
        <row r="2207">
          <cell r="C2207">
            <v>11349</v>
          </cell>
          <cell r="D2207" t="str">
            <v>REHABILITACIÓN RED DE ALCANTARILLADO CON TECNOLOGÍA CIPP, CON RESINA DE GRP CURADA CON RAYOS UV, INCLUYE EQUIPOS, MATERIALES, TRANSPORTES Y PERSONAL. DIÁMETRO 8”. ESPESOR 3,00 mm. EC = 14.200 MPA.</v>
          </cell>
          <cell r="E2207" t="str">
            <v>ML</v>
          </cell>
          <cell r="F2207">
            <v>1092122</v>
          </cell>
          <cell r="G2207" t="str">
            <v>Actualización 2022 -I + MO 2023</v>
          </cell>
        </row>
        <row r="2208">
          <cell r="C2208">
            <v>11350</v>
          </cell>
          <cell r="D2208" t="str">
            <v>REHABILITACIÓN RED DE ALCANTARILLADO CON TECNOLOGÍA CIPP, CON RESINA DE GRP CURADA CON RAYOS UV, INCLUYE EQUIPOS, MATERIALES, TRANSPORTES Y PERSONAL. DIÁMETRO 10”. ESPESOR 3,00 mm. EC = 14.200 MPA.</v>
          </cell>
          <cell r="E2208" t="str">
            <v>ML</v>
          </cell>
          <cell r="F2208">
            <v>1148435</v>
          </cell>
          <cell r="G2208" t="str">
            <v>Actualización 2022 -I + MO 2023</v>
          </cell>
        </row>
        <row r="2209">
          <cell r="C2209">
            <v>11351</v>
          </cell>
          <cell r="D2209" t="str">
            <v>REHABILITACIÓN RED DE ALCANTARILLADO CON TECNOLOGÍA CIPP, CON RESINA DE GRP CURADA CON RAYOS UV, INCLUYE EQUIPOS, MATERIALES, TRANSPORTES Y PERSONAL. DIÁMETRO 12”. ESPESOR 3,00 mm. EC = 14.200 MPA.</v>
          </cell>
          <cell r="E2209" t="str">
            <v>ML</v>
          </cell>
          <cell r="F2209">
            <v>1268061</v>
          </cell>
          <cell r="G2209" t="str">
            <v>Actualización 2022 -I + MO 2023</v>
          </cell>
        </row>
        <row r="2210">
          <cell r="C2210">
            <v>11352</v>
          </cell>
          <cell r="D2210" t="str">
            <v>REHABILITACIÓN RED DE ALCANTARILLADO CON TECNOLOGÍA CIPP, CON RESINA DE GRP CURADA CON RAYOS UV, INCLUYE EQUIPOS, MATERIALES, TRANSPORTES Y PERSONAL. DIÁMETRO 14”. ESPESOR 3,50 mm. EC = 14.200 MPA.</v>
          </cell>
          <cell r="E2210" t="str">
            <v>ML</v>
          </cell>
          <cell r="F2210">
            <v>1506815</v>
          </cell>
          <cell r="G2210" t="str">
            <v>Actualización 2022 -I + MO 2023</v>
          </cell>
        </row>
        <row r="2211">
          <cell r="C2211">
            <v>11353</v>
          </cell>
          <cell r="D2211" t="str">
            <v>REHABILITACIÓN RED DE ALCANTARILLAO CON TECNOLOGÍA CIPP, CON RESINA DE GRP CURADA CON RAYOS UV, INCLUYE EQUIPOS, MATERIALES, TRANSPORTES Y PERSONAL. DIÁMETRO 16”. ESPESOR 4.20 mm. EC = 14.200 MPA.</v>
          </cell>
          <cell r="E2211" t="str">
            <v>ML</v>
          </cell>
          <cell r="F2211">
            <v>1720713</v>
          </cell>
          <cell r="G2211" t="str">
            <v>Actualización 2022 -I + MO 2023</v>
          </cell>
        </row>
        <row r="2212">
          <cell r="C2212">
            <v>11354</v>
          </cell>
          <cell r="D2212" t="str">
            <v>REHABILITACIÓN RED DE ALCANTARILLADO CON TECNOLOGÍA CIPP, CON RESINA DE GRP CURADA CON RAYOS UV, INCLUYE EQUIPOS, MATERIALES, TRANSPORTES Y PERSONAL. DIÁMETRO 18”. ESPESOR 4.20 mm. EC = 14.200 MPA.</v>
          </cell>
          <cell r="E2212" t="str">
            <v>ML</v>
          </cell>
          <cell r="F2212">
            <v>1877924</v>
          </cell>
          <cell r="G2212" t="str">
            <v>Actualización 2022 -I + MO 2023</v>
          </cell>
        </row>
        <row r="2213">
          <cell r="C2213">
            <v>11355</v>
          </cell>
          <cell r="D2213" t="str">
            <v>REHABILITACIÓN RED DE ALCANTARILLADO CON TECNOLOGÍA CIPP, CON RESINA DE GRP CURADA CON RAYOS UV, INCLUYE EQUIPOS, MATERIALES, TRANSPORTES Y PERSONAL. DIÁMETRO 20”. ESPESOR 4.90 mm. EC = 14.200 MPA.</v>
          </cell>
          <cell r="E2213" t="str">
            <v>ML</v>
          </cell>
          <cell r="F2213">
            <v>2306992</v>
          </cell>
          <cell r="G2213" t="str">
            <v>Actualización 2022 -I + MO 2023</v>
          </cell>
        </row>
        <row r="2214">
          <cell r="C2214">
            <v>11356</v>
          </cell>
          <cell r="D2214" t="str">
            <v>REHABILITACIÓN RED DE ALCANTARILLADO CON TECNOLOGÍA CIPP, CON RESINA DE GRP CURADA CON RAYOS UV, INCLUYE EQUIPOS, MATERIALES, TRANSPORTES Y PERSONAL. DIÁMETRO 24”. ESPESOR 5.60 mm. EC = 14.200 MPA.</v>
          </cell>
          <cell r="E2214" t="str">
            <v>ML</v>
          </cell>
          <cell r="F2214">
            <v>2561579</v>
          </cell>
          <cell r="G2214" t="str">
            <v>Actualización 2022 -I + MO 2023</v>
          </cell>
        </row>
        <row r="2215">
          <cell r="C2215">
            <v>11357</v>
          </cell>
          <cell r="D2215" t="str">
            <v>REHABILITACIÓN RED DE ALCANTARILLADO CON TECNOLOGÍA CIPP, CON RESINA DE GRP CURADA CON RAYOS UV, INCLUYE EQUIPOS, MATERIALES, TRANSPORTES Y PERSONAL. DIÁMETRO 27”. ESPESOR 6.30 mm. EC = 14.200 MPA.</v>
          </cell>
          <cell r="E2215" t="str">
            <v>ML</v>
          </cell>
          <cell r="F2215">
            <v>3062029</v>
          </cell>
          <cell r="G2215" t="str">
            <v>Actualización 2022 -I + MO 2023</v>
          </cell>
        </row>
        <row r="2216">
          <cell r="C2216">
            <v>11358</v>
          </cell>
          <cell r="D2216" t="str">
            <v>REHABILITACIÓN RED DE ALCANTARILLADO CON TECNOLOGÍA CIPP, CON RESINA DE GRP CURADA CON RAYOS UV, INCLUYE EQUIPOS, MATERIALES, TRANSPORTES Y PERSONAL. DIÁMETRO 30”. ESPESOR 7.00 mm. EC = 14.200 MPA.</v>
          </cell>
          <cell r="E2216" t="str">
            <v>ML</v>
          </cell>
          <cell r="F2216">
            <v>3524432</v>
          </cell>
          <cell r="G2216" t="str">
            <v>Actualización 2022 -I + MO 2023</v>
          </cell>
        </row>
        <row r="2217">
          <cell r="C2217">
            <v>11359</v>
          </cell>
          <cell r="D2217" t="str">
            <v>REHABILITACIÓN RED DE ALCANTARILLADO CON TECNOLOGÍA CIPP, CON RESINA DE GRP CURADA CON RAYOS UV, INCLUYE EQUIPOS, MATERIALES, TRANSPORTES Y PERSONAL. DIÁMETRO 36”. ESPESOR 9.10 mm. EC = 16.875 MPA.</v>
          </cell>
          <cell r="E2217" t="str">
            <v>ML</v>
          </cell>
          <cell r="F2217">
            <v>4633902</v>
          </cell>
          <cell r="G2217" t="str">
            <v>Actualización 2022 -I + MO 2023</v>
          </cell>
        </row>
        <row r="2218">
          <cell r="C2218">
            <v>11360</v>
          </cell>
          <cell r="D2218" t="str">
            <v>REHABILITACIÓN RED DE ALCANTARILLADO CON TECNOLOGÍA CIPP, CON RESINA DE GRP CURADA CON RAYOS UV, INCLUYE EQUIPOS, MATERIALES, TRANSPORTES Y PERSONAL. DIÁMETRO 40”. ESPESOR 9.80 mm. EC = 16.875 MPA.</v>
          </cell>
          <cell r="E2218" t="str">
            <v>ML</v>
          </cell>
          <cell r="F2218">
            <v>5894965</v>
          </cell>
          <cell r="G2218" t="str">
            <v>Actualización 2022 -I + MO 2023</v>
          </cell>
        </row>
        <row r="2219">
          <cell r="C2219">
            <v>11361</v>
          </cell>
          <cell r="D2219" t="str">
            <v>REHABILITACIÓN RED DE ALCANTARILLADO CON TECNOLOGÍA CIPP, CON RESINA DE GRP CURADA CON RAYOS UV, INCLUYE EQUIPOS, MATERIALES, TRANSPORTES Y PERSONAL. DIÁMETRO 42”. ESPESOR 10.50 mm. EC = 16.875 MPA.</v>
          </cell>
          <cell r="E2219" t="str">
            <v>ML</v>
          </cell>
          <cell r="F2219">
            <v>6454983</v>
          </cell>
          <cell r="G2219" t="str">
            <v>Actualización 2022 -I + MO 2023</v>
          </cell>
        </row>
        <row r="2220">
          <cell r="C2220">
            <v>11362</v>
          </cell>
          <cell r="D2220" t="str">
            <v>REDUCCIÓN PVC E.L.  D= 1 1/2 x 1" (BUJE SOLDADO)</v>
          </cell>
          <cell r="E2220" t="str">
            <v>UN</v>
          </cell>
          <cell r="F2220">
            <v>3804</v>
          </cell>
          <cell r="G2220" t="str">
            <v>Actualización 2022 -I + MO 2023</v>
          </cell>
        </row>
        <row r="2221">
          <cell r="C2221">
            <v>11363</v>
          </cell>
          <cell r="D2221" t="str">
            <v>INTERRUPTOR GRADO INDUSTRIAL, 20A, EN CAJA FUNCIÓN ALUMINIO 11.7X11.7X5 CM, CON TAPA Y EMPAQUE</v>
          </cell>
          <cell r="E2221" t="str">
            <v>UN</v>
          </cell>
          <cell r="F2221">
            <v>78926</v>
          </cell>
          <cell r="G2221" t="str">
            <v>Actualización 2022 -I + MO 2023</v>
          </cell>
        </row>
        <row r="2222">
          <cell r="C2222">
            <v>11366</v>
          </cell>
          <cell r="D2222" t="str">
            <v>CONCRETO MR45 CON MACROFIBRAS DE POLIPROPILENO</v>
          </cell>
          <cell r="E2222" t="str">
            <v>M3</v>
          </cell>
          <cell r="F2222">
            <v>512890</v>
          </cell>
          <cell r="G2222" t="str">
            <v>Actualización 2022 -I + MO 2023</v>
          </cell>
        </row>
        <row r="2223">
          <cell r="C2223">
            <v>11367</v>
          </cell>
          <cell r="D2223" t="str">
            <v>AUTOIMPRIMANTE EPÓXICO TOLERANTE DE SUPERFICIE</v>
          </cell>
          <cell r="E2223" t="str">
            <v>GLN</v>
          </cell>
          <cell r="F2223">
            <v>156615</v>
          </cell>
          <cell r="G2223" t="str">
            <v>Actualización 2022 -I + MO 2023</v>
          </cell>
        </row>
        <row r="2224">
          <cell r="C2224">
            <v>11368</v>
          </cell>
          <cell r="D2224" t="str">
            <v>IMPRIMANTE EPÓXICO TOLERANTE DE SUPERFICIE</v>
          </cell>
          <cell r="E2224" t="str">
            <v>GLN</v>
          </cell>
          <cell r="F2224">
            <v>173605</v>
          </cell>
          <cell r="G2224" t="str">
            <v>Actualización 2022 -I + MO 2023</v>
          </cell>
        </row>
        <row r="2225">
          <cell r="C2225">
            <v>11370</v>
          </cell>
          <cell r="D2225" t="str">
            <v>SELLO DE SILICONA TIPO SL</v>
          </cell>
          <cell r="E2225" t="str">
            <v>GLN</v>
          </cell>
          <cell r="F2225">
            <v>374713</v>
          </cell>
          <cell r="G2225" t="str">
            <v>Actualización 2022 -I + MO 2023</v>
          </cell>
        </row>
        <row r="2226">
          <cell r="C2226">
            <v>11379</v>
          </cell>
          <cell r="D2226" t="str">
            <v>CINTURÓN DE CIERRE Ø24" e=1/4"</v>
          </cell>
          <cell r="E2226" t="str">
            <v>UN</v>
          </cell>
          <cell r="F2226">
            <v>702449</v>
          </cell>
          <cell r="G2226" t="str">
            <v>Actualización 2022 -I + MO 2023</v>
          </cell>
        </row>
        <row r="2227">
          <cell r="C2227">
            <v>11381</v>
          </cell>
          <cell r="D2227" t="str">
            <v>NIPLE HD Ø4" BRIDA B16.5 x LISO Long. 816 mm. CON PASAMURO z=665mm</v>
          </cell>
          <cell r="E2227" t="str">
            <v>UN</v>
          </cell>
          <cell r="F2227">
            <v>656981</v>
          </cell>
          <cell r="G2227" t="str">
            <v>Actualización 2022 -I + MO 2023</v>
          </cell>
        </row>
        <row r="2228">
          <cell r="C2228">
            <v>11382</v>
          </cell>
          <cell r="D2228" t="str">
            <v>NIPLE HD Ø4" BRIDA B16.5 x LISO Long. 1274 mm. CON PASAMURO z=824mm</v>
          </cell>
          <cell r="E2228" t="str">
            <v>UN</v>
          </cell>
          <cell r="F2228">
            <v>918783</v>
          </cell>
          <cell r="G2228" t="str">
            <v>Actualización 2022 -I + MO 2023</v>
          </cell>
        </row>
        <row r="2229">
          <cell r="C2229">
            <v>11384</v>
          </cell>
          <cell r="D2229" t="str">
            <v>NIPLE HD Ø4" BRIDA B16.5 x LISO Long. 500 mm. CON PASAMURO z=310mm</v>
          </cell>
          <cell r="E2229" t="str">
            <v>UN</v>
          </cell>
          <cell r="F2229">
            <v>476350</v>
          </cell>
          <cell r="G2229" t="str">
            <v>Actualización 2022 -I + MO 2023</v>
          </cell>
        </row>
        <row r="2230">
          <cell r="C2230">
            <v>11385</v>
          </cell>
          <cell r="D2230" t="str">
            <v>NIPLE HD Ø4" BRIDA B16.5 x LISO Long. 1020 mm. CON PASAMURO z=820mm</v>
          </cell>
          <cell r="E2230" t="str">
            <v>UN</v>
          </cell>
          <cell r="F2230">
            <v>773592</v>
          </cell>
          <cell r="G2230" t="str">
            <v>Actualización 2022 -I + MO 2023</v>
          </cell>
        </row>
        <row r="2231">
          <cell r="C2231">
            <v>11388</v>
          </cell>
          <cell r="D2231" t="str">
            <v>PIEZA ESPECIAL CCP Ø24" LISOxLISO CL300 LONGITUD 4000mm CON (1) SALIDA VERTICAL SOBRE LOMO DE Ø3" LONGITUD 200mm DE LA CAJA EXTERNA DEL TUBO A BRIDA B.16.5  Y (2) RUANAS PASAMURO Ø24" e=1' HA SOLDADAS</v>
          </cell>
          <cell r="E2231" t="str">
            <v>UN</v>
          </cell>
          <cell r="F2231">
            <v>10675357</v>
          </cell>
          <cell r="G2231" t="str">
            <v>Actualización 2022 -I + MO 2023</v>
          </cell>
        </row>
        <row r="2232">
          <cell r="C2232">
            <v>11391</v>
          </cell>
          <cell r="D2232" t="str">
            <v>PIEZA ESPECIAL CCP Ø18" CL300 TIPO NIPLE LISO-BRIDA LONGITUD= 2300mm, (1) RUANA PASAMURO Ø18" HA e=1" SOLDADA A DISTANCIA z=0.85m (1) AMPLIACIÓN Ø18"A Ø24" LONGITUD=450mm SOLDADA A 1150mm DE LA BRIDA</v>
          </cell>
          <cell r="E2232" t="str">
            <v>UN</v>
          </cell>
          <cell r="F2232">
            <v>12113815</v>
          </cell>
          <cell r="G2232" t="str">
            <v>Actualización 2022 -I + MO 2023</v>
          </cell>
        </row>
        <row r="2233">
          <cell r="C2233">
            <v>11408</v>
          </cell>
          <cell r="D2233" t="str">
            <v>TUBERIA HG Ø1 1/2"</v>
          </cell>
          <cell r="E2233" t="str">
            <v>ML</v>
          </cell>
          <cell r="F2233">
            <v>40270</v>
          </cell>
          <cell r="G2233" t="str">
            <v>Actualización 2022 -I + MO 2023</v>
          </cell>
        </row>
        <row r="2234">
          <cell r="C2234">
            <v>11409</v>
          </cell>
          <cell r="D2234" t="str">
            <v>UNION DE DESMONTAJE AUTOPORTANTE HD Ø4" BRIDA B16.5</v>
          </cell>
          <cell r="E2234" t="str">
            <v>UN</v>
          </cell>
          <cell r="F2234">
            <v>953884</v>
          </cell>
          <cell r="G2234" t="str">
            <v>Actualización 2022 -I + MO 2023</v>
          </cell>
        </row>
        <row r="2235">
          <cell r="C2235">
            <v>11424</v>
          </cell>
          <cell r="D2235" t="str">
            <v>CODO EN ACERO F 18" ENTRE 5° Y 22½° JUNTA ESPIGO / CAMPANA CON EMPAQUE DE CAUCHO, CON REVESTIMIENTO INTERIOR Y RECUBRIMIENTO EXTERIOR EN MORTERO DE CEMENTO. L=0,4 X 0,4M. PRESIÓN DE TRABAJO HASTA = 25</v>
          </cell>
          <cell r="E2235" t="str">
            <v>UN</v>
          </cell>
          <cell r="F2235">
            <v>2879905</v>
          </cell>
          <cell r="G2235" t="str">
            <v>Actualización 2022 -I + MO 2023</v>
          </cell>
        </row>
        <row r="2236">
          <cell r="C2236">
            <v>11425</v>
          </cell>
          <cell r="D2236" t="str">
            <v>CODO EN ACERO F 18" ENTRE 22½° Y 45° JUNTA ESPIGO / CAMPANA CON EMPAQUE DE CAUCHO, CON REVESTIMIENTO INTERIOR Y RECUBRIMIENTO EXTERIOR EN MORTERO DE CEMENTO. L=0,60 X 0,60M. PRESIÓN DE TRABAJO HASTA =</v>
          </cell>
          <cell r="E2236" t="str">
            <v>UN</v>
          </cell>
          <cell r="F2236">
            <v>3685435</v>
          </cell>
          <cell r="G2236" t="str">
            <v>Actualización 2022 -I + MO 2023</v>
          </cell>
        </row>
        <row r="2237">
          <cell r="C2237">
            <v>11426</v>
          </cell>
          <cell r="D2237" t="str">
            <v>CODO EN ACERO F 18" ENTRE 45° Y 67½° JUNTA ESPIGO / CAMPANA CON EMPAQUE DE CAUCHO, CON REVESTIMIENTO INTERIOR Y RECUBRIMIENTO EXTERIOR EN MORTERO DE CEMENTO. L=0,90 X 0,90M. PRESIÓN DE TRABAJO HASTA =</v>
          </cell>
          <cell r="E2237" t="str">
            <v>UN</v>
          </cell>
          <cell r="F2237">
            <v>4688548</v>
          </cell>
          <cell r="G2237" t="str">
            <v>Actualización 2022 -I + MO 2023</v>
          </cell>
        </row>
        <row r="2238">
          <cell r="C2238">
            <v>11427</v>
          </cell>
          <cell r="D2238" t="str">
            <v>CODO EN ACERO F 18" ENTRE 45° Y 67½° JUNTA ESPIGO / CAMPANA CON EMPAQUE DE CAUCHO, CON REVESTIMIENTO INTERIOR Y RECUBRIMIENTO EXTERIOR EN MORTERO DE CEMENTO. L=1,35 X 1,35M. PRESIÓN DE TRABAJO HASTA =</v>
          </cell>
          <cell r="E2238" t="str">
            <v>UN</v>
          </cell>
          <cell r="F2238">
            <v>5626821</v>
          </cell>
          <cell r="G2238" t="str">
            <v>Actualización 2022 -I + MO 2023</v>
          </cell>
        </row>
        <row r="2239">
          <cell r="C2239">
            <v>11428</v>
          </cell>
          <cell r="D2239" t="str">
            <v>TUBO EN ACERO F 20" CON UNIONES ESPIGO / CAMPANA CON EMPAQUE DE CAUCHO, CON REVESTIMIENTO INTERIOR Y RECUBRIMIENTO EXTERIOR EN MORTERO DE CEMENTO. FABRICADO DE CONFORMIDAD CON LA NORMA AWWA C 200 A PA</v>
          </cell>
          <cell r="E2239" t="str">
            <v>ML</v>
          </cell>
          <cell r="F2239">
            <v>1179859</v>
          </cell>
          <cell r="G2239" t="str">
            <v>Actualización 2022 -I + MO 2023</v>
          </cell>
        </row>
        <row r="2240">
          <cell r="C2240">
            <v>11429</v>
          </cell>
          <cell r="D2240" t="str">
            <v>CODO EN ACERO F 20" ENTRE 5° Y 22½° JUNTA ESPIGO / CAMPANA CON EMPAQUE DE CAUCHO, CON REVESTIMIENTO INTERIOR Y RECUBRIMIENTO EXTERIOR EN MORTERO DE CEMENTO. L=0,4 X 0,4M. PRESIÓN DE TRABAJO HASTA = 25</v>
          </cell>
          <cell r="E2240" t="str">
            <v>UN</v>
          </cell>
          <cell r="F2240">
            <v>3209128</v>
          </cell>
          <cell r="G2240" t="str">
            <v>Actualización 2022 -I + MO 2023</v>
          </cell>
        </row>
        <row r="2241">
          <cell r="C2241">
            <v>11430</v>
          </cell>
          <cell r="D2241" t="str">
            <v>CODO EN ACERO F 20" ENTRE 22½° Y 45° JUNTA ESPIGO / CAMPANA CON EMPAQUE DE CAUCHO, CON REVESTIMIENTO INTERIOR Y RECUBRIMIENTO EXTERIOR EN MORTERO DE CEMENTO. L=0,65 X 0,65M. PRESIÓN DE TRABAJO = 250 P</v>
          </cell>
          <cell r="E2241" t="str">
            <v>UN</v>
          </cell>
          <cell r="F2241">
            <v>4271074</v>
          </cell>
          <cell r="G2241" t="str">
            <v>Actualización 2022 -I + MO 2023</v>
          </cell>
        </row>
        <row r="2242">
          <cell r="C2242">
            <v>11431</v>
          </cell>
          <cell r="D2242" t="str">
            <v>TUBO EN ACERO F 24" CON UNIONES ESPIGO / CAMPANA CON EMPAQUE DE CAUCHO, CON REVESTIMIENTO INTERIOR Y RECUBRIMIENTO EXTERIOR EN MORTERO DE CEMENTO. FABRICADO DE CONFORMIDAD CON LA NORMA AWWA C 200 A PA</v>
          </cell>
          <cell r="E2242" t="str">
            <v>ML</v>
          </cell>
          <cell r="F2242">
            <v>1373519</v>
          </cell>
          <cell r="G2242" t="str">
            <v>Actualización 2022 -I + MO 2023</v>
          </cell>
        </row>
        <row r="2243">
          <cell r="C2243">
            <v>11432</v>
          </cell>
          <cell r="D2243" t="str">
            <v>CODO EN ACERO F 24" ENTRE 5° Y 22½° JUNTA ESPIGO / CAMPANA CON EMPAQUE DE CAUCHO, CON REVESTIMIENTO INTERIOR Y RECUBRIMIENTO EXTERIOR EN MORTERO DE CEMENTO. L=0,45 X 0,45M. PRESIÓN DE TRABAJO HASTA =</v>
          </cell>
          <cell r="E2243" t="str">
            <v>UN</v>
          </cell>
          <cell r="F2243">
            <v>4058783</v>
          </cell>
          <cell r="G2243" t="str">
            <v>Actualización 2022 -I + MO 2023</v>
          </cell>
        </row>
        <row r="2244">
          <cell r="C2244">
            <v>11433</v>
          </cell>
          <cell r="D2244" t="str">
            <v>CODO EN ACERO F 24" ENTRE 22½° Y 45° JUNTA ESPIGO / CAMPANA CON EMPAQUE DE CAUCHO, CON REVESTIMIENTO INTERIOR Y RECUBRIMIENTO EXTERIOR EN MORTERO DE CEMENTO. L=0,80 X 0,80M. PRESIÓN DE TRABAJO = 250 P</v>
          </cell>
          <cell r="E2244" t="str">
            <v>UN</v>
          </cell>
          <cell r="F2244">
            <v>5668127</v>
          </cell>
          <cell r="G2244" t="str">
            <v>Actualización 2022 -I + MO 2023</v>
          </cell>
        </row>
        <row r="2245">
          <cell r="C2245">
            <v>11434</v>
          </cell>
          <cell r="D2245" t="str">
            <v>CODO EN ACERO F 24" ENTRE 45° Y 67½° JUNTA ESPIGO / CAMPANA CON EMPAQUE DE CAUCHO, CON REVESTIMIENTO INTERIOR Y RECUBRIMIENTO EXTERIOR EN MORTERO DE CEMENTO. L=1,20 X 1,20M. PRESIÓN DE TRABAJO = 250 P</v>
          </cell>
          <cell r="E2245" t="str">
            <v>UN</v>
          </cell>
          <cell r="F2245">
            <v>7361843</v>
          </cell>
          <cell r="G2245" t="str">
            <v>Actualización 2022 -I + MO 2023</v>
          </cell>
        </row>
        <row r="2246">
          <cell r="C2246">
            <v>11435</v>
          </cell>
          <cell r="D2246" t="str">
            <v>CANAL DE DRENAJE MONOLÍTICO EN CONCRETO POLIMÉRICO PD 150V, CLASE D400, COLOR NATURAL, H=27cm, A=20cm, Long=100cm, (Incluye rejilla)</v>
          </cell>
          <cell r="E2246" t="str">
            <v>ML</v>
          </cell>
          <cell r="F2246">
            <v>507693</v>
          </cell>
          <cell r="G2246" t="str">
            <v>Actualización 2022 -I + MO 2023</v>
          </cell>
        </row>
        <row r="2247">
          <cell r="C2247">
            <v>11436</v>
          </cell>
          <cell r="D2247" t="str">
            <v>CANAL DE INSPECCION MONOLÍTICO EN CONCRETO POLIMÉRICO DE DRENAJE PD 150V, CLASE D400, COLOR NATURAL, H=27cm, A=20cm, Long=50cm, (Incluye rejilla)</v>
          </cell>
          <cell r="E2247" t="str">
            <v>UN</v>
          </cell>
          <cell r="F2247">
            <v>507693</v>
          </cell>
          <cell r="G2247" t="str">
            <v>Actualización 2022 -I + MO 2023</v>
          </cell>
        </row>
        <row r="2248">
          <cell r="C2248">
            <v>11437</v>
          </cell>
          <cell r="D2248" t="str">
            <v>SUMIDERO PARA CANAL DE DRENAJE MONOLÍTICO EN CONCRETO POLIMÉRICO PD 150V, CLASE D400, COLOR NATURAL, CON REJA DE FUNDICIÓN, H=57,5cm, A=18cm, Long=50cm (Incluye rejilla)</v>
          </cell>
          <cell r="E2248" t="str">
            <v>UN</v>
          </cell>
          <cell r="F2248">
            <v>741132</v>
          </cell>
          <cell r="G2248" t="str">
            <v>Actualización 2022 -I + MO 2023</v>
          </cell>
        </row>
        <row r="2249">
          <cell r="C2249">
            <v>11438</v>
          </cell>
          <cell r="D2249" t="str">
            <v>CANAL DE DRENAJE MONOLÍTICO EN CONCRETO POLIMÉRICO RD 200V, CLASE F900, COLOR NATURAL, H=53cm, A=26cm, Long=100cm (Incluye rejilla)</v>
          </cell>
          <cell r="E2249" t="str">
            <v>ML</v>
          </cell>
          <cell r="F2249">
            <v>990304</v>
          </cell>
          <cell r="G2249" t="str">
            <v>Actualización 2022 -I + MO 2023</v>
          </cell>
        </row>
        <row r="2250">
          <cell r="C2250">
            <v>11439</v>
          </cell>
          <cell r="D2250" t="str">
            <v>CANAL DE INSPECCION DE DRENAJE MONOLÍTICO EN CONCRETO POLIMÉRICO RD 200V, CLASE F900, COLOR NATURAL, H=53cm, A=26cm, Long=66cm (Incluye rejilla)</v>
          </cell>
          <cell r="E2250" t="str">
            <v>UN</v>
          </cell>
          <cell r="F2250">
            <v>1173340</v>
          </cell>
          <cell r="G2250" t="str">
            <v>Actualización 2022 -I + MO 2023</v>
          </cell>
        </row>
        <row r="2251">
          <cell r="C2251">
            <v>11442</v>
          </cell>
          <cell r="D2251" t="str">
            <v>PENNISETUM (Incluye 16 unidades por M2)</v>
          </cell>
          <cell r="E2251" t="str">
            <v>M2</v>
          </cell>
          <cell r="F2251">
            <v>55000</v>
          </cell>
          <cell r="G2251" t="str">
            <v>Actualización 2022 -I + MO 2023</v>
          </cell>
        </row>
        <row r="2252">
          <cell r="C2252">
            <v>11443</v>
          </cell>
          <cell r="D2252" t="str">
            <v>LIRIOPE (Incluye 16 unidades por M2)</v>
          </cell>
          <cell r="E2252" t="str">
            <v>M2</v>
          </cell>
          <cell r="F2252">
            <v>49500</v>
          </cell>
          <cell r="G2252" t="str">
            <v>Actualización 2022 -I + MO 2023</v>
          </cell>
        </row>
        <row r="2253">
          <cell r="C2253">
            <v>11444</v>
          </cell>
          <cell r="D2253" t="str">
            <v>CLAVEL CHINO (Incluye 16 unidades por M2)</v>
          </cell>
          <cell r="E2253" t="str">
            <v>M2</v>
          </cell>
          <cell r="F2253">
            <v>26500</v>
          </cell>
          <cell r="G2253" t="str">
            <v>Actualización 2022 -I + MO 2023</v>
          </cell>
        </row>
        <row r="2254">
          <cell r="C2254">
            <v>11446</v>
          </cell>
          <cell r="D2254" t="str">
            <v>PRUEBA DE CARGA ESTÁTICA Y DINÁMICA PARA PUENTE PEATONAL EN ESTRUCTURA METÁLICA Y CONCRETO REFORZADO. (Incl. logística, equipos y personal para toma información, procesamiento y entrega informe final.</v>
          </cell>
          <cell r="E2254" t="str">
            <v>UN</v>
          </cell>
          <cell r="F2254">
            <v>32130000</v>
          </cell>
          <cell r="G2254" t="str">
            <v>Actualización 2022 -I + MO 2023</v>
          </cell>
        </row>
        <row r="2255">
          <cell r="C2255">
            <v>11447</v>
          </cell>
          <cell r="D2255" t="str">
            <v>PISO EN PORCELANATO COLOR GRIS OSCURO TIPO BARI PLUS, ACABADO PULIDO, FORMATO 0,60cmx0,60cm LÍNEA CONVENCIONAL.</v>
          </cell>
          <cell r="E2255" t="str">
            <v>M2</v>
          </cell>
          <cell r="F2255">
            <v>62237</v>
          </cell>
          <cell r="G2255" t="str">
            <v>Actualización 2022 -I + MO 2023</v>
          </cell>
        </row>
        <row r="2256">
          <cell r="C2256">
            <v>11448</v>
          </cell>
          <cell r="D2256" t="str">
            <v>PINO ROMERON H=1.5m (Incluye tutor con manguera y alambre)</v>
          </cell>
          <cell r="E2256" t="str">
            <v>UN</v>
          </cell>
          <cell r="F2256">
            <v>132000</v>
          </cell>
          <cell r="G2256" t="str">
            <v>Actualización 2022 -I + MO 2023</v>
          </cell>
        </row>
        <row r="2257">
          <cell r="C2257">
            <v>11449</v>
          </cell>
          <cell r="D2257" t="str">
            <v>CHALECO SENCILLO EN DRIL SIN LOGO DOS BOLSILLOS</v>
          </cell>
          <cell r="E2257" t="str">
            <v>UN</v>
          </cell>
          <cell r="F2257">
            <v>34510</v>
          </cell>
          <cell r="G2257" t="str">
            <v>Actualización 2022 -I + MO 2023</v>
          </cell>
        </row>
        <row r="2258">
          <cell r="C2258">
            <v>11450</v>
          </cell>
          <cell r="D2258" t="str">
            <v>CHALECO REFLECTIVO EN TELA</v>
          </cell>
          <cell r="E2258" t="str">
            <v>UN</v>
          </cell>
          <cell r="F2258">
            <v>12971</v>
          </cell>
          <cell r="G2258" t="str">
            <v>Actualización 2022 -I + MO 2023</v>
          </cell>
        </row>
        <row r="2259">
          <cell r="C2259">
            <v>11451</v>
          </cell>
          <cell r="D2259" t="str">
            <v>CARTUCHO RESPIRADOR P-100 VAPORES ORGÁNICOS</v>
          </cell>
          <cell r="E2259" t="str">
            <v>UN</v>
          </cell>
          <cell r="F2259">
            <v>20230</v>
          </cell>
          <cell r="G2259" t="str">
            <v>Actualización 2022 -I + MO 2023</v>
          </cell>
        </row>
        <row r="2260">
          <cell r="C2260">
            <v>11452</v>
          </cell>
          <cell r="D2260" t="str">
            <v>GUANTE SOLDADOR</v>
          </cell>
          <cell r="E2260" t="str">
            <v>PAR</v>
          </cell>
          <cell r="F2260">
            <v>27251</v>
          </cell>
          <cell r="G2260" t="str">
            <v>Actualización 2022 -I + MO 2023</v>
          </cell>
        </row>
        <row r="2261">
          <cell r="C2261">
            <v>11453</v>
          </cell>
          <cell r="D2261" t="str">
            <v>DESCENDEDOR ANTICAIDA</v>
          </cell>
          <cell r="E2261" t="str">
            <v>PAR</v>
          </cell>
          <cell r="F2261">
            <v>747677</v>
          </cell>
          <cell r="G2261" t="str">
            <v>Actualización 2022 -I + MO 2023</v>
          </cell>
        </row>
        <row r="2262">
          <cell r="C2262">
            <v>11454</v>
          </cell>
          <cell r="D2262" t="str">
            <v>EXÁMEN DE APTITUD PSICOFÍSICA PARA TRABAJO EN ALTURA (Incluye perfíl lipídico, glicemia pre y post.)</v>
          </cell>
          <cell r="E2262" t="str">
            <v>UN</v>
          </cell>
          <cell r="F2262">
            <v>70000</v>
          </cell>
          <cell r="G2262" t="str">
            <v>Actualización 2022 -I + MO 2023</v>
          </cell>
        </row>
        <row r="2263">
          <cell r="C2263">
            <v>11455</v>
          </cell>
          <cell r="D2263" t="str">
            <v>TOMA DE DEFLEXIONES CON EQUIPO DEFLECTÓMETRO DE IMPACTO (FWD/HWD) PARA PAVIMENTO CON SUPERFICIE FLEXIBLE. Incluye movilización, carro escolta del equipo, toma de información, procesamiento y entrega de resultados. Norma técnica: INV E – 798 - 13 ASTM D4694 INV E – 797 - 13 ASTM D4695.</v>
          </cell>
          <cell r="E2263" t="str">
            <v>Pto.3R</v>
          </cell>
          <cell r="F2263">
            <v>23800</v>
          </cell>
          <cell r="G2263" t="str">
            <v>Actualización 2022 -I + MO 2023</v>
          </cell>
        </row>
        <row r="2264">
          <cell r="C2264">
            <v>11456</v>
          </cell>
          <cell r="D2264" t="str">
            <v>TOMA DE DEFLEXIONES CON EQUIPO DEFLECTÓMETRO DE IMPACTO (FWD/HWD) PARA PAVIMENTO CON SUPERFICIE RÍGIDA. Incluye movilización, carro escolta del equipo, toma de información, procesamiento y entrega de resultados. Norma técnica: INV E – 798 - 13 ASTM D4694 INV E – 797 - 13 ASTM D4695 ASTM D5858.</v>
          </cell>
          <cell r="E2264" t="str">
            <v>Pto.3R</v>
          </cell>
          <cell r="F2264">
            <v>29750</v>
          </cell>
          <cell r="G2264" t="str">
            <v>Actualización 2022 -I + MO 2023</v>
          </cell>
        </row>
        <row r="2265">
          <cell r="C2265">
            <v>11457</v>
          </cell>
          <cell r="D2265" t="str">
            <v>TOMA DE DEFLEXIONES CON EQUIPO DEFLECTÓMETRO DE IMPACTO (LWD) EN ESTRUCTURA DE PAVIMENTO. Incluye movilización, toma de información, procesamiento y entrega de resultados. Norma técnica: ASTM E2583.</v>
          </cell>
          <cell r="E2265" t="str">
            <v>PUNTO</v>
          </cell>
          <cell r="F2265">
            <v>37846</v>
          </cell>
          <cell r="G2265" t="str">
            <v>Actualización 2022 -I + MO 2023</v>
          </cell>
        </row>
        <row r="2266">
          <cell r="C2266">
            <v>11458</v>
          </cell>
          <cell r="D2266" t="str">
            <v>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v>
          </cell>
          <cell r="E2266" t="str">
            <v>Km-Car</v>
          </cell>
          <cell r="F2266">
            <v>72663</v>
          </cell>
          <cell r="G2266" t="str">
            <v>Actualización 2022 -I + MO 2023</v>
          </cell>
        </row>
        <row r="2267">
          <cell r="C2267">
            <v>11459</v>
          </cell>
          <cell r="D2267" t="str">
            <v>MEDICIÓN DE PERFIL LONGITUDINAL EN ESTRUCTURA DE PAVIMENTO CON PERFILÓMETRO LASER Y DETERMINACIÓN DEL ÍNDICE DE RUGOSIDAD INTERNACIONAL -IRI-. Incluye movilización y carro escolta del equipo y toma de. Norma técnica: ASTM E950 INV E – 794 - 13 ASTM E1926 INV E 790-13.</v>
          </cell>
          <cell r="E2267" t="str">
            <v>Km-Car</v>
          </cell>
          <cell r="F2267">
            <v>65759</v>
          </cell>
          <cell r="G2267" t="str">
            <v>Actualización 2022 -I + MO 2023</v>
          </cell>
        </row>
        <row r="2268">
          <cell r="C2268">
            <v>11460</v>
          </cell>
          <cell r="D2268" t="str">
            <v>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E2268" t="str">
            <v>Km-Car</v>
          </cell>
          <cell r="F2268">
            <v>108994</v>
          </cell>
          <cell r="G2268" t="str">
            <v>Actualización 2022 -I + MO 2023</v>
          </cell>
        </row>
        <row r="2269">
          <cell r="C2269">
            <v>11461</v>
          </cell>
          <cell r="D2269" t="str">
            <v>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v>
          </cell>
          <cell r="E2269" t="str">
            <v>Km-Car</v>
          </cell>
          <cell r="F2269">
            <v>142800</v>
          </cell>
          <cell r="G2269" t="str">
            <v>Actualización 2022 -I + MO 2023</v>
          </cell>
        </row>
        <row r="2270">
          <cell r="C2270">
            <v>11462</v>
          </cell>
          <cell r="D2270" t="str">
            <v>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v>
          </cell>
          <cell r="E2270" t="str">
            <v>Km-Car</v>
          </cell>
          <cell r="F2270">
            <v>133821</v>
          </cell>
          <cell r="G2270" t="str">
            <v>Actualización 2022 -I + MO 2023</v>
          </cell>
        </row>
        <row r="2271">
          <cell r="C2271">
            <v>11463</v>
          </cell>
          <cell r="D2271" t="str">
            <v>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E2271" t="str">
            <v>Km-Car</v>
          </cell>
          <cell r="F2271">
            <v>160650</v>
          </cell>
          <cell r="G2271" t="str">
            <v>Actualización 2022 -I + MO 2023</v>
          </cell>
        </row>
        <row r="2272">
          <cell r="C2272">
            <v>11464</v>
          </cell>
          <cell r="D2272" t="str">
            <v>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v>
          </cell>
          <cell r="E2272" t="str">
            <v>Km-Car</v>
          </cell>
          <cell r="F2272">
            <v>258944</v>
          </cell>
          <cell r="G2272" t="str">
            <v>Actualización 2022 -I + MO 2023</v>
          </cell>
        </row>
        <row r="2273">
          <cell r="C2273">
            <v>11465</v>
          </cell>
          <cell r="D2273" t="str">
            <v>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v>
          </cell>
          <cell r="E2273" t="str">
            <v>Km-Car</v>
          </cell>
          <cell r="F2273">
            <v>187604</v>
          </cell>
          <cell r="G2273" t="str">
            <v>Actualización 2022 -I + MO 2023</v>
          </cell>
        </row>
        <row r="2274">
          <cell r="C2274">
            <v>11466</v>
          </cell>
          <cell r="D2274" t="str">
            <v>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E2274" t="str">
            <v>Km-Car</v>
          </cell>
          <cell r="F2274">
            <v>164707</v>
          </cell>
          <cell r="G2274" t="str">
            <v>Actualización 2022 -I + MO 2023</v>
          </cell>
        </row>
        <row r="2275">
          <cell r="C2275">
            <v>11467</v>
          </cell>
          <cell r="D2275" t="str">
            <v>DETERMINACIÓN DE ESPESORES EN ESTRUCTURA DE PAVIMENTO CON EQUIPO GEORRADAR, EQUIPADO MÍNIMO CON DOS ANTENAS DE OPERACIÓN, CON FRECUENCIAS: LA PRIMERA COMO MÍNIMO 1000 MHZ Y LA SEGUNDA ENTRE 300 Y 600. Norma técnica: ASTM D4748.</v>
          </cell>
          <cell r="E2275" t="str">
            <v>Km-Car</v>
          </cell>
          <cell r="F2275">
            <v>197540</v>
          </cell>
          <cell r="G2275" t="str">
            <v>Actualización 2022 -I + MO 2023</v>
          </cell>
        </row>
        <row r="2276">
          <cell r="C2276">
            <v>11468</v>
          </cell>
          <cell r="D2276" t="str">
            <v>MEDICIÓN DE LA RESISTENCIA AL DESLIZAMIENTO EN ESTRUCTURA DE PAVIMENTO CON DISPOSITIVO DE RUEDA PARCIALMENTE BLOQUEADA CON GRADO DE DESLIZAMIENTO FIJO. Incluye movilización y carro escolta del equipo. Norma técnica: ASTM E2340 ASTM E274 ASTM F408 ASTM E1551.</v>
          </cell>
          <cell r="E2276" t="str">
            <v>Km-Car</v>
          </cell>
          <cell r="F2276">
            <v>297500</v>
          </cell>
          <cell r="G2276" t="str">
            <v>Actualización 2022 -I + MO 2023</v>
          </cell>
        </row>
        <row r="2277">
          <cell r="C2277">
            <v>11470</v>
          </cell>
          <cell r="D2277" t="str">
            <v>MEDICIÓN DE PERFIL TRANSVERSAL EN ESTRUCTURA DE PAVIMENTO CON PERFILÓMETRO LASER Y DETERMINACIÓN DE LA IRREGULARIDAD SUPERFICIAL (AHUELLAMIENTO). Incluye movilización y carro escolta del equipo y toma</v>
          </cell>
          <cell r="E2277" t="str">
            <v>Km-Car</v>
          </cell>
          <cell r="F2277">
            <v>73780</v>
          </cell>
          <cell r="G2277" t="str">
            <v>Actualización 2022 -I + MO 2023</v>
          </cell>
        </row>
        <row r="2278">
          <cell r="C2278">
            <v>11471</v>
          </cell>
          <cell r="D2278" t="str">
            <v>MEDICIÓN DE PERFIL DE MACROTEXTURA EN ESTRUCTURA DE  PAVIMENTO CON PERFILÓMETRO LASER Y DETERMINACIÓN DE LA PROFUNDIDAD MEDIA DEL PERFIL (MDP). Incluye movilización y carro escolta del equipo y toma d. Norma técnica: ASTM E1845.</v>
          </cell>
          <cell r="E2278" t="str">
            <v>Km-Car</v>
          </cell>
          <cell r="F2278">
            <v>83300</v>
          </cell>
          <cell r="G2278" t="str">
            <v>Actualización 2022 -I + MO 2023</v>
          </cell>
        </row>
        <row r="2279">
          <cell r="C2279">
            <v>11472</v>
          </cell>
          <cell r="D2279" t="str">
            <v>MEDICIÓN DE PERFIL LONGITUDINAL, TRANSVERSAL Y DE MACROTEXTURA  EN ESTRUCTURA DE PAVIMENTO CON PERFILÓMETRO LASER Y DETERMINACIÓN DEL ÍNDICE DE RUGOSIDAD INTERNACIONAL -IRI-, IRREGULARIDAD SUPERFICIAL. Norma técnica: ASTM E950 INV E – 794 - 13 ASTM E1926 ASTM E1845.</v>
          </cell>
          <cell r="E2279" t="str">
            <v>Km-Car</v>
          </cell>
          <cell r="F2279">
            <v>79280</v>
          </cell>
          <cell r="G2279" t="str">
            <v>Actualización 2022 -I + MO 2023</v>
          </cell>
        </row>
        <row r="2280">
          <cell r="C2280">
            <v>11473</v>
          </cell>
          <cell r="D2280" t="str">
            <v>ALQUILER  DE DEFLECTÓMETRO DE IMPACTO (FWD/HWD). Incluye movilización y carro escolta del equipo y toma de información, procesamiento y entrega de resultados. Norma técnica: INV E – 798 - 13 ASTM D4694 INV E – 797 - 13 ASTM D4695 ASTM D5858.</v>
          </cell>
          <cell r="E2280" t="str">
            <v>JR</v>
          </cell>
          <cell r="F2280">
            <v>3570000</v>
          </cell>
          <cell r="G2280" t="str">
            <v>Actualización 2022 -I + MO 2023</v>
          </cell>
        </row>
        <row r="2281">
          <cell r="C2281">
            <v>11474</v>
          </cell>
          <cell r="D2281" t="str">
            <v>ALQUILER  DE DEFLECTÓMETRO DE IMPACTO (LWD). Incluye movilización y toma de información, procesamiento y entrega de resultados. Norma técnica: ASTM E2583.</v>
          </cell>
          <cell r="E2281" t="str">
            <v>JR</v>
          </cell>
          <cell r="F2281">
            <v>2798880</v>
          </cell>
          <cell r="G2281" t="str">
            <v>Actualización 2022 -I + MO 2023</v>
          </cell>
        </row>
        <row r="2282">
          <cell r="C2282">
            <v>11477</v>
          </cell>
          <cell r="D2282" t="str">
            <v>ENSAYO RADIOGRÁFICO. Norma técnica: ASTM E94.</v>
          </cell>
          <cell r="E2282" t="str">
            <v>DIA</v>
          </cell>
          <cell r="F2282">
            <v>1071000</v>
          </cell>
          <cell r="G2282" t="str">
            <v>Actualización 2022 -I + MO 2023</v>
          </cell>
        </row>
        <row r="2283">
          <cell r="C2283">
            <v>11481</v>
          </cell>
          <cell r="D2283" t="str">
            <v>EVALUACIÓN DEL GRADO DE LIMPIEZA MANUAL. Norma técnica: SSPC-SP2.</v>
          </cell>
          <cell r="E2283" t="str">
            <v>DIA</v>
          </cell>
          <cell r="F2283">
            <v>595000</v>
          </cell>
          <cell r="G2283" t="str">
            <v>Actualización 2022 -I + MO 2023</v>
          </cell>
        </row>
        <row r="2284">
          <cell r="C2284">
            <v>11482</v>
          </cell>
          <cell r="D2284" t="str">
            <v>EVALUACIÓN DEL GRADO DE LIMPIEZA MANUAL Y MECÁNICA. Norma técnica: SSPC-SP3.</v>
          </cell>
          <cell r="E2284" t="str">
            <v>DIA</v>
          </cell>
          <cell r="F2284">
            <v>595000</v>
          </cell>
          <cell r="G2284" t="str">
            <v>Actualización 2022 -I + MO 2023</v>
          </cell>
        </row>
        <row r="2285">
          <cell r="C2285">
            <v>11483</v>
          </cell>
          <cell r="D2285" t="str">
            <v>EVALUACIÓN DEL GRADO DE LIMPIEZA POR CHORRO ABRASIVO A GRADO METAL BLANCO BASADO EN EL PATRÓN SSPC - VIS1. Norma técnica: SSPC-SP5 SSPC-SP7.</v>
          </cell>
          <cell r="E2285" t="str">
            <v>DIA</v>
          </cell>
          <cell r="F2285">
            <v>595000</v>
          </cell>
          <cell r="G2285" t="str">
            <v>Actualización 2022 -I + MO 2023</v>
          </cell>
        </row>
        <row r="2286">
          <cell r="C2286">
            <v>11484</v>
          </cell>
          <cell r="D2286" t="str">
            <v>EVALUACIÓN DEL GRADO DE RUGOSIDAD DEL RECUBRIMIENTO. Norma técnica: NTC 3951  ASTM D4417.</v>
          </cell>
          <cell r="E2286" t="str">
            <v>DIA</v>
          </cell>
          <cell r="F2286">
            <v>595000</v>
          </cell>
          <cell r="G2286" t="str">
            <v>Actualización 2022 -I + MO 2023</v>
          </cell>
        </row>
        <row r="2287">
          <cell r="C2287">
            <v>11485</v>
          </cell>
          <cell r="D2287" t="str">
            <v>EVALUACIÓN DE CONDICIONES AMBIENTALES (EN EL MOMENTO DE LA APLICACIÓN DEL RECUBRIMIENTO). Norma técnica: NTC 3951  ASTM E337.</v>
          </cell>
          <cell r="E2287" t="str">
            <v>DIA</v>
          </cell>
          <cell r="F2287">
            <v>595000</v>
          </cell>
          <cell r="G2287" t="str">
            <v>Actualización 2022 -I + MO 2023</v>
          </cell>
        </row>
        <row r="2288">
          <cell r="C2288">
            <v>11489</v>
          </cell>
          <cell r="D2288" t="str">
            <v>INSPECCIÓN VISUAL PARA EVALUACIÓN DE DEFECTOS Y DEFINICIÓN DE PROCEDIMIENTOS DE REPARACIÓN. Norma técnica: ASTM 123A/123M.</v>
          </cell>
          <cell r="E2288" t="str">
            <v>DIA</v>
          </cell>
          <cell r="F2288">
            <v>595000</v>
          </cell>
          <cell r="G2288" t="str">
            <v>Actualización 2022 -I + MO 2023</v>
          </cell>
        </row>
        <row r="2289">
          <cell r="C2289">
            <v>11498</v>
          </cell>
          <cell r="D2289" t="str">
            <v>TRACCIÓN DE ACERO ESTRUCTURAL. Norma técnica: NTC 3353 - ASTM E8.</v>
          </cell>
          <cell r="E2289" t="str">
            <v>UN</v>
          </cell>
          <cell r="F2289">
            <v>154500</v>
          </cell>
          <cell r="G2289" t="str">
            <v>Actualización 2022 -I + MO 2023</v>
          </cell>
        </row>
        <row r="2290">
          <cell r="C2290">
            <v>11499</v>
          </cell>
          <cell r="D2290" t="str">
            <v>TRACCIÓN DE BARRAS LISAS Y CORRUGADAS EN ACERO AL CARBONO. Norma técnica: NTC 2289 NTC 3353 ASTM A370.</v>
          </cell>
          <cell r="E2290" t="str">
            <v>UN</v>
          </cell>
          <cell r="F2290">
            <v>115000</v>
          </cell>
          <cell r="G2290" t="str">
            <v>Actualización 2022 -I + MO 2023</v>
          </cell>
        </row>
        <row r="2291">
          <cell r="C2291">
            <v>11500</v>
          </cell>
          <cell r="D2291" t="str">
            <v>TRACCIÓN DE ALAMBRE DE ACERO/TORON DE ACERO. Norma técnica: NTC 2289 NTC 3353 ASTM A370.</v>
          </cell>
          <cell r="E2291" t="str">
            <v>UN</v>
          </cell>
          <cell r="F2291">
            <v>115000</v>
          </cell>
          <cell r="G2291" t="str">
            <v>Actualización 2022 -I + MO 2023</v>
          </cell>
        </row>
        <row r="2292">
          <cell r="C2292">
            <v>11501</v>
          </cell>
          <cell r="D2292" t="str">
            <v>DUREZA ROCKWELL DE MATERIALES METÁLICOS (ALUMINIO). Norma técnica: ASTM E18.</v>
          </cell>
          <cell r="E2292" t="str">
            <v>UN</v>
          </cell>
          <cell r="F2292">
            <v>105000</v>
          </cell>
          <cell r="G2292" t="str">
            <v>Actualización 2022 -I + MO 2023</v>
          </cell>
        </row>
        <row r="2293">
          <cell r="C2293">
            <v>11502</v>
          </cell>
          <cell r="D2293" t="str">
            <v>DETERMINACIÓN DE LA EXPANSIÓN DEL CEMENTO EN BARRAS DE MORTERO SUMERGIDAS AL AGUA. Norma técnica: NTC - 4927.</v>
          </cell>
          <cell r="E2293" t="str">
            <v>UN</v>
          </cell>
          <cell r="F2293">
            <v>623503</v>
          </cell>
          <cell r="G2293" t="str">
            <v>Actualización 2022 -I + MO 2023</v>
          </cell>
        </row>
        <row r="2294">
          <cell r="C2294">
            <v>11503</v>
          </cell>
          <cell r="D2294" t="str">
            <v>DETERMINACIÓN DE LA ACTIVIDAD PUZOLÁNICA EN CEMENTOS CON PUZOLANA. Norma técnica: NTC - 1512.</v>
          </cell>
          <cell r="E2294" t="str">
            <v>UN</v>
          </cell>
          <cell r="F2294">
            <v>804202</v>
          </cell>
          <cell r="G2294" t="str">
            <v>Actualización 2022 -I + MO 2023</v>
          </cell>
        </row>
        <row r="2295">
          <cell r="C2295">
            <v>11504</v>
          </cell>
          <cell r="D2295" t="str">
            <v>RESISTENCIA A LA ABRASIÓN - DESGASTE DE CONCRETO. Norma técnica: ASTM D3389 NTC-5147.</v>
          </cell>
          <cell r="E2295" t="str">
            <v>UN</v>
          </cell>
          <cell r="F2295">
            <v>991500</v>
          </cell>
          <cell r="G2295" t="str">
            <v>Actualización 2022 -I + MO 2023</v>
          </cell>
        </row>
        <row r="2296">
          <cell r="C2296">
            <v>11505</v>
          </cell>
          <cell r="D2296" t="str">
            <v>FLEXIÓN DE LOSETA EN CONCRETO PRETENSADO. Norma técnica: ASTM C78 NTC 2871.</v>
          </cell>
          <cell r="E2296" t="str">
            <v>UN</v>
          </cell>
          <cell r="F2296">
            <v>465613</v>
          </cell>
          <cell r="G2296" t="str">
            <v>Actualización 2022 -I + MO 2023</v>
          </cell>
        </row>
        <row r="2297">
          <cell r="C2297">
            <v>11506</v>
          </cell>
          <cell r="D2297" t="str">
            <v>PUNZONAMIENTO DE PANEL EN CONCRETO PRETENSADO. Norma técnica: PROTOCOLO PUNZONAMIENTO CONTRATO IDU-791-2017.</v>
          </cell>
          <cell r="E2297" t="str">
            <v>UN</v>
          </cell>
          <cell r="F2297">
            <v>500780</v>
          </cell>
          <cell r="G2297" t="str">
            <v>Actualización 2022 -I + MO 2023</v>
          </cell>
        </row>
        <row r="2298">
          <cell r="C2298">
            <v>11507</v>
          </cell>
          <cell r="D2298" t="str">
            <v>CONTENIDO DE AIRE INCLUIDO. Norma técnica: NTC 1032.</v>
          </cell>
          <cell r="E2298" t="str">
            <v>UN</v>
          </cell>
          <cell r="F2298">
            <v>62043</v>
          </cell>
          <cell r="G2298" t="str">
            <v>Actualización 2022 -I + MO 2023</v>
          </cell>
        </row>
        <row r="2299">
          <cell r="C2299">
            <v>11508</v>
          </cell>
          <cell r="D2299" t="str">
            <v>INSTRUMENTACIÓN INICIAL PARA ESTIMAR LA RESISTENCIA DEL CONCRETO POR EL MÉTODO DE LA MADUREZ. Norma técnica: NTC 3756.</v>
          </cell>
          <cell r="E2299" t="str">
            <v>UN</v>
          </cell>
          <cell r="F2299">
            <v>64421</v>
          </cell>
          <cell r="G2299" t="str">
            <v>Actualización 2022 -I + MO 2023</v>
          </cell>
        </row>
        <row r="2300">
          <cell r="C2300">
            <v>11509</v>
          </cell>
          <cell r="D2300" t="str">
            <v>FLUJO LIBRE, FLUJO RESTRINGIDO Y SEGREGACIÓN EN CONCRETOS AUTOCOMPACTANTES. Norma técnica: NTC 5222.</v>
          </cell>
          <cell r="E2300" t="str">
            <v>UN</v>
          </cell>
          <cell r="F2300">
            <v>103072</v>
          </cell>
          <cell r="G2300" t="str">
            <v>Actualización 2022 -I + MO 2023</v>
          </cell>
        </row>
        <row r="2301">
          <cell r="C2301">
            <v>11510</v>
          </cell>
          <cell r="D2301" t="str">
            <v>TIEMPO DE FRAGUADO DE MEZCLAS DE CONCRETO POR MEDIO DE SU RESISTENCIA A LA PENETRACIÓN. Norma técnica: NTC 890.</v>
          </cell>
          <cell r="E2301" t="str">
            <v>UN</v>
          </cell>
          <cell r="F2301">
            <v>122399</v>
          </cell>
          <cell r="G2301" t="str">
            <v>Actualización 2022 -I + MO 2023</v>
          </cell>
        </row>
        <row r="2302">
          <cell r="C2302">
            <v>11511</v>
          </cell>
          <cell r="D2302" t="str">
            <v>TOMA DE LECTURAS DIARIAS PARA ESTIMAR LA RESISTENCIA DEL CONCRETO POR EL MÉTODO DE MADUREZ. Norma técnica: NTC 3756.</v>
          </cell>
          <cell r="E2302" t="str">
            <v>PTO/3M</v>
          </cell>
          <cell r="F2302">
            <v>103072</v>
          </cell>
          <cell r="G2302" t="str">
            <v>Actualización 2022 -I + MO 2023</v>
          </cell>
        </row>
        <row r="2303">
          <cell r="C2303">
            <v>11512</v>
          </cell>
          <cell r="D2303" t="str">
            <v>RESISTENCIA A LA PENETRACIÓN PISTÓN DE 50 MM DE DIÁMETRO. Norma técnica: ASTM D6241.</v>
          </cell>
          <cell r="E2303" t="str">
            <v>UN</v>
          </cell>
          <cell r="F2303">
            <v>319396</v>
          </cell>
          <cell r="G2303" t="str">
            <v>Actualización 2022 -I + MO 2023</v>
          </cell>
        </row>
        <row r="2304">
          <cell r="C2304">
            <v>11513</v>
          </cell>
          <cell r="D2304" t="str">
            <v>TAMAÑO DE  ABERTURA APARENTE. Norma técnica: ASTM D4751 NTC-2255-2003.</v>
          </cell>
          <cell r="E2304" t="str">
            <v>UN</v>
          </cell>
          <cell r="F2304">
            <v>188615</v>
          </cell>
          <cell r="G2304" t="str">
            <v>Actualización 2022 -I + MO 2023</v>
          </cell>
        </row>
        <row r="2305">
          <cell r="C2305">
            <v>11514</v>
          </cell>
          <cell r="D2305" t="str">
            <v>ESTABILIDAD  ULTRAVIOLETA POR HR. Norma técnica: ASTM D4355.</v>
          </cell>
          <cell r="E2305" t="str">
            <v>HR</v>
          </cell>
          <cell r="F2305">
            <v>23800</v>
          </cell>
          <cell r="G2305" t="str">
            <v>Actualización 2022 -I + MO 2023</v>
          </cell>
        </row>
        <row r="2306">
          <cell r="C2306">
            <v>11515</v>
          </cell>
          <cell r="D2306" t="str">
            <v>DENSIDAD DE PLÁSTICOS MEDIANTE LA TÉCNICA DE GRADIENTE DE DENSIDAD. Norma técnica: ASTM D1505.</v>
          </cell>
          <cell r="E2306" t="str">
            <v>UN</v>
          </cell>
          <cell r="F2306">
            <v>333200</v>
          </cell>
          <cell r="G2306" t="str">
            <v>Actualización 2022 -I + MO 2023</v>
          </cell>
        </row>
        <row r="2307">
          <cell r="C2307">
            <v>11516</v>
          </cell>
          <cell r="D2307" t="str">
            <v>DENSIDAD Y GRAVEDAD ESPECÍFICA (DENSIDAD RELATIVA) DE PLÁSTICOS POR DESPLAZAMIENTO. Norma técnica: ASTM D792.</v>
          </cell>
          <cell r="E2307" t="str">
            <v>UN</v>
          </cell>
          <cell r="F2307">
            <v>126140</v>
          </cell>
          <cell r="G2307" t="str">
            <v>Actualización 2022 -I + MO 2023</v>
          </cell>
        </row>
        <row r="2308">
          <cell r="C2308">
            <v>11517</v>
          </cell>
          <cell r="D2308" t="str">
            <v>ESPESOR NOMINAL DE LOS GEOSINTÉTICOS. Norma técnica: ASTM D5199.</v>
          </cell>
          <cell r="E2308" t="str">
            <v>UN</v>
          </cell>
          <cell r="F2308">
            <v>142800</v>
          </cell>
          <cell r="G2308" t="str">
            <v>Actualización 2022 -I + MO 2023</v>
          </cell>
        </row>
        <row r="2309">
          <cell r="C2309">
            <v>11518</v>
          </cell>
          <cell r="D2309" t="str">
            <v>CONTENIDO DE CARBÓN NEGRO. Norma técnica: ASTM D1603 ASTM D4218 ISO 6964-19.</v>
          </cell>
          <cell r="E2309" t="str">
            <v>UN</v>
          </cell>
          <cell r="F2309">
            <v>333200</v>
          </cell>
          <cell r="G2309" t="str">
            <v>Actualización 2022 -I + MO 2023</v>
          </cell>
        </row>
        <row r="2310">
          <cell r="C2310">
            <v>11519</v>
          </cell>
          <cell r="D2310" t="str">
            <v>PROPIEDADES DE TRACCIÓN DE POLIETILENO NO REFORZADO Y GEOMEMBRANA DE POLIPROPILENO FLEXIBLE NO REFORZADO. Norma técnica: ASTM D1603 ASTM D4218 ISO 6964-19.</v>
          </cell>
          <cell r="E2310" t="str">
            <v>UN</v>
          </cell>
          <cell r="F2310">
            <v>189210</v>
          </cell>
          <cell r="G2310" t="str">
            <v>Actualización 2022 -I + MO 2023</v>
          </cell>
        </row>
        <row r="2311">
          <cell r="C2311">
            <v>11520</v>
          </cell>
          <cell r="D2311" t="str">
            <v>INTEGRIDAD DE LAS COSTURAS UTILIZADAS PARA UNIR GEOMEMBRANAS FLEXIBLES DE LÁMINAS POLIMÉRICAS. Norma técnica: ISO 13426 Método B ASTM D4437.</v>
          </cell>
          <cell r="E2311" t="str">
            <v>UN</v>
          </cell>
          <cell r="F2311">
            <v>214200</v>
          </cell>
          <cell r="G2311" t="str">
            <v>Actualización 2022 -I + MO 2023</v>
          </cell>
        </row>
        <row r="2312">
          <cell r="C2312">
            <v>11521</v>
          </cell>
          <cell r="D2312" t="str">
            <v>TIEMPO DE INDUCCIÓN OXIDATIVA. Norma técnica: ASTM D3895.</v>
          </cell>
          <cell r="E2312" t="str">
            <v>UN</v>
          </cell>
          <cell r="F2312">
            <v>325500</v>
          </cell>
          <cell r="G2312" t="str">
            <v>Actualización 2022 -I + MO 2023</v>
          </cell>
        </row>
        <row r="2313">
          <cell r="C2313">
            <v>11522</v>
          </cell>
          <cell r="D2313" t="str">
            <v>RESISTENCIA AL AGRIETAMIENTO AFECTACIONES MEDIOAMBIENTALES. Norma técnica: ASTM D1693.</v>
          </cell>
          <cell r="E2313" t="str">
            <v>UN</v>
          </cell>
          <cell r="F2313">
            <v>214200</v>
          </cell>
          <cell r="G2313" t="str">
            <v>Actualización 2022 -I + MO 2023</v>
          </cell>
        </row>
        <row r="2314">
          <cell r="C2314">
            <v>11523</v>
          </cell>
          <cell r="D2314" t="str">
            <v>ANGULO LA FRICCIÓN CONJUNTO ARENA – PARED DE CELDA. Norma técnica: ASTM D5321.</v>
          </cell>
          <cell r="E2314" t="str">
            <v>UN</v>
          </cell>
          <cell r="F2314">
            <v>333200</v>
          </cell>
          <cell r="G2314" t="str">
            <v>Actualización 2022 -I + MO 2023</v>
          </cell>
        </row>
        <row r="2315">
          <cell r="C2315">
            <v>11524</v>
          </cell>
          <cell r="D2315" t="str">
            <v>RESISTENCIA A LA TENSIÓN ÚLTIMA (VMPR). Norma técnica: ASTM D6637.</v>
          </cell>
          <cell r="E2315" t="str">
            <v>UN</v>
          </cell>
          <cell r="F2315">
            <v>178500</v>
          </cell>
          <cell r="G2315" t="str">
            <v>Actualización 2022 -I + MO 2023</v>
          </cell>
        </row>
        <row r="2316">
          <cell r="C2316">
            <v>11525</v>
          </cell>
          <cell r="D2316" t="str">
            <v>ELONGACIÓN A LA ROTURA. Norma técnica: ASTM D6637.</v>
          </cell>
          <cell r="E2316" t="str">
            <v>UN</v>
          </cell>
          <cell r="F2316">
            <v>151130</v>
          </cell>
          <cell r="G2316" t="str">
            <v>Actualización 2022 -I + MO 2023</v>
          </cell>
        </row>
        <row r="2317">
          <cell r="C2317">
            <v>11526</v>
          </cell>
          <cell r="D2317" t="str">
            <v>PUNTO DE FUSIÓN. Norma técnica: ASTM D276.</v>
          </cell>
          <cell r="E2317" t="str">
            <v>UN</v>
          </cell>
          <cell r="F2317">
            <v>714000</v>
          </cell>
          <cell r="G2317" t="str">
            <v>Actualización 2022 -I + MO 2023</v>
          </cell>
        </row>
        <row r="2318">
          <cell r="C2318">
            <v>11528</v>
          </cell>
          <cell r="D2318" t="str">
            <v>CONTENIDO DE AGUA EN UNA EMULSIÓN ASFÁLTICA. Norma técnica: INV E – 761 - 13 ASTM D244.</v>
          </cell>
          <cell r="E2318" t="str">
            <v>UN</v>
          </cell>
          <cell r="F2318">
            <v>195160</v>
          </cell>
          <cell r="G2318" t="str">
            <v>Actualización 2022 -I + MO 2023</v>
          </cell>
        </row>
        <row r="2319">
          <cell r="C2319">
            <v>11529</v>
          </cell>
          <cell r="D2319" t="str">
            <v>ESTABILIDAD DE LAS EMULSIONES ASFÁLTICAS DURANTE EL ALMACENAMIENTO. Norma técnica: INV E – 764 - 13 ASTM D 6930 NLT 140.</v>
          </cell>
          <cell r="E2319" t="str">
            <v>UN</v>
          </cell>
          <cell r="F2319">
            <v>214200</v>
          </cell>
          <cell r="G2319" t="str">
            <v>Actualización 2022 -I + MO 2023</v>
          </cell>
        </row>
        <row r="2320">
          <cell r="C2320">
            <v>11531</v>
          </cell>
          <cell r="D2320" t="str">
            <v>ALARGAMIENTO HASTA LA ROTURA. Norma técnica: ASTM D412 ISO 37 NTC 444.</v>
          </cell>
          <cell r="E2320" t="str">
            <v>UN</v>
          </cell>
          <cell r="F2320">
            <v>159000</v>
          </cell>
          <cell r="G2320" t="str">
            <v>Actualización 2022 -I + MO 2023</v>
          </cell>
        </row>
        <row r="2321">
          <cell r="C2321">
            <v>11532</v>
          </cell>
          <cell r="D2321" t="str">
            <v>RESISTENCIA A TRACCIÓN. Norma técnica: ASTM D412 ISO 37 NTC 444.</v>
          </cell>
          <cell r="E2321" t="str">
            <v>UN</v>
          </cell>
          <cell r="F2321">
            <v>159000</v>
          </cell>
          <cell r="G2321" t="str">
            <v>Actualización 2022 -I + MO 2023</v>
          </cell>
        </row>
        <row r="2322">
          <cell r="C2322">
            <v>11533</v>
          </cell>
          <cell r="D2322" t="str">
            <v>ENSAYO DE COMPRESIÓN - MÉTODO B. Norma técnica: ASTM D395 ASTM D1149 INV E 642.</v>
          </cell>
          <cell r="E2322" t="str">
            <v>UN</v>
          </cell>
          <cell r="F2322">
            <v>505516</v>
          </cell>
          <cell r="G2322" t="str">
            <v>Actualización 2022 -I + MO 2023</v>
          </cell>
        </row>
        <row r="2323">
          <cell r="C2323">
            <v>11534</v>
          </cell>
          <cell r="D2323" t="str">
            <v>RESISTENCIA AL OZONO. Norma técnica: ASTM D1149 NTC 6292.</v>
          </cell>
          <cell r="E2323" t="str">
            <v>UN</v>
          </cell>
          <cell r="F2323">
            <v>1428000</v>
          </cell>
          <cell r="G2323" t="str">
            <v>Actualización 2022 -I + MO 2023</v>
          </cell>
        </row>
        <row r="2324">
          <cell r="C2324">
            <v>11535</v>
          </cell>
          <cell r="D2324" t="str">
            <v>ADHERENCIA CAUCHO - ACERO. Norma técnica: ASTM D429 INV_E 642.</v>
          </cell>
          <cell r="E2324" t="str">
            <v>UN</v>
          </cell>
          <cell r="F2324">
            <v>333200</v>
          </cell>
          <cell r="G2324" t="str">
            <v>Actualización 2022 -I + MO 2023</v>
          </cell>
        </row>
        <row r="2325">
          <cell r="C2325">
            <v>11536</v>
          </cell>
          <cell r="D2325" t="str">
            <v>RESISTENCIA AL DESGARRO. Norma técnica: ASTM D624 NTC 445.</v>
          </cell>
          <cell r="E2325" t="str">
            <v>UN</v>
          </cell>
          <cell r="F2325">
            <v>119500</v>
          </cell>
          <cell r="G2325" t="str">
            <v>Actualización 2022 -I + MO 2023</v>
          </cell>
        </row>
        <row r="2326">
          <cell r="C2326">
            <v>11537</v>
          </cell>
          <cell r="D2326" t="str">
            <v>DUREZA (SHORE A). Norma técnica: ASTM D2240 ISO 48 NTC 467.</v>
          </cell>
          <cell r="E2326" t="str">
            <v>UN</v>
          </cell>
          <cell r="F2326">
            <v>142800</v>
          </cell>
          <cell r="G2326" t="str">
            <v>Actualización 2022 -I + MO 2023</v>
          </cell>
        </row>
        <row r="2327">
          <cell r="C2327">
            <v>11538</v>
          </cell>
          <cell r="D2327" t="str">
            <v>DETERIORO DE CAUCHO EN HORNO (70 HORAS). Norma técnica: ASTM D573 ISO48/ISO188 NTC 447.</v>
          </cell>
          <cell r="E2327" t="str">
            <v>UN</v>
          </cell>
          <cell r="F2327">
            <v>505516</v>
          </cell>
          <cell r="G2327" t="str">
            <v>Actualización 2022 -I + MO 2023</v>
          </cell>
        </row>
        <row r="2328">
          <cell r="C2328">
            <v>11543</v>
          </cell>
          <cell r="D2328" t="str">
            <v>MODULO DE CORTE. Norma técnica: ASTM D4014, Sección 14 CCP-14  INV E 642.</v>
          </cell>
          <cell r="E2328" t="str">
            <v>UN</v>
          </cell>
          <cell r="F2328">
            <v>380800</v>
          </cell>
          <cell r="G2328" t="str">
            <v>Actualización 2022 -I + MO 2023</v>
          </cell>
        </row>
        <row r="2329">
          <cell r="C2329">
            <v>11544</v>
          </cell>
          <cell r="D2329" t="str">
            <v>RIGIDEZ TÉRMICA INSTANTÁNEA. Norma técnica: ASTM D1043 INV E 642.</v>
          </cell>
          <cell r="E2329" t="str">
            <v>UN</v>
          </cell>
          <cell r="F2329">
            <v>452200</v>
          </cell>
          <cell r="G2329" t="str">
            <v>Actualización 2022 -I + MO 2023</v>
          </cell>
        </row>
        <row r="2330">
          <cell r="C2330">
            <v>11546</v>
          </cell>
          <cell r="D2330" t="str">
            <v>CONCENTRACIÓN DE SOLIDOS/VOLUMEN. Norma técnica: ASTM D2697.</v>
          </cell>
          <cell r="E2330" t="str">
            <v>UN</v>
          </cell>
          <cell r="F2330">
            <v>124300</v>
          </cell>
          <cell r="G2330" t="str">
            <v>Actualización 2022 -I + MO 2023</v>
          </cell>
        </row>
        <row r="2331">
          <cell r="C2331">
            <v>11547</v>
          </cell>
          <cell r="D2331" t="str">
            <v>VOC (COMPONENTES VOLÁTILES ORGÁNICOS). Norma técnica: ASTM D2369.</v>
          </cell>
          <cell r="E2331" t="str">
            <v>UN</v>
          </cell>
          <cell r="F2331">
            <v>110500</v>
          </cell>
          <cell r="G2331" t="str">
            <v>Actualización 2022 -I + MO 2023</v>
          </cell>
        </row>
        <row r="2332">
          <cell r="C2332">
            <v>11549</v>
          </cell>
          <cell r="D2332" t="str">
            <v>COMPRESIÓN DE PLÁSTICOS RÍGIDOS. Norma técnica: ASTM D695.</v>
          </cell>
          <cell r="E2332" t="str">
            <v>UN</v>
          </cell>
          <cell r="F2332">
            <v>261705</v>
          </cell>
          <cell r="G2332" t="str">
            <v>Actualización 2022 -I + MO 2023</v>
          </cell>
        </row>
        <row r="2333">
          <cell r="C2333">
            <v>11550</v>
          </cell>
          <cell r="D2333" t="str">
            <v>FLEXION DE LOSETA EN PLÁSTICO RÍGIDO. Norma técnica: NTC 663. Norma técnica: NTC 663.</v>
          </cell>
          <cell r="E2333" t="str">
            <v>UN</v>
          </cell>
          <cell r="F2333">
            <v>229299</v>
          </cell>
          <cell r="G2333" t="str">
            <v>Actualización 2022 -I + MO 2023</v>
          </cell>
        </row>
        <row r="2334">
          <cell r="C2334">
            <v>11551</v>
          </cell>
          <cell r="D2334" t="str">
            <v>RESISTENCIA A LA ABRASIÓN - DESGASTE DE PLÁSTICO RÍGIDO. Norma técnica: ASTM D3389. Norma técnica: ASTM D3389.</v>
          </cell>
          <cell r="E2334" t="str">
            <v>UN</v>
          </cell>
          <cell r="F2334">
            <v>452200</v>
          </cell>
          <cell r="G2334" t="str">
            <v>Actualización 2022 -I + MO 2023</v>
          </cell>
        </row>
        <row r="2335">
          <cell r="C2335">
            <v>11554</v>
          </cell>
          <cell r="D2335" t="str">
            <v>PERFILES C GR 50/GR 36 GALVANIZADO</v>
          </cell>
          <cell r="E2335" t="str">
            <v>KG</v>
          </cell>
          <cell r="F2335">
            <v>4149</v>
          </cell>
          <cell r="G2335" t="str">
            <v>Actualización 2022 -I + MO 2023</v>
          </cell>
          <cell r="H2335" t="str">
            <v>x</v>
          </cell>
        </row>
        <row r="2336">
          <cell r="C2336">
            <v>11561</v>
          </cell>
          <cell r="D2336" t="str">
            <v>CODO 45° PVC ALCANTARILLADO D=8"</v>
          </cell>
          <cell r="E2336" t="str">
            <v>UN</v>
          </cell>
          <cell r="F2336">
            <v>155000</v>
          </cell>
          <cell r="G2336" t="str">
            <v>Actualización 2022 -I + MO 2023</v>
          </cell>
        </row>
        <row r="2337">
          <cell r="C2337">
            <v>11562</v>
          </cell>
          <cell r="D2337" t="str">
            <v>TAPA CIEGA INICIO / FIN PARA CANAL DE DRENAJE MONOLÍTICO EN CONCRETO POLIMÉRICO PD 150V, CLASE D400, COLOR NATURAL, H= 27cm, A= 20cm, Long= 50cm</v>
          </cell>
          <cell r="E2337" t="str">
            <v>UN</v>
          </cell>
          <cell r="F2337">
            <v>102175</v>
          </cell>
          <cell r="G2337" t="str">
            <v>Actualización 2022 -I + MO 2023</v>
          </cell>
        </row>
        <row r="2338">
          <cell r="C2338">
            <v>11563</v>
          </cell>
          <cell r="D2338" t="str">
            <v>TAPA CIEGA INICIO / FIN PARA CANAL DE INSPECCIÓN DE DRENAJE MONOLÍTICO EN CONCRETO POLIMÉRICO RD 200V, CLASE F900, COLOR NATURAL, H= 53cm, A= 26cm, Long= 66cm</v>
          </cell>
          <cell r="E2338" t="str">
            <v>UN</v>
          </cell>
          <cell r="F2338">
            <v>383651</v>
          </cell>
          <cell r="G2338" t="str">
            <v>Actualización 2022 -I + MO 2023</v>
          </cell>
        </row>
        <row r="2339">
          <cell r="C2339">
            <v>11564</v>
          </cell>
          <cell r="D2339" t="str">
            <v>TRANSFORMADOR SEMISUMERGIBLE 115 KVA, 11.4 / 0.208-0.120 KV DYN5 (Suministro e instalación).</v>
          </cell>
          <cell r="E2339" t="str">
            <v>UN</v>
          </cell>
          <cell r="F2339">
            <v>20652449</v>
          </cell>
          <cell r="G2339" t="str">
            <v>Actualización 2022 -I + MO 2023</v>
          </cell>
        </row>
        <row r="2340">
          <cell r="C2340">
            <v>11565</v>
          </cell>
          <cell r="D2340" t="str">
            <v>TRANSFORMADOR SEMISUMERGIBLE 150 KVA 11.4 /0.208-0.120 KV DYN5.  (Suministro e instalación)</v>
          </cell>
          <cell r="E2340" t="str">
            <v>UN</v>
          </cell>
          <cell r="F2340">
            <v>22020452</v>
          </cell>
          <cell r="G2340" t="str">
            <v>Actualización 2022 -I + MO 2023</v>
          </cell>
        </row>
        <row r="2341">
          <cell r="C2341">
            <v>11566</v>
          </cell>
          <cell r="D2341" t="str">
            <v>SECCIONADOR O CAJA DE MANIOBRA DE 6 VÍAS, E-S 600, D200, SERIE 15 KV.</v>
          </cell>
          <cell r="E2341" t="str">
            <v>UN</v>
          </cell>
          <cell r="F2341">
            <v>26295218</v>
          </cell>
          <cell r="G2341" t="str">
            <v>Actualización 2022 -I + MO 2023</v>
          </cell>
        </row>
        <row r="2342">
          <cell r="C2342">
            <v>11567</v>
          </cell>
          <cell r="D2342" t="str">
            <v>SECCIONADOR O CAJA DE MANIOBRA DE 4 VÍAS, E-S 600, D200, SERIE 15 KV.</v>
          </cell>
          <cell r="E2342" t="str">
            <v>UN</v>
          </cell>
          <cell r="F2342">
            <v>20981202</v>
          </cell>
          <cell r="G2342" t="str">
            <v>Actualización 2022 -I + MO 2023</v>
          </cell>
        </row>
        <row r="2343">
          <cell r="C2343">
            <v>11568</v>
          </cell>
          <cell r="D2343" t="str">
            <v>BARRAJE PREFORMADO BT DE 6 SALIDAS PARA AP INCLUYE FUSIBLE DE PROTECCIÓN DE CABLE 500 AMP, NORMA CODENSA SC340. JGO x1. INCLUYE SOPORTE PARA BARRAJE JGOx2.</v>
          </cell>
          <cell r="E2343" t="str">
            <v>UN</v>
          </cell>
          <cell r="F2343">
            <v>169343</v>
          </cell>
          <cell r="G2343" t="str">
            <v>Actualización 2022 -I + MO 2023</v>
          </cell>
        </row>
        <row r="2344">
          <cell r="C2344">
            <v>11569</v>
          </cell>
          <cell r="D2344" t="str">
            <v>LOSETA PREFABRICADA A20 GRIS (200x200x60mm)</v>
          </cell>
          <cell r="E2344" t="str">
            <v>M2</v>
          </cell>
          <cell r="F2344">
            <v>51135</v>
          </cell>
          <cell r="G2344" t="str">
            <v>Actualización 2022 -I + MO 2023</v>
          </cell>
        </row>
        <row r="2345">
          <cell r="C2345">
            <v>11572</v>
          </cell>
          <cell r="D2345" t="str">
            <v>TUBERÍA FLEXIBLE DE ALTA DENSIDAD NEGRA. TUBO Ø6" (160mm), TUBERÍA PEAD, PE100, SDR17, DN50, PE.</v>
          </cell>
          <cell r="E2345" t="str">
            <v>ML</v>
          </cell>
          <cell r="F2345">
            <v>75882</v>
          </cell>
          <cell r="G2345" t="str">
            <v>Actualización 2022 -I + MO 2023</v>
          </cell>
        </row>
        <row r="2346">
          <cell r="C2346">
            <v>11573</v>
          </cell>
          <cell r="D2346" t="str">
            <v>LOSETA PODOTACTIL EN POLIPROPILENO. ANCHO 0,40m. ACABADOS SEGÚN NORMA NTC 5610. DEC. 308/2018. INCLUYE LIMPIEZA Y ALISTAMIENTO DE SUPERFICIE. INCLUYE TODOS LOS ELEMENTOS DE COLOCACION, FIJACION Y MANO</v>
          </cell>
          <cell r="E2346" t="str">
            <v>ML</v>
          </cell>
          <cell r="F2346">
            <v>165838</v>
          </cell>
          <cell r="G2346" t="str">
            <v>Actualización 2022 -I + MO 2023</v>
          </cell>
        </row>
        <row r="2347">
          <cell r="C2347">
            <v>11574</v>
          </cell>
          <cell r="D2347" t="str">
            <v>RECUBRIMIENTO PROTECTOR EPÓXICO APLICABLE EN ELEMENTOS DE CONCRETO Y METAL BAJO AGUA.</v>
          </cell>
          <cell r="E2347" t="str">
            <v>KG</v>
          </cell>
          <cell r="F2347">
            <v>121193</v>
          </cell>
          <cell r="G2347" t="str">
            <v>Actualización 2022 -I + MO 2023</v>
          </cell>
        </row>
        <row r="2348">
          <cell r="C2348">
            <v>11575</v>
          </cell>
          <cell r="D2348" t="str">
            <v>INHIBIDOR DE CORROSIÓN POR IMPREGNACIÓN (FORMULACIÓN MEJORADA)</v>
          </cell>
          <cell r="E2348" t="str">
            <v>KG</v>
          </cell>
          <cell r="F2348">
            <v>50300</v>
          </cell>
          <cell r="G2348" t="str">
            <v>Actualización 2022 -I + MO 2023</v>
          </cell>
        </row>
        <row r="2349">
          <cell r="C2349">
            <v>11576</v>
          </cell>
          <cell r="D2349" t="str">
            <v>LIMPIADOR PARA CONCRETO-LADRILLO</v>
          </cell>
          <cell r="E2349" t="str">
            <v>GLN</v>
          </cell>
          <cell r="F2349">
            <v>133900</v>
          </cell>
          <cell r="G2349" t="str">
            <v>Actualización 2022 -I + MO 2023</v>
          </cell>
        </row>
        <row r="2350">
          <cell r="C2350">
            <v>11577</v>
          </cell>
          <cell r="D2350" t="str">
            <v>ADOQUIN DE CONCRETO A26 (200x100x60mm)</v>
          </cell>
          <cell r="E2350" t="str">
            <v>UN</v>
          </cell>
          <cell r="F2350">
            <v>1068</v>
          </cell>
          <cell r="G2350" t="str">
            <v>Actualización 2022 -I + MO 2023</v>
          </cell>
        </row>
        <row r="2351">
          <cell r="C2351">
            <v>11580</v>
          </cell>
          <cell r="D2351" t="str">
            <v>LOSETA PREFABRICADA A58 (200x200x60mm)</v>
          </cell>
          <cell r="E2351" t="str">
            <v>UN</v>
          </cell>
          <cell r="F2351">
            <v>2133</v>
          </cell>
          <cell r="G2351" t="str">
            <v>Actualización 2022 -I + MO 2023</v>
          </cell>
        </row>
        <row r="2352">
          <cell r="C2352">
            <v>11581</v>
          </cell>
          <cell r="D2352" t="str">
            <v>LOSETA PREFABRICADA A57 (200x200x60mm)</v>
          </cell>
          <cell r="E2352" t="str">
            <v>UN</v>
          </cell>
          <cell r="F2352">
            <v>2133</v>
          </cell>
          <cell r="G2352" t="str">
            <v>Actualización 2022 -I + MO 2023</v>
          </cell>
        </row>
        <row r="2353">
          <cell r="C2353">
            <v>11586</v>
          </cell>
          <cell r="D2353" t="str">
            <v>TUBERÍA FLEXIBLE DE ALTA DENSIDAD NEGRA. TUBO Ø4" (110mm), TUBERÍA PEAD, PE100, SDR17, DN50, PE.</v>
          </cell>
          <cell r="E2353" t="str">
            <v>ML</v>
          </cell>
          <cell r="F2353">
            <v>36328</v>
          </cell>
          <cell r="G2353" t="str">
            <v>Actualización 2022 -I + MO 2023</v>
          </cell>
        </row>
        <row r="2354">
          <cell r="C2354">
            <v>11587</v>
          </cell>
          <cell r="D2354" t="str">
            <v>TUBERÍA FLEXIBLE DE ALTA DENSIDAD NEGRA. TUBO Ø12" (315mm), TUBERÍA PEAD, PE100, SDR17, DN50, PE.</v>
          </cell>
          <cell r="E2354" t="str">
            <v>ML</v>
          </cell>
          <cell r="F2354">
            <v>416738</v>
          </cell>
          <cell r="G2354" t="str">
            <v>Actualización 2022 -I + MO 2023</v>
          </cell>
        </row>
        <row r="2355">
          <cell r="C2355">
            <v>11588</v>
          </cell>
          <cell r="D2355" t="str">
            <v>TUBERÍA FLEXIBLE DE ALTA DENSIDAD NEGRA. TUBO Ø8" (200mm), TUBERÍA PEAD, PE100, SDR17, DN50, PE.</v>
          </cell>
          <cell r="E2355" t="str">
            <v>ML</v>
          </cell>
          <cell r="F2355">
            <v>161453</v>
          </cell>
          <cell r="G2355" t="str">
            <v>Actualización 2022 -I + MO 2023</v>
          </cell>
        </row>
        <row r="2356">
          <cell r="C2356">
            <v>11589</v>
          </cell>
          <cell r="D2356" t="str">
            <v>TUBERÍA FLEXIBLE DE ALTA DENSIDAD NEGRA. TUBO Ø10" (250 mm), TUBERÍA PEAD, PE100, SDR17, DN50, PE.</v>
          </cell>
          <cell r="E2356" t="str">
            <v>ML</v>
          </cell>
          <cell r="F2356">
            <v>269431</v>
          </cell>
          <cell r="G2356" t="str">
            <v>Actualización 2022 -I + MO 2023</v>
          </cell>
        </row>
        <row r="2357">
          <cell r="C2357">
            <v>11590</v>
          </cell>
          <cell r="D2357" t="str">
            <v>LUMINARIA LED 103W, 48 LED. Driver electrónico 120-227 Vac. 4.000k</v>
          </cell>
          <cell r="E2357" t="str">
            <v>UN</v>
          </cell>
          <cell r="F2357">
            <v>1053521</v>
          </cell>
          <cell r="G2357" t="str">
            <v>Actualización 2022 -I + MO 2023</v>
          </cell>
        </row>
        <row r="2358">
          <cell r="C2358">
            <v>11591</v>
          </cell>
          <cell r="D2358" t="str">
            <v>LUMINARIA LED 37W, 16 LED. Driver electrónico 120-277 V.</v>
          </cell>
          <cell r="E2358" t="str">
            <v>UN</v>
          </cell>
          <cell r="F2358">
            <v>476000</v>
          </cell>
          <cell r="G2358" t="str">
            <v>Actualización 2022 -I + MO 2023</v>
          </cell>
        </row>
        <row r="2359">
          <cell r="C2359">
            <v>11592</v>
          </cell>
          <cell r="D2359" t="str">
            <v>LUMINARIA LED 70W, 32 LED. Driver electrónico 120-277 Vac. 4.000k</v>
          </cell>
          <cell r="E2359" t="str">
            <v>UN</v>
          </cell>
          <cell r="F2359">
            <v>714000</v>
          </cell>
          <cell r="G2359" t="str">
            <v>Actualización 2022 -I + MO 2023</v>
          </cell>
        </row>
        <row r="2360">
          <cell r="C2360">
            <v>11593</v>
          </cell>
          <cell r="D2360" t="str">
            <v>TUBERÍA EN POLIETILENO DE 1" (25mm)</v>
          </cell>
          <cell r="E2360" t="str">
            <v>ML</v>
          </cell>
          <cell r="F2360">
            <v>3690</v>
          </cell>
          <cell r="G2360" t="str">
            <v>Actualización 2022 -I + MO 2023</v>
          </cell>
        </row>
        <row r="2361">
          <cell r="C2361">
            <v>11595</v>
          </cell>
          <cell r="D2361" t="str">
            <v>TRANSFORMADOR SEMISUMERGIBLE 75 KVA 11.4 /0.208-0.120 KV DYN5.</v>
          </cell>
          <cell r="E2361" t="str">
            <v>UN</v>
          </cell>
          <cell r="F2361">
            <v>20248234</v>
          </cell>
          <cell r="G2361" t="str">
            <v>Actualización 2022 -I + MO 2023</v>
          </cell>
        </row>
        <row r="2362">
          <cell r="C2362">
            <v>11596</v>
          </cell>
          <cell r="D2362" t="str">
            <v>TRANSFORMADOR SEMISUMERGIBLE 45 KVA 11.4 /0.208-0.120 KV DYN5.</v>
          </cell>
          <cell r="E2362" t="str">
            <v>UN</v>
          </cell>
          <cell r="F2362">
            <v>21188004</v>
          </cell>
          <cell r="G2362" t="str">
            <v>Actualización 2022 -I + MO 2023</v>
          </cell>
        </row>
        <row r="2363">
          <cell r="C2363">
            <v>11597</v>
          </cell>
          <cell r="D2363" t="str">
            <v>TRANSFORMADOR SEMISUMERGIBLE 225 KVA 11.4 /0.208-0.120 KV DYN5.</v>
          </cell>
          <cell r="E2363" t="str">
            <v>UN</v>
          </cell>
          <cell r="F2363">
            <v>29737549</v>
          </cell>
          <cell r="G2363" t="str">
            <v>Actualización 2022 -I + MO 2023</v>
          </cell>
        </row>
        <row r="2364">
          <cell r="C2364">
            <v>11599</v>
          </cell>
          <cell r="D2364" t="str">
            <v>CIELORASO TIPO PANEL 300 C LISO LAMINA ALUMINIO 0.70 MM O SIMILAR. INCLUYE ESTRUCTURA SOPORTE CON PORTAPANEL EN ALUZINC, PINTURA POLIESTER 1 CARA, SOPORTES, ANCLAJES Y REMATES PERIMETRALES.</v>
          </cell>
          <cell r="E2364" t="str">
            <v>M2</v>
          </cell>
          <cell r="F2364">
            <v>382829</v>
          </cell>
          <cell r="G2364" t="str">
            <v>Actualización 2022 -I + MO 2023</v>
          </cell>
        </row>
        <row r="2365">
          <cell r="C2365">
            <v>11600</v>
          </cell>
          <cell r="D2365" t="str">
            <v>TAPA (REJILLA) PARA CAÑUELA A-124. Dimensiones: 600x300x100mm.</v>
          </cell>
          <cell r="E2365" t="str">
            <v>UN</v>
          </cell>
          <cell r="F2365">
            <v>37652</v>
          </cell>
          <cell r="G2365" t="str">
            <v>Actualización 2022 -I + MO 2023</v>
          </cell>
        </row>
        <row r="2366">
          <cell r="C2366">
            <v>11601</v>
          </cell>
          <cell r="D2366" t="str">
            <v>HORTENSIA JUMBO - FLOR AZUL - 6 PLANTAS POR M2</v>
          </cell>
          <cell r="E2366" t="str">
            <v>M2</v>
          </cell>
          <cell r="F2366">
            <v>46500</v>
          </cell>
          <cell r="G2366" t="str">
            <v>Actualización 2022 -I + MO 2023</v>
          </cell>
        </row>
        <row r="2367">
          <cell r="C2367">
            <v>11602</v>
          </cell>
          <cell r="D2367" t="str">
            <v>SEMÁFORO CUATRO MÓDULOS FIJACIÓN EN MÁSTIL. Semaforo fijo de 200 mm, Tres luces en teconologia led mueble en policarbonato de alto impacto, soportes para instalacion,alimentacion 110- 220 v</v>
          </cell>
          <cell r="E2367" t="str">
            <v>UN</v>
          </cell>
          <cell r="F2367">
            <v>5293426</v>
          </cell>
          <cell r="G2367" t="str">
            <v>Actualización 2022 -I + MO 2023</v>
          </cell>
        </row>
        <row r="2368">
          <cell r="C2368">
            <v>11603</v>
          </cell>
          <cell r="D2368" t="str">
            <v>SEMÁFORO CUATRO MÓDULOS FIJACIÓN EN MÁSTIL CON FLECHA DE GIRO</v>
          </cell>
          <cell r="E2368" t="str">
            <v>UN</v>
          </cell>
          <cell r="F2368">
            <v>5093699</v>
          </cell>
          <cell r="G2368" t="str">
            <v>Actualización 2022 -I + MO 2023</v>
          </cell>
        </row>
        <row r="2369">
          <cell r="C2369">
            <v>11604</v>
          </cell>
          <cell r="D2369" t="str">
            <v>CONCRETO GRAVA COMÚN 4000 PSI 28 MPa (280 Kg/cm2) CON RELACIÓN AGUA MATERIAL CEMENTANTE &lt; 0.45</v>
          </cell>
          <cell r="E2369" t="str">
            <v>M3</v>
          </cell>
          <cell r="F2369">
            <v>416500</v>
          </cell>
          <cell r="G2369" t="str">
            <v>Actualización 2022 -I + MO 2023</v>
          </cell>
        </row>
        <row r="2370">
          <cell r="C2370">
            <v>11605</v>
          </cell>
          <cell r="D2370" t="str">
            <v>CONCRETO 7000 PSI 28 MPa (280 Kg/cm2) GRAVA COMÚN 5"</v>
          </cell>
          <cell r="E2370" t="str">
            <v>M3</v>
          </cell>
          <cell r="F2370">
            <v>410967</v>
          </cell>
          <cell r="G2370" t="str">
            <v>Actualización 2022 -I + MO 2023</v>
          </cell>
        </row>
        <row r="2371">
          <cell r="C2371">
            <v>11606</v>
          </cell>
          <cell r="D2371" t="str">
            <v>TUBERIA METALICA CORRUGADA GALVANIZADA SEGUN NORMA ASTM A-760. DIAMETRO 108".  ESPESOR DE 2,5 mm. (INCLUYE TORNILLERIA PARA EL ARMADO DE LAS LÁMINAS ENTRE SI)</v>
          </cell>
          <cell r="E2371" t="str">
            <v>ML</v>
          </cell>
          <cell r="F2371">
            <v>2066355</v>
          </cell>
          <cell r="G2371" t="str">
            <v>Actualización 2022 -I + MO 2023</v>
          </cell>
        </row>
        <row r="2372">
          <cell r="C2372">
            <v>11607</v>
          </cell>
          <cell r="D2372" t="str">
            <v>TAPÓN INFERIOR Y SUPERIOR PARA TUBERÍA INCLINÓMETRO</v>
          </cell>
          <cell r="E2372" t="str">
            <v>UN</v>
          </cell>
          <cell r="F2372">
            <v>13617</v>
          </cell>
          <cell r="G2372" t="str">
            <v>Actualización 2022 -I + MO 2023</v>
          </cell>
        </row>
        <row r="2373">
          <cell r="C2373">
            <v>11608</v>
          </cell>
          <cell r="D2373" t="str">
            <v>ACOPLE PARA TUBERÍA INCLINÓMETRO</v>
          </cell>
          <cell r="E2373" t="str">
            <v>ML</v>
          </cell>
          <cell r="F2373">
            <v>22695</v>
          </cell>
          <cell r="G2373" t="str">
            <v>Actualización 2022 -I + MO 2023</v>
          </cell>
        </row>
        <row r="2374">
          <cell r="C2374">
            <v>11609</v>
          </cell>
          <cell r="D2374" t="str">
            <v>PIEZOMETRO DE HILO VIBRATIL PARA PRESIÓN DE 0.30 MPA</v>
          </cell>
          <cell r="E2374" t="str">
            <v>UN</v>
          </cell>
          <cell r="F2374">
            <v>1542240</v>
          </cell>
          <cell r="G2374" t="str">
            <v>Actualización 2022 -I + MO 2023</v>
          </cell>
        </row>
        <row r="2375">
          <cell r="C2375">
            <v>11610</v>
          </cell>
          <cell r="D2375" t="str">
            <v>CABLE PVC PARA PIZÓMETRO</v>
          </cell>
          <cell r="E2375" t="str">
            <v>ML</v>
          </cell>
          <cell r="F2375">
            <v>9253</v>
          </cell>
          <cell r="G2375" t="str">
            <v>Actualización 2022 -I + MO 2023</v>
          </cell>
        </row>
        <row r="2376">
          <cell r="C2376">
            <v>11616</v>
          </cell>
          <cell r="D2376" t="str">
            <v>TUBERÍA PARA INCLINÓMETRO D= 70mm (Tubo de 3m)</v>
          </cell>
          <cell r="E2376" t="str">
            <v>UN</v>
          </cell>
          <cell r="F2376">
            <v>166682</v>
          </cell>
          <cell r="G2376" t="str">
            <v>Actualización 2022 -I + MO 2023</v>
          </cell>
        </row>
        <row r="2377">
          <cell r="C2377">
            <v>11617</v>
          </cell>
          <cell r="D2377" t="str">
            <v>ADOQUIN DE CONCRETO A26 (200x100x60mm) AMARILLO</v>
          </cell>
          <cell r="E2377" t="str">
            <v>UN</v>
          </cell>
          <cell r="F2377">
            <v>1228</v>
          </cell>
          <cell r="G2377" t="str">
            <v>Actualización 2022 -I + MO 2023</v>
          </cell>
        </row>
        <row r="2378">
          <cell r="C2378">
            <v>11618</v>
          </cell>
          <cell r="D2378" t="str">
            <v>ADOQUIN DE CONCRETO A26 (200x100x60mm) OCRE</v>
          </cell>
          <cell r="E2378" t="str">
            <v>UN</v>
          </cell>
          <cell r="F2378">
            <v>1153</v>
          </cell>
          <cell r="G2378" t="str">
            <v>Actualización 2022 -I + MO 2023</v>
          </cell>
        </row>
        <row r="2379">
          <cell r="C2379">
            <v>11619</v>
          </cell>
          <cell r="D2379" t="str">
            <v>ACERO ESTRUCTURAL A709 GRADO 50. (Incluye transporte, fabricación y montaje con anticorrosivo y pintura de acabado en epóxico) (Incluye materiales, insumos, herramientas y equipos, andamios, mano de o</v>
          </cell>
          <cell r="E2379" t="str">
            <v>KG</v>
          </cell>
          <cell r="F2379">
            <v>11829</v>
          </cell>
          <cell r="G2379" t="str">
            <v>Actualización 2022 -I + MO 2023</v>
          </cell>
          <cell r="H2379" t="str">
            <v>x</v>
          </cell>
        </row>
        <row r="2380">
          <cell r="C2380">
            <v>11620</v>
          </cell>
          <cell r="D2380" t="str">
            <v>ADOQUIN DE CONCRETO A25 (200x100x60mm) PEATONAL CHOCOLATE</v>
          </cell>
          <cell r="E2380" t="str">
            <v>UN</v>
          </cell>
          <cell r="F2380">
            <v>1286</v>
          </cell>
          <cell r="G2380" t="str">
            <v>Actualización 2022 -I + MO 2023</v>
          </cell>
        </row>
        <row r="2381">
          <cell r="C2381">
            <v>11624</v>
          </cell>
          <cell r="D2381" t="str">
            <v>MUEBLE O MESA CON PUERTAS EN ACERO INOXIDABLE 1.23m x 0.60m x 0.90m</v>
          </cell>
          <cell r="E2381" t="str">
            <v>UN</v>
          </cell>
          <cell r="F2381">
            <v>3689000</v>
          </cell>
          <cell r="G2381" t="str">
            <v>Actualización 2022 -I + MO 2023</v>
          </cell>
        </row>
        <row r="2382">
          <cell r="C2382">
            <v>11625</v>
          </cell>
          <cell r="D2382" t="str">
            <v>MUEBLE O MESA CON PUERTAS EN ACERO INOXIDABLE 2.65m x 0.60m x 0.90m</v>
          </cell>
          <cell r="E2382" t="str">
            <v>UN</v>
          </cell>
          <cell r="F2382">
            <v>7973000</v>
          </cell>
          <cell r="G2382" t="str">
            <v>Actualización 2022 -I + MO 2023</v>
          </cell>
        </row>
        <row r="2383">
          <cell r="C2383">
            <v>11627</v>
          </cell>
          <cell r="D2383" t="str">
            <v>UNIDAD LECTORA PARA PIEZÓMETRO</v>
          </cell>
          <cell r="E2383" t="str">
            <v>UN</v>
          </cell>
          <cell r="F2383">
            <v>7491050</v>
          </cell>
          <cell r="G2383" t="str">
            <v>Actualización 2022 -I + MO 2023</v>
          </cell>
        </row>
        <row r="2384">
          <cell r="C2384">
            <v>11628</v>
          </cell>
          <cell r="D2384" t="str">
            <v>MÓDULOS SONOROS (Incluye suministro e instalación)</v>
          </cell>
          <cell r="E2384" t="str">
            <v>UN</v>
          </cell>
          <cell r="F2384">
            <v>1180367</v>
          </cell>
          <cell r="G2384" t="str">
            <v>Actualización 2022 -I + MO 2023</v>
          </cell>
        </row>
        <row r="2385">
          <cell r="C2385">
            <v>11629</v>
          </cell>
          <cell r="D2385" t="str">
            <v>TUBERIA EN ACERO D=36" CON UNIONES ESPIGO-CAMPANA CON EMPAQUE DE CAUCHO, CON REVESTIMIENTO INTERIOR Y RECUBRIMIENTO EXTERIOR EN MORTERO DE CEMENTO. PRESIÓN DE TRABAJO = 150 PSI</v>
          </cell>
          <cell r="E2385" t="str">
            <v>ML</v>
          </cell>
          <cell r="F2385">
            <v>3401072</v>
          </cell>
          <cell r="G2385" t="str">
            <v>Actualización 2022 -I + MO 2023</v>
          </cell>
        </row>
        <row r="2386">
          <cell r="C2386">
            <v>11630</v>
          </cell>
          <cell r="D2386" t="str">
            <v>CODO EN ACERO 36" ENTRE 5° Y 22½° JUNTA ESPIGO / CAMPANA CON EMPAQUE DE CAUCHO, CON REVESTIMIENTO INTERIOR Y RECUBRIMIENTO EXTERIOR EN MORTERO DE CEMENTO. L=0,50 X 0,50M. PRESIÓN DE TRABAJO =150 PSI</v>
          </cell>
          <cell r="E2386" t="str">
            <v>UN</v>
          </cell>
          <cell r="F2386">
            <v>7510128</v>
          </cell>
          <cell r="G2386" t="str">
            <v>Actualización 2022 -I + MO 2023</v>
          </cell>
        </row>
        <row r="2387">
          <cell r="C2387">
            <v>11631</v>
          </cell>
          <cell r="D2387" t="str">
            <v>CODO EN ACERO 36" ENTRE 22½° Y 45° JUNTA ESPIGO/CAMPANA CON EMPAQUE DE CAUCHO, CON REVESTIMIENTO INTERIOR Y RECUBRIMIENTO EXTERIOR EN MORTERO DE CEMENTO. L=0,80 X 0,80M. PRESIÓN DE TRABAJO =150 PSI</v>
          </cell>
          <cell r="E2387" t="str">
            <v>UN</v>
          </cell>
          <cell r="F2387">
            <v>9650338</v>
          </cell>
          <cell r="G2387" t="str">
            <v>Actualización 2022 -I + MO 2023</v>
          </cell>
        </row>
        <row r="2388">
          <cell r="C2388">
            <v>11632</v>
          </cell>
          <cell r="D2388" t="str">
            <v>CODO EN ACERO 36" ENTRE 45° Y 67½°  JUNTA ESPIGO/CAMPANA CON EMPAQUE DE CAUCHO, CON REVESTIMIENTO INTERIOR Y RECUBRIMIENTO EXTERIOR EN MORTERO DE CEMENTO. L=1.20 X 1.20 M. PRESIÓN DE TRABAJO =150 PSI</v>
          </cell>
          <cell r="E2388" t="str">
            <v>UN</v>
          </cell>
          <cell r="F2388">
            <v>12252931</v>
          </cell>
          <cell r="G2388" t="str">
            <v>Actualización 2022 -I + MO 2023</v>
          </cell>
        </row>
        <row r="2389">
          <cell r="C2389">
            <v>11633</v>
          </cell>
          <cell r="D2389" t="str">
            <v>CODO EN ACERO 36" ENTRE 67½° Y 90° JUNTA ESPIGO/CAMPANA CON EMPAQUE DE CAUCHO, CON REVESTIMIENTO INTERIOR Y RECUBRIMIENTO EXTERIOR EN MORTERO DE CEMENTO. L=1.65 X 1.65 M. PRESIÓN DE TRABAJO =150 PSI</v>
          </cell>
          <cell r="E2389" t="str">
            <v>UN</v>
          </cell>
          <cell r="F2389">
            <v>15086714</v>
          </cell>
          <cell r="G2389" t="str">
            <v>Actualización 2022 -I + MO 2023</v>
          </cell>
        </row>
        <row r="2390">
          <cell r="C2390">
            <v>11634</v>
          </cell>
          <cell r="D2390" t="str">
            <v>REDUCCIÓN EN ACERO 36" x 24" CON EXTREMO ESPIGO Ø36" Y CAMPANA Ø24", CON REVESTIMIENTO INTERIOR Y RECUBRIMIENTO EXTERIOR EN MORTERO DE CEMENTO. L=1.45m. PRESIÓN DE TRABAJO =150 PSI</v>
          </cell>
          <cell r="E2390" t="str">
            <v>UN</v>
          </cell>
          <cell r="F2390">
            <v>6864859</v>
          </cell>
          <cell r="G2390" t="str">
            <v>Actualización 2022 -I + MO 2023</v>
          </cell>
        </row>
        <row r="2391">
          <cell r="C2391">
            <v>11635</v>
          </cell>
          <cell r="D2391" t="str">
            <v>TEE EN ACERO Ø 24" x 24" CON EXTREMOS ESPIGO/CAMPANA Y BRIDA EN LA DERIVACIÓN, CON REVESTIMIENTO INTERIOR Y RECUBRIMIENTO EXTERIOR EN MORTERO CEMENTO, L=1,50x0,90m.</v>
          </cell>
          <cell r="E2391" t="str">
            <v>UN</v>
          </cell>
          <cell r="F2391">
            <v>11550975</v>
          </cell>
          <cell r="G2391" t="str">
            <v>Actualización 2022 -I + MO 2023</v>
          </cell>
        </row>
        <row r="2392">
          <cell r="C2392">
            <v>11641</v>
          </cell>
          <cell r="D2392" t="str">
            <v>NIPLE EN ACERO Ø 16" EXTREMOS BRIDA/CAMPANA, CON REVESTIMIENTO INTERIOR Y EXTERIOR EN MORTERO CEMENTO. L= 1500mm. SUMINISTRO Y TRANSPORTE</v>
          </cell>
          <cell r="E2392" t="str">
            <v>UN</v>
          </cell>
          <cell r="F2392">
            <v>3382197</v>
          </cell>
          <cell r="G2392" t="str">
            <v>Actualización 2022 -I + MO 2023</v>
          </cell>
        </row>
        <row r="2393">
          <cell r="C2393">
            <v>11642</v>
          </cell>
          <cell r="D2393" t="str">
            <v>NIPLE EN ACERO Ø 24" EXTREMOS ESPIGO/BRIDA,  CON REVESTIMIENTO INTERIOR Y EXTERIOR EN MORTERO CEMENTO. L= 2000mm CON SALIDA PARA VENTOSA Ø=2". SUMINISTRO Y TRANSPORTE</v>
          </cell>
          <cell r="E2393" t="str">
            <v>UN</v>
          </cell>
          <cell r="F2393">
            <v>6365060</v>
          </cell>
          <cell r="G2393" t="str">
            <v>Actualización 2022 -I + MO 2023</v>
          </cell>
        </row>
        <row r="2394">
          <cell r="C2394">
            <v>11643</v>
          </cell>
          <cell r="D2394" t="str">
            <v>TUBERÍA EN ACERO Ø30" CON UNIONES ESPIGO/CAMPANA CON EMPAQUE DE CAUCHO. REVEST.INTERIOR Y RECUBR EXT. EN MORTERO CEMENTO. NORMA AWWA C200. L= 6.00m PRESIÓN TRABAJO 150 PSI. SUMINISTRO Y TRANSPORTE</v>
          </cell>
          <cell r="E2394" t="str">
            <v>ML</v>
          </cell>
          <cell r="F2394">
            <v>2181746</v>
          </cell>
          <cell r="G2394" t="str">
            <v>Actualización 2022 -I + MO 2023</v>
          </cell>
        </row>
        <row r="2395">
          <cell r="C2395">
            <v>11644</v>
          </cell>
          <cell r="D2395" t="str">
            <v>CINTURÓN DE CIERRE EN ACERO Ø24" REVESTIDO CON PINTURA ANTICORROSIVA PARA EMPATES DE TUBERÍA EN WSP A CCP LINEAL. PRESIÓN TRABAJO 150 PSI.SUMINISTRO Y TRANSPORTE</v>
          </cell>
          <cell r="E2395" t="str">
            <v>UN</v>
          </cell>
          <cell r="F2395">
            <v>702449</v>
          </cell>
          <cell r="G2395" t="str">
            <v>Actualización 2022 -I + MO 2023</v>
          </cell>
        </row>
        <row r="2396">
          <cell r="C2396">
            <v>11646</v>
          </cell>
          <cell r="D2396" t="str">
            <v>CODO EN ACERO D=30"  ENTRE 45° Y 67 1/2°, JUNTA ESPIGO CAMPANA CON EMPAQUE DE CAUHO, CON REVESTIMIENTO INTERIOR Y EXTERIOR EN MORTERO DE CEMENTO. L=1.00M X 1.00M. PRESIÓN DE TRABAJO 150 PSI. SUM. Y TR</v>
          </cell>
          <cell r="E2396" t="str">
            <v>UN</v>
          </cell>
          <cell r="F2396">
            <v>8741080</v>
          </cell>
          <cell r="G2396" t="str">
            <v>Actualización 2022 -I + MO 2023</v>
          </cell>
        </row>
        <row r="2397">
          <cell r="C2397">
            <v>11647</v>
          </cell>
          <cell r="D2397" t="str">
            <v>REDUCCION  EN ACERO 30" x 24" CON EXTREMOS ESPIGO CAMPANA, REVEST.INTERIOR Y RECUBR EXT. EN MORTERO CEMENTO. L= 0,84m PRESIÓN TRABAJO 150 PSI. SUMINISTRO Y TRANSPORTE</v>
          </cell>
          <cell r="E2397" t="str">
            <v>UN</v>
          </cell>
          <cell r="F2397">
            <v>5561859</v>
          </cell>
          <cell r="G2397" t="str">
            <v>Actualización 2022 -I + MO 2023</v>
          </cell>
        </row>
        <row r="2398">
          <cell r="C2398">
            <v>11648</v>
          </cell>
          <cell r="D2398" t="str">
            <v>SALIDA NORMAL EN ACERO F 12" CON EXTREMO BRIDADO. REVESTIMIENTOS INTERIOR Y EXTERIOR EN PINTURA EPÓXICA. L=0.15M. INSTALADA EN FÁBRICA SOBRE TUBO O ACCESORIO HASTA F 30".. SUMINISTRO Y TRANSPORTE</v>
          </cell>
          <cell r="E2398" t="str">
            <v>UN</v>
          </cell>
          <cell r="F2398">
            <v>1925474</v>
          </cell>
          <cell r="G2398" t="str">
            <v>Actualización 2022 -I + MO 2023</v>
          </cell>
        </row>
        <row r="2399">
          <cell r="C2399">
            <v>11649</v>
          </cell>
          <cell r="D2399" t="str">
            <v>UNIÓN DRESSER D=30". SUMINISTRO Y TRANSPORTE</v>
          </cell>
          <cell r="E2399" t="str">
            <v>UN</v>
          </cell>
          <cell r="F2399">
            <v>4415281</v>
          </cell>
          <cell r="G2399" t="str">
            <v>Actualización 2022 -I + MO 2023</v>
          </cell>
        </row>
        <row r="2400">
          <cell r="C2400">
            <v>11652</v>
          </cell>
          <cell r="D2400" t="str">
            <v>NIPLE EN ACERO Ø=30" EXTREMOS BRIDA/CAMPANA,  REVEST.INTERIOR Y RECUBR EXT. EN MORTERO CEMENTO, CON SALIDA TANGENCIAL PARA PURGA 4" L= 2500mm. SUMINISTRO Y TRANSPORTE</v>
          </cell>
          <cell r="E2400" t="str">
            <v>UN</v>
          </cell>
          <cell r="F2400">
            <v>14122570</v>
          </cell>
          <cell r="G2400" t="str">
            <v>Actualización 2022 -I + MO 2023</v>
          </cell>
        </row>
        <row r="2401">
          <cell r="C2401">
            <v>11653</v>
          </cell>
          <cell r="D2401" t="str">
            <v>TEE EN ACERO Ø 30"x24" EXTREMOS ESPIGO/CAMPANA EN LA RAMA PRINCIPAL Y BRIDA EN LA DERIVACIÓN, REVEST.INTERIOR Y RECUBR EXT. EN MORTERO CEMENTO,  L= 3000mm. SUMINISTRO Y TRANSPORTE</v>
          </cell>
          <cell r="E2401" t="str">
            <v>UN</v>
          </cell>
          <cell r="F2401">
            <v>16091693</v>
          </cell>
          <cell r="G2401" t="str">
            <v>Actualización 2022 -I + MO 2023</v>
          </cell>
        </row>
        <row r="2402">
          <cell r="C2402">
            <v>11655</v>
          </cell>
          <cell r="D2402" t="str">
            <v>CINTURÓN DE CIERRE EN ACERO Ø 16" REVESTIDO CON PINTURA ANTICORROSIVA. PARA EMPATES DE TUBERÍA EN WSP A CCP LINEAL. PRESIÓN DE TRABAJO 150 PSI. SUMINISTRO Y TRANSPORTE</v>
          </cell>
          <cell r="E2402" t="str">
            <v>UN</v>
          </cell>
          <cell r="F2402">
            <v>454980</v>
          </cell>
          <cell r="G2402" t="str">
            <v>Actualización 2022 -I + MO 2023</v>
          </cell>
        </row>
        <row r="2403">
          <cell r="C2403">
            <v>11657</v>
          </cell>
          <cell r="D2403" t="str">
            <v>UNIÓN JUNTA DE DESMONTAJE Ø 8 (A) SUMINISTRO Y TRANSPORTE</v>
          </cell>
          <cell r="E2403" t="str">
            <v>UN</v>
          </cell>
          <cell r="F2403">
            <v>1750490</v>
          </cell>
          <cell r="G2403" t="str">
            <v>Actualización 2022 -I + MO 2023</v>
          </cell>
        </row>
        <row r="2404">
          <cell r="C2404">
            <v>11659</v>
          </cell>
          <cell r="D2404" t="str">
            <v>TEE EN ACERO Ø 20" x 20" CON EXTREMOS ESPIGO/CAMPANA Y BRIDA EN LA DERIVACIÓN (ACERO). SUMINISTRO Y TRANSPORTE</v>
          </cell>
          <cell r="E2404" t="str">
            <v>UN</v>
          </cell>
          <cell r="F2404">
            <v>7019664</v>
          </cell>
          <cell r="G2404" t="str">
            <v>Actualización 2022 -I + MO 2023</v>
          </cell>
        </row>
        <row r="2405">
          <cell r="C2405">
            <v>11665</v>
          </cell>
          <cell r="D2405" t="str">
            <v>UNION DRESSER D= 20" SUMINISTRO Y TRANSPORTE</v>
          </cell>
          <cell r="E2405" t="str">
            <v>UN</v>
          </cell>
          <cell r="F2405">
            <v>1254170</v>
          </cell>
          <cell r="G2405" t="str">
            <v>Actualización 2022 -I + MO 2023</v>
          </cell>
        </row>
        <row r="2406">
          <cell r="C2406">
            <v>11666</v>
          </cell>
          <cell r="D2406" t="str">
            <v>VÁLVULA DE MARIPOSA Ø 20" (A) (150 PSI). SUMINISTRO Y TRANSPORTE</v>
          </cell>
          <cell r="E2406" t="str">
            <v>UN</v>
          </cell>
          <cell r="F2406">
            <v>22411666</v>
          </cell>
          <cell r="G2406" t="str">
            <v>Actualización 2022 -I + MO 2023</v>
          </cell>
        </row>
        <row r="2407">
          <cell r="C2407">
            <v>11668</v>
          </cell>
          <cell r="D2407" t="str">
            <v>NIPLE EN ACERO Ø 3" CON BRIDA Y EXTREMO LISO L= 300mm, REVESTIMIENTO INTERIOR Y EXTERIOR EN PINTURA EXPOXICA. SUMINISTRO Y TRANSPORTE</v>
          </cell>
          <cell r="E2407" t="str">
            <v>UN</v>
          </cell>
          <cell r="F2407">
            <v>281911</v>
          </cell>
          <cell r="G2407" t="str">
            <v>Actualización 2022 -I + MO 2023</v>
          </cell>
        </row>
        <row r="2408">
          <cell r="C2408">
            <v>11670</v>
          </cell>
          <cell r="D2408" t="str">
            <v>VÁLVULA DE COMPUERTA DE Ø 3" BRONCE T/P RED WHITE. SUMINISTRO Y TRANSPORTE</v>
          </cell>
          <cell r="E2408" t="str">
            <v>UN</v>
          </cell>
          <cell r="F2408">
            <v>1044337</v>
          </cell>
          <cell r="G2408" t="str">
            <v>Actualización 2022 -I + MO 2023</v>
          </cell>
        </row>
        <row r="2409">
          <cell r="C2409">
            <v>11672</v>
          </cell>
          <cell r="D2409" t="str">
            <v>CODO EN ACERO D=20" ENTRE 45° y 67.5° JUNTA ESPIGO-CAMPANA CON EMPAQUE CAUCHO.  REVESTIMIENTO INTERIOR Y EXTERIOR EN MORTERO DE CEMENTO. L=1,00X1,00M PRESIÓN TRABAJO 150 PSI. SUMINISTRO Y TRANSPORTE</v>
          </cell>
          <cell r="E2409" t="str">
            <v>UN</v>
          </cell>
          <cell r="F2409">
            <v>5554995</v>
          </cell>
          <cell r="G2409" t="str">
            <v>Actualización 2022 -I + MO 2023</v>
          </cell>
        </row>
        <row r="2410">
          <cell r="C2410">
            <v>11693</v>
          </cell>
          <cell r="D2410" t="str">
            <v>LUMINARIA  SP 80W. DRIVER ELECTRONICO 120-277VAC. 4.000K. VIDA UTIL = 100.000 HORAS. SUMINISTRO E INSTALACIÓN, NO INCLUYE CABLEADO</v>
          </cell>
          <cell r="E2410" t="str">
            <v>UN</v>
          </cell>
          <cell r="F2410">
            <v>743755</v>
          </cell>
          <cell r="G2410" t="str">
            <v>Actualización 2022 -I + MO 2023</v>
          </cell>
        </row>
        <row r="2411">
          <cell r="C2411">
            <v>11699</v>
          </cell>
          <cell r="D2411" t="str">
            <v>LUMINARIA CELSA ACROLED 12W. DRIVER ELECTRONICO 120-277VAC. 4.000K. VIDA UTIL = 100.000 HORAS. SUMINISTRO E INSTALACIÓN, NO INCLUYE CABLEADO</v>
          </cell>
          <cell r="E2411" t="str">
            <v>UN</v>
          </cell>
          <cell r="F2411">
            <v>606597</v>
          </cell>
          <cell r="G2411" t="str">
            <v>Actualización 2022 -I + MO 2023</v>
          </cell>
        </row>
        <row r="2412">
          <cell r="C2412">
            <v>11708</v>
          </cell>
          <cell r="D2412" t="str">
            <v>REDUCCION AC  8"x4" EXTREMO LISO</v>
          </cell>
          <cell r="E2412" t="str">
            <v>UN</v>
          </cell>
          <cell r="F2412">
            <v>262492</v>
          </cell>
          <cell r="G2412" t="str">
            <v>Actualización 2022 -I + MO 2023</v>
          </cell>
        </row>
        <row r="2413">
          <cell r="C2413">
            <v>11711</v>
          </cell>
          <cell r="D2413" t="str">
            <v>TUBERIA HDPE 1.30m</v>
          </cell>
          <cell r="E2413" t="str">
            <v>ML</v>
          </cell>
          <cell r="F2413">
            <v>3559191</v>
          </cell>
          <cell r="G2413" t="str">
            <v>Actualización 2022 -I + MO 2023</v>
          </cell>
        </row>
        <row r="2414">
          <cell r="C2414">
            <v>11712</v>
          </cell>
          <cell r="D2414" t="str">
            <v>TUBERIA HDPE 1.40m</v>
          </cell>
          <cell r="E2414" t="str">
            <v>ML</v>
          </cell>
          <cell r="F2414">
            <v>3885244</v>
          </cell>
          <cell r="G2414" t="str">
            <v>Actualización 2022 -I + MO 2023</v>
          </cell>
        </row>
        <row r="2415">
          <cell r="C2415">
            <v>11713</v>
          </cell>
          <cell r="D2415" t="str">
            <v>TUBERIA HDPE 1.50m</v>
          </cell>
          <cell r="E2415" t="str">
            <v>ML</v>
          </cell>
          <cell r="F2415">
            <v>4391885</v>
          </cell>
          <cell r="G2415" t="str">
            <v>Actualización 2022 -I + MO 2023</v>
          </cell>
        </row>
        <row r="2416">
          <cell r="C2416">
            <v>11714</v>
          </cell>
          <cell r="D2416" t="str">
            <v>GABINETE CONTRAINCENDIO T2</v>
          </cell>
          <cell r="E2416" t="str">
            <v>UN</v>
          </cell>
          <cell r="F2416">
            <v>720000</v>
          </cell>
          <cell r="G2416" t="str">
            <v>Actualización 2022 -I + MO 2023</v>
          </cell>
        </row>
        <row r="2417">
          <cell r="C2417">
            <v>11715</v>
          </cell>
          <cell r="D2417" t="str">
            <v>TUBERIA HDPE 1.60m</v>
          </cell>
          <cell r="E2417" t="str">
            <v>ML</v>
          </cell>
          <cell r="F2417">
            <v>4932863</v>
          </cell>
          <cell r="G2417" t="str">
            <v>Actualización 2022 -I + MO 2023</v>
          </cell>
        </row>
        <row r="2418">
          <cell r="C2418">
            <v>11716</v>
          </cell>
          <cell r="D2418" t="str">
            <v>TUBERIA HDPE 1.80m</v>
          </cell>
          <cell r="E2418" t="str">
            <v>ML</v>
          </cell>
          <cell r="F2418">
            <v>6289996</v>
          </cell>
          <cell r="G2418" t="str">
            <v>Actualización 2022 -I + MO 2023</v>
          </cell>
        </row>
        <row r="2419">
          <cell r="C2419">
            <v>11717</v>
          </cell>
          <cell r="D2419" t="str">
            <v>TUBERIA HDPE 2.00m</v>
          </cell>
          <cell r="E2419" t="str">
            <v>ML</v>
          </cell>
          <cell r="F2419">
            <v>7661157</v>
          </cell>
          <cell r="G2419" t="str">
            <v>Actualización 2022 -I + MO 2023</v>
          </cell>
        </row>
        <row r="2420">
          <cell r="C2420">
            <v>11718</v>
          </cell>
          <cell r="D2420" t="str">
            <v>TUBO PE100 PN16 90mm Ø3"</v>
          </cell>
          <cell r="E2420" t="str">
            <v>ML</v>
          </cell>
          <cell r="F2420">
            <v>48556</v>
          </cell>
          <cell r="G2420" t="str">
            <v>Actualización 2022 -I + MO 2023</v>
          </cell>
        </row>
        <row r="2421">
          <cell r="C2421">
            <v>11719</v>
          </cell>
          <cell r="D2421" t="str">
            <v>TUBO PE100 PN16 110mm Ø4"</v>
          </cell>
          <cell r="E2421" t="str">
            <v>ML</v>
          </cell>
          <cell r="F2421">
            <v>72246</v>
          </cell>
          <cell r="G2421" t="str">
            <v>Actualización 2022 -I + MO 2023</v>
          </cell>
        </row>
        <row r="2422">
          <cell r="C2422">
            <v>11720</v>
          </cell>
          <cell r="D2422" t="str">
            <v>TUBO PE100 PN10 160mm Ø6"</v>
          </cell>
          <cell r="E2422" t="str">
            <v>ML</v>
          </cell>
          <cell r="F2422">
            <v>153330</v>
          </cell>
          <cell r="G2422" t="str">
            <v>Actualización 2022 -I + MO 2023</v>
          </cell>
        </row>
        <row r="2423">
          <cell r="C2423">
            <v>11721</v>
          </cell>
          <cell r="D2423" t="str">
            <v>CODO 45° PE100 PN16 110mm Ø4"</v>
          </cell>
          <cell r="E2423" t="str">
            <v>UN</v>
          </cell>
          <cell r="F2423">
            <v>157087</v>
          </cell>
          <cell r="G2423" t="str">
            <v>Actualización 2022 -I + MO 2023</v>
          </cell>
        </row>
        <row r="2424">
          <cell r="C2424">
            <v>11722</v>
          </cell>
          <cell r="D2424" t="str">
            <v>CODO 45° PE100 PN16 160mm Ø6"</v>
          </cell>
          <cell r="E2424" t="str">
            <v>UN</v>
          </cell>
          <cell r="F2424">
            <v>293316</v>
          </cell>
          <cell r="G2424" t="str">
            <v>Actualización 2022 -I + MO 2023</v>
          </cell>
        </row>
        <row r="2425">
          <cell r="C2425">
            <v>11723</v>
          </cell>
          <cell r="D2425" t="str">
            <v>CODO 90° PE100 PN16 160mm Ø6"</v>
          </cell>
          <cell r="E2425" t="str">
            <v>UN</v>
          </cell>
          <cell r="F2425">
            <v>406455</v>
          </cell>
          <cell r="G2425" t="str">
            <v>Actualización 2022 -I + MO 2023</v>
          </cell>
        </row>
        <row r="2426">
          <cell r="C2426">
            <v>11724</v>
          </cell>
          <cell r="D2426" t="str">
            <v>CODO 45° PE100 PN16 200mm Ø8"</v>
          </cell>
          <cell r="E2426" t="str">
            <v>UN</v>
          </cell>
          <cell r="F2426">
            <v>518404</v>
          </cell>
          <cell r="G2426" t="str">
            <v>Actualización 2022 -I + MO 2023</v>
          </cell>
        </row>
        <row r="2427">
          <cell r="C2427">
            <v>11727</v>
          </cell>
          <cell r="D2427" t="str">
            <v>TAPÓN PVC TIPO U.M D=12" (Suministro e Instalación)</v>
          </cell>
          <cell r="E2427" t="str">
            <v>UN</v>
          </cell>
          <cell r="F2427">
            <v>1184615</v>
          </cell>
          <cell r="G2427" t="str">
            <v>Actualización 2022 -I + MO 2023</v>
          </cell>
        </row>
        <row r="2428">
          <cell r="C2428">
            <v>11728</v>
          </cell>
          <cell r="D2428" t="str">
            <v>UNIÓN PE 3"</v>
          </cell>
          <cell r="E2428" t="str">
            <v>UN</v>
          </cell>
          <cell r="F2428">
            <v>86152</v>
          </cell>
          <cell r="G2428" t="str">
            <v>Actualización 2022 -I + MO 2023</v>
          </cell>
        </row>
        <row r="2429">
          <cell r="C2429">
            <v>11729</v>
          </cell>
          <cell r="D2429" t="str">
            <v>UNIÓN PE 4"</v>
          </cell>
          <cell r="E2429" t="str">
            <v>UN</v>
          </cell>
          <cell r="F2429">
            <v>103523</v>
          </cell>
          <cell r="G2429" t="str">
            <v>Actualización 2022 -I + MO 2023</v>
          </cell>
        </row>
        <row r="2430">
          <cell r="C2430">
            <v>11733</v>
          </cell>
          <cell r="D2430" t="str">
            <v>GIMNASIO EXTERIOR-DOBLE SWING. SUMINISTRO E INSTALACIÓN</v>
          </cell>
          <cell r="E2430" t="str">
            <v>ML</v>
          </cell>
          <cell r="F2430">
            <v>2380000</v>
          </cell>
          <cell r="G2430" t="str">
            <v>Actualización 2022 -I + MO 2023</v>
          </cell>
        </row>
        <row r="2431">
          <cell r="C2431">
            <v>11735</v>
          </cell>
          <cell r="D2431" t="str">
            <v>BRIDA LOCA POLIETILENO D= 8"</v>
          </cell>
          <cell r="E2431" t="str">
            <v>UN</v>
          </cell>
          <cell r="F2431">
            <v>213488</v>
          </cell>
          <cell r="G2431" t="str">
            <v>Actualización 2022 -I + MO 2023</v>
          </cell>
        </row>
        <row r="2432">
          <cell r="C2432">
            <v>11736</v>
          </cell>
          <cell r="D2432" t="str">
            <v>PORTABRIDA POLIETILENO D= 8"</v>
          </cell>
          <cell r="E2432" t="str">
            <v>UN</v>
          </cell>
          <cell r="F2432">
            <v>200956</v>
          </cell>
          <cell r="G2432" t="str">
            <v>Actualización 2022 -I + MO 2023</v>
          </cell>
        </row>
        <row r="2433">
          <cell r="C2433">
            <v>11737</v>
          </cell>
          <cell r="D2433" t="str">
            <v>UNIÓN PE 6"</v>
          </cell>
          <cell r="E2433" t="str">
            <v>UN</v>
          </cell>
          <cell r="F2433">
            <v>200473</v>
          </cell>
          <cell r="G2433" t="str">
            <v>Actualización 2022 -I + MO 2023</v>
          </cell>
        </row>
        <row r="2434">
          <cell r="C2434">
            <v>11738</v>
          </cell>
          <cell r="D2434" t="str">
            <v>BRIDA LOCA POLIETILENO D= 4"</v>
          </cell>
          <cell r="E2434" t="str">
            <v>UN</v>
          </cell>
          <cell r="F2434">
            <v>89862</v>
          </cell>
          <cell r="G2434" t="str">
            <v>Actualización 2022 -I + MO 2023</v>
          </cell>
        </row>
        <row r="2435">
          <cell r="C2435">
            <v>11739</v>
          </cell>
          <cell r="D2435" t="str">
            <v>PORTABRIDA POLIETILENO D= 4"</v>
          </cell>
          <cell r="E2435" t="str">
            <v>UN</v>
          </cell>
          <cell r="F2435">
            <v>62839</v>
          </cell>
          <cell r="G2435" t="str">
            <v>Actualización 2022 -I + MO 2023</v>
          </cell>
        </row>
        <row r="2436">
          <cell r="C2436">
            <v>11740</v>
          </cell>
          <cell r="D2436" t="str">
            <v>TUBO METÁLICO (COLD ROLLED) CALIBRE 16 D=2 1/2" PINTURA ANTICORROSIVA Y ESMALTE POLIESTER COLOR VERDE RAL 6028</v>
          </cell>
          <cell r="E2436" t="str">
            <v>ML</v>
          </cell>
          <cell r="F2436">
            <v>68420</v>
          </cell>
          <cell r="G2436" t="str">
            <v>Actualización 2022 -I + MO 2023</v>
          </cell>
        </row>
        <row r="2437">
          <cell r="C2437">
            <v>11741</v>
          </cell>
          <cell r="D2437" t="str">
            <v>MALLA METÁLICA PLASTIFICADA (0,05X0,05M) PINTURA ANTICORROSIVA Y ESMALTE POLIESTER COLOR VERDE RAL 6028</v>
          </cell>
          <cell r="E2437" t="str">
            <v>M2</v>
          </cell>
          <cell r="F2437">
            <v>40382</v>
          </cell>
          <cell r="G2437" t="str">
            <v>Actualización 2022 -I + MO 2023</v>
          </cell>
        </row>
        <row r="2438">
          <cell r="C2438">
            <v>11742</v>
          </cell>
          <cell r="D2438" t="str">
            <v>GANCHO METÁLICO PARA FIJAR MALLA AL TUBO</v>
          </cell>
          <cell r="E2438" t="str">
            <v>UN</v>
          </cell>
          <cell r="F2438">
            <v>395</v>
          </cell>
          <cell r="G2438" t="str">
            <v>Actualización 2022 -I + MO 2023</v>
          </cell>
        </row>
        <row r="2439">
          <cell r="C2439">
            <v>11743</v>
          </cell>
          <cell r="D2439" t="str">
            <v>NIPLE 36" ACERO CARBON EXTREMOS BRIDA/CAMPANA, CON REVESTIMIENTO INTERIOR Y RECUBRIMIENTO EXTERIOR EN MORTERO CEMENTO, CON SALIDA TANGENCIAL PARA PURGA 4" L= 2500mm. SUMINISTRO Y TRANSPORTE</v>
          </cell>
          <cell r="E2439" t="str">
            <v>UN</v>
          </cell>
          <cell r="F2439">
            <v>24000155</v>
          </cell>
          <cell r="G2439" t="str">
            <v>Actualización 2022 -I + MO 2023</v>
          </cell>
        </row>
        <row r="2440">
          <cell r="C2440">
            <v>11744</v>
          </cell>
          <cell r="D2440" t="str">
            <v>TUBERIA HDPE 200mm (8")</v>
          </cell>
          <cell r="E2440" t="str">
            <v>ML</v>
          </cell>
          <cell r="F2440">
            <v>177592</v>
          </cell>
          <cell r="G2440" t="str">
            <v>Actualización 2022 -I + MO 2023</v>
          </cell>
        </row>
        <row r="2441">
          <cell r="C2441">
            <v>11745</v>
          </cell>
          <cell r="D2441" t="str">
            <v>TUBERIA HDPE 250mm (10")</v>
          </cell>
          <cell r="E2441" t="str">
            <v>ML</v>
          </cell>
          <cell r="F2441">
            <v>217705</v>
          </cell>
          <cell r="G2441" t="str">
            <v>Actualización 2022 -I + MO 2023</v>
          </cell>
        </row>
        <row r="2442">
          <cell r="C2442">
            <v>11746</v>
          </cell>
          <cell r="D2442" t="str">
            <v>TUBERIA HDPE 300mm (12")</v>
          </cell>
          <cell r="E2442" t="str">
            <v>ML</v>
          </cell>
          <cell r="F2442">
            <v>240894</v>
          </cell>
          <cell r="G2442" t="str">
            <v>Actualización 2022 -I + MO 2023</v>
          </cell>
        </row>
        <row r="2443">
          <cell r="C2443">
            <v>11747</v>
          </cell>
          <cell r="D2443" t="str">
            <v>TUBERIA HDPE 350mm (14")</v>
          </cell>
          <cell r="E2443" t="str">
            <v>ML</v>
          </cell>
          <cell r="F2443">
            <v>264088</v>
          </cell>
          <cell r="G2443" t="str">
            <v>Actualización 2022 -I + MO 2023</v>
          </cell>
        </row>
        <row r="2444">
          <cell r="C2444">
            <v>11748</v>
          </cell>
          <cell r="D2444" t="str">
            <v>TUBERIA HDPE 400mm (16")</v>
          </cell>
          <cell r="E2444" t="str">
            <v>ML</v>
          </cell>
          <cell r="F2444">
            <v>300813</v>
          </cell>
          <cell r="G2444" t="str">
            <v>Actualización 2022 -I + MO 2023</v>
          </cell>
        </row>
        <row r="2445">
          <cell r="C2445">
            <v>11764</v>
          </cell>
          <cell r="D2445" t="str">
            <v>TEE PE 6"x4" (150x100mm)</v>
          </cell>
          <cell r="E2445" t="str">
            <v>UN</v>
          </cell>
          <cell r="F2445">
            <v>180810</v>
          </cell>
          <cell r="G2445" t="str">
            <v>Actualización 2022 -I + MO 2023</v>
          </cell>
        </row>
        <row r="2446">
          <cell r="C2446">
            <v>11765</v>
          </cell>
          <cell r="D2446" t="str">
            <v>UNION REPARACION DESLIZANTE PVC D=1"</v>
          </cell>
          <cell r="E2446" t="str">
            <v>UN</v>
          </cell>
          <cell r="F2446">
            <v>16125</v>
          </cell>
          <cell r="G2446" t="str">
            <v>Actualización 2022 -I + MO 2023</v>
          </cell>
        </row>
        <row r="2447">
          <cell r="C2447">
            <v>11766</v>
          </cell>
          <cell r="D2447" t="str">
            <v>TEE PE 8"x4" (200x100mm)</v>
          </cell>
          <cell r="E2447" t="str">
            <v>UN</v>
          </cell>
          <cell r="F2447">
            <v>534121</v>
          </cell>
          <cell r="G2447" t="str">
            <v>Actualización 2022 -I + MO 2023</v>
          </cell>
        </row>
        <row r="2448">
          <cell r="C2448">
            <v>11770</v>
          </cell>
          <cell r="D2448" t="str">
            <v>BRIDA LOCA POLIETILENO D= 3"</v>
          </cell>
          <cell r="E2448" t="str">
            <v>UN</v>
          </cell>
          <cell r="F2448">
            <v>63792</v>
          </cell>
          <cell r="G2448" t="str">
            <v>Actualización 2022 -I + MO 2023</v>
          </cell>
        </row>
        <row r="2449">
          <cell r="C2449">
            <v>11771</v>
          </cell>
          <cell r="D2449" t="str">
            <v>PORTABRIDA POLIETILENO D= 3"</v>
          </cell>
          <cell r="E2449" t="str">
            <v>UN</v>
          </cell>
          <cell r="F2449">
            <v>50401</v>
          </cell>
          <cell r="G2449" t="str">
            <v>Actualización 2022 -I + MO 2023</v>
          </cell>
        </row>
        <row r="2450">
          <cell r="C2450">
            <v>11772</v>
          </cell>
          <cell r="D2450" t="str">
            <v>TRAGANTE CÚPULA 3" x 2" EN ALUMINIO</v>
          </cell>
          <cell r="E2450" t="str">
            <v>UN</v>
          </cell>
          <cell r="F2450">
            <v>6900</v>
          </cell>
          <cell r="G2450" t="str">
            <v>Actualización 2022 -I + MO 2023</v>
          </cell>
        </row>
        <row r="2451">
          <cell r="C2451">
            <v>11774</v>
          </cell>
          <cell r="D2451" t="str">
            <v>BRIDA LOCA POLIETILENO D= 6"</v>
          </cell>
          <cell r="E2451" t="str">
            <v>UN</v>
          </cell>
          <cell r="F2451">
            <v>125635</v>
          </cell>
          <cell r="G2451" t="str">
            <v>Actualización 2022 -I + MO 2023</v>
          </cell>
        </row>
        <row r="2452">
          <cell r="C2452">
            <v>11775</v>
          </cell>
          <cell r="D2452" t="str">
            <v>PORTABRIDA POLIETILENO D= 6"</v>
          </cell>
          <cell r="E2452" t="str">
            <v>UN</v>
          </cell>
          <cell r="F2452">
            <v>111545</v>
          </cell>
          <cell r="G2452" t="str">
            <v>Actualización 2022 -I + MO 2023</v>
          </cell>
        </row>
        <row r="2453">
          <cell r="C2453">
            <v>11776</v>
          </cell>
          <cell r="D2453" t="str">
            <v>TEE HD EXTREMO JUNTA HIDRÁULICA 12"X12"</v>
          </cell>
          <cell r="E2453" t="str">
            <v>UN</v>
          </cell>
          <cell r="F2453">
            <v>3171519</v>
          </cell>
          <cell r="G2453" t="str">
            <v>Actualización 2022 -I + MO 2023</v>
          </cell>
        </row>
        <row r="2454">
          <cell r="C2454">
            <v>11777</v>
          </cell>
          <cell r="D2454" t="str">
            <v>TAPÓN HD EXTREMO LISO D=2"</v>
          </cell>
          <cell r="E2454" t="str">
            <v>UN</v>
          </cell>
          <cell r="F2454">
            <v>57120</v>
          </cell>
          <cell r="G2454" t="str">
            <v>Actualización 2022 -I + MO 2023</v>
          </cell>
        </row>
        <row r="2455">
          <cell r="C2455">
            <v>11780</v>
          </cell>
          <cell r="D2455" t="str">
            <v>TEE HD 3"</v>
          </cell>
          <cell r="E2455" t="str">
            <v>UN</v>
          </cell>
          <cell r="F2455">
            <v>249900</v>
          </cell>
          <cell r="G2455" t="str">
            <v>Actualización 2022 -I + MO 2023</v>
          </cell>
        </row>
        <row r="2456">
          <cell r="C2456">
            <v>11781</v>
          </cell>
          <cell r="D2456" t="str">
            <v>CAPACETE IMC DE 6"</v>
          </cell>
          <cell r="E2456" t="str">
            <v>UN</v>
          </cell>
          <cell r="F2456">
            <v>221340</v>
          </cell>
          <cell r="G2456" t="str">
            <v>Actualización 2022 -I + MO 2023</v>
          </cell>
        </row>
        <row r="2457">
          <cell r="C2457">
            <v>11783</v>
          </cell>
          <cell r="D2457" t="str">
            <v>CURVA PVC 6"</v>
          </cell>
          <cell r="E2457" t="str">
            <v>UN</v>
          </cell>
          <cell r="F2457">
            <v>123104</v>
          </cell>
          <cell r="G2457" t="str">
            <v>Actualización 2022 -I + MO 2023</v>
          </cell>
        </row>
        <row r="2458">
          <cell r="C2458">
            <v>11784</v>
          </cell>
          <cell r="D2458" t="str">
            <v>TEE PVC E.L. D=1/2</v>
          </cell>
          <cell r="E2458" t="str">
            <v>UN</v>
          </cell>
          <cell r="F2458">
            <v>850</v>
          </cell>
          <cell r="G2458" t="str">
            <v>Actualización 2022 -I + MO 2023</v>
          </cell>
        </row>
        <row r="2459">
          <cell r="C2459">
            <v>11785</v>
          </cell>
          <cell r="D2459" t="str">
            <v>CINTA BANDIT 1/2"</v>
          </cell>
          <cell r="E2459" t="str">
            <v>ML</v>
          </cell>
          <cell r="F2459">
            <v>2442</v>
          </cell>
          <cell r="G2459" t="str">
            <v>Actualización 2022 -I + MO 2023</v>
          </cell>
        </row>
        <row r="2460">
          <cell r="C2460">
            <v>11786</v>
          </cell>
          <cell r="D2460" t="str">
            <v>CODO 45° 1/8 CxE PVC SANITARIA D= 3"</v>
          </cell>
          <cell r="E2460" t="str">
            <v>UN</v>
          </cell>
          <cell r="F2460">
            <v>10370</v>
          </cell>
          <cell r="G2460" t="str">
            <v>Actualización 2022 -I + MO 2023</v>
          </cell>
        </row>
        <row r="2461">
          <cell r="C2461">
            <v>11787</v>
          </cell>
          <cell r="D2461" t="str">
            <v>YEE PVC SANITARIA 6" x 8"</v>
          </cell>
          <cell r="E2461" t="str">
            <v>UN</v>
          </cell>
          <cell r="F2461">
            <v>165053</v>
          </cell>
          <cell r="G2461" t="str">
            <v>Actualización 2022 -I + MO 2023</v>
          </cell>
        </row>
        <row r="2462">
          <cell r="C2462">
            <v>11789</v>
          </cell>
          <cell r="D2462" t="str">
            <v>TUBERIA PVC U.M. EXT CORRUGADO/INT LISO U.M. NORMA NTC 3722-1 D=60"</v>
          </cell>
          <cell r="E2462" t="str">
            <v>ML</v>
          </cell>
          <cell r="F2462">
            <v>3683914</v>
          </cell>
          <cell r="G2462" t="str">
            <v>Actualización 2022 -I + MO 2023</v>
          </cell>
        </row>
        <row r="2463">
          <cell r="C2463">
            <v>11790</v>
          </cell>
          <cell r="D2463" t="str">
            <v>SOPORTE PARA TUBERÍA DIÁMETRO 3"</v>
          </cell>
          <cell r="E2463" t="str">
            <v>UN</v>
          </cell>
          <cell r="F2463">
            <v>3402</v>
          </cell>
          <cell r="G2463" t="str">
            <v>Actualización 2022 -I + MO 2023</v>
          </cell>
        </row>
        <row r="2464">
          <cell r="C2464">
            <v>11794</v>
          </cell>
          <cell r="D2464" t="str">
            <v>PUNTO ECOLÓGICO COMPUESTO POR 3 CANECAS TIPO BARCELONA M-121</v>
          </cell>
          <cell r="E2464" t="str">
            <v>UN</v>
          </cell>
          <cell r="F2464">
            <v>1642200</v>
          </cell>
          <cell r="G2464" t="str">
            <v>Actualización 2022 -I + MO 2023</v>
          </cell>
        </row>
        <row r="2465">
          <cell r="C2465">
            <v>11796</v>
          </cell>
          <cell r="D2465" t="str">
            <v>NIPLE EN ACERO Ø 12" CON EXTREMOS BRIDADOS, CON REVESTIMIENTO INTERIOR EN MORTERO DE CEMENTO Y RECUBRIMIENTO EXTERIOR EN PINTURA EPÓXICA. L = 2.50 m. INCLUYE UNA SALIDA TANGENCIAL EN ACERO Ø 2" CON EX</v>
          </cell>
          <cell r="E2465" t="str">
            <v>UN</v>
          </cell>
          <cell r="F2465">
            <v>4195010</v>
          </cell>
          <cell r="G2465" t="str">
            <v>Actualización 2022 -I + MO 2023</v>
          </cell>
        </row>
        <row r="2466">
          <cell r="C2466">
            <v>11797</v>
          </cell>
          <cell r="D2466" t="str">
            <v>TRANSFORMADOR TIPO PEDESTAL PARA AP DE 75 KVA 11.4/0.380-0.220KV EN ACEITE VEGETAL.</v>
          </cell>
          <cell r="E2466" t="str">
            <v>UN</v>
          </cell>
          <cell r="F2466">
            <v>19384379</v>
          </cell>
          <cell r="G2466" t="str">
            <v>Actualización 2022 -I + MO 2023</v>
          </cell>
        </row>
        <row r="2467">
          <cell r="C2467">
            <v>11798</v>
          </cell>
          <cell r="D2467" t="str">
            <v>CODO HD 90° EXTREMO JUNTA HIDRÁULICA D=8"</v>
          </cell>
          <cell r="E2467" t="str">
            <v>UN</v>
          </cell>
          <cell r="F2467">
            <v>571657</v>
          </cell>
          <cell r="G2467" t="str">
            <v>Actualización 2022 -I + MO 2023</v>
          </cell>
        </row>
        <row r="2468">
          <cell r="C2468">
            <v>11799</v>
          </cell>
          <cell r="D2468" t="str">
            <v>TAPON HD EXTREMO JUNTA HIDRÁULICA D=8"</v>
          </cell>
          <cell r="E2468" t="str">
            <v>UN</v>
          </cell>
          <cell r="F2468">
            <v>269188</v>
          </cell>
          <cell r="G2468" t="str">
            <v>Actualización 2022 -I + MO 2023</v>
          </cell>
        </row>
        <row r="2469">
          <cell r="C2469">
            <v>11800</v>
          </cell>
          <cell r="D2469" t="str">
            <v>TEE HD EXTREMO JUNTA HIDRÁULICA 8"x4"</v>
          </cell>
          <cell r="E2469" t="str">
            <v>UN</v>
          </cell>
          <cell r="F2469">
            <v>677374</v>
          </cell>
          <cell r="G2469" t="str">
            <v>Actualización 2022 -I + MO 2023</v>
          </cell>
        </row>
        <row r="2470">
          <cell r="C2470">
            <v>11801</v>
          </cell>
          <cell r="D2470" t="str">
            <v>TEE HD EXTREMO JUNTA HIDRÁULICA 8"x6"</v>
          </cell>
          <cell r="E2470" t="str">
            <v>UN</v>
          </cell>
          <cell r="F2470">
            <v>708698</v>
          </cell>
          <cell r="G2470" t="str">
            <v>Actualización 2022 -I + MO 2023</v>
          </cell>
        </row>
        <row r="2471">
          <cell r="C2471">
            <v>11803</v>
          </cell>
          <cell r="D2471" t="str">
            <v>VÁLVULA DE MARIPOSA D=18" EXTREMOS BRIDADOS CLASE 150 OPERACIÓN MANUAL</v>
          </cell>
          <cell r="E2471" t="str">
            <v>UN</v>
          </cell>
          <cell r="F2471">
            <v>17850000</v>
          </cell>
          <cell r="G2471" t="str">
            <v>Actualización 2022 -I + MO 2023</v>
          </cell>
        </row>
        <row r="2472">
          <cell r="C2472">
            <v>11804</v>
          </cell>
          <cell r="D2472" t="str">
            <v>CODO HD 22.5° EXTREMO JUNTA HIDRÁULICA PARA PVC D= 3"</v>
          </cell>
          <cell r="E2472" t="str">
            <v>UN</v>
          </cell>
          <cell r="F2472">
            <v>164220</v>
          </cell>
          <cell r="G2472" t="str">
            <v>Actualización 2022 -I + MO 2023</v>
          </cell>
        </row>
        <row r="2473">
          <cell r="C2473">
            <v>11805</v>
          </cell>
          <cell r="D2473" t="str">
            <v>CODO HD 45° EXTREMO JUNTA HIDRÁULICA PARA PVC D= 3"</v>
          </cell>
          <cell r="E2473" t="str">
            <v>UN</v>
          </cell>
          <cell r="F2473">
            <v>164220</v>
          </cell>
          <cell r="G2473" t="str">
            <v>Actualización 2022 -I + MO 2023</v>
          </cell>
        </row>
        <row r="2474">
          <cell r="C2474">
            <v>11806</v>
          </cell>
          <cell r="D2474" t="str">
            <v>CODO HD 90° EXTREMO JUNTA HIDRÁULICA PARA PVC D= 3".</v>
          </cell>
          <cell r="E2474" t="str">
            <v>UN</v>
          </cell>
          <cell r="F2474">
            <v>171360</v>
          </cell>
          <cell r="G2474" t="str">
            <v>Actualización 2022 -I + MO 2023</v>
          </cell>
        </row>
        <row r="2475">
          <cell r="C2475">
            <v>11807</v>
          </cell>
          <cell r="D2475" t="str">
            <v>TEE HD EXTREMO JUNTA HIDRÁULICA 6"x6"</v>
          </cell>
          <cell r="E2475" t="str">
            <v>UN</v>
          </cell>
          <cell r="F2475">
            <v>469855</v>
          </cell>
          <cell r="G2475" t="str">
            <v>Actualización 2022 -I + MO 2023</v>
          </cell>
        </row>
        <row r="2476">
          <cell r="C2476">
            <v>11810</v>
          </cell>
          <cell r="D2476" t="str">
            <v>LUMINARIA LED 22.7 W, 120 V, 60 HZ (INCLUYE ACCESORIOS DE INSTALACIÓN Y FIJACIÓN, CAJA DE SALIDA, ELEMENTOS DE CONEXIÓN, DE EMPALME Y DE MONTAJE NO INCLUYE TUBERIA NI CABLEADO)</v>
          </cell>
          <cell r="E2476" t="str">
            <v>UN</v>
          </cell>
          <cell r="F2476">
            <v>252530</v>
          </cell>
          <cell r="G2476" t="str">
            <v>Actualización 2022 -I + MO 2023</v>
          </cell>
        </row>
        <row r="2477">
          <cell r="C2477">
            <v>11811</v>
          </cell>
          <cell r="D2477" t="str">
            <v>LUMINARIA LED 19 W, 120 V, 60 HZ (INCLUYE ACCESORIOS DE INSTALACIÓN Y FIJACIÓN, CAJA DE SALIDA, ELEMENTOS DE CONEXIÓN, DE EMPALME Y DE MONTAJE). NO INCLUYE TUBERIA NI CABLEADO)</v>
          </cell>
          <cell r="E2477" t="str">
            <v>UN</v>
          </cell>
          <cell r="F2477">
            <v>770992</v>
          </cell>
          <cell r="G2477" t="str">
            <v>Actualización 2022 -I + MO 2023</v>
          </cell>
        </row>
        <row r="2478">
          <cell r="C2478">
            <v>11812</v>
          </cell>
          <cell r="D2478" t="str">
            <v>BATERIA EXTERNA DE EMERGENCIA 120 V, 60 HZ, (PROPORCIONA ENERGÍA POR 90 MIN A LAS LUMINARIAS)</v>
          </cell>
          <cell r="E2478" t="str">
            <v>UN</v>
          </cell>
          <cell r="F2478">
            <v>518666</v>
          </cell>
          <cell r="G2478" t="str">
            <v>Actualización 2022 -I + MO 2023</v>
          </cell>
        </row>
        <row r="2479">
          <cell r="C2479">
            <v>11813</v>
          </cell>
          <cell r="D2479" t="str">
            <v>BREAKER INDUSTRIAL GRADUABLE DE 40A HASTA 100A</v>
          </cell>
          <cell r="E2479" t="str">
            <v>UN</v>
          </cell>
          <cell r="F2479">
            <v>199474</v>
          </cell>
          <cell r="G2479" t="str">
            <v>Actualización 2022 -I + MO 2023</v>
          </cell>
        </row>
        <row r="2480">
          <cell r="C2480">
            <v>11814</v>
          </cell>
          <cell r="D2480" t="str">
            <v>BLOQUE DE CEMENTO MACIZO 6X20X20 COLOR ARENA, CHOCOLATE O SIMILAR</v>
          </cell>
          <cell r="E2480" t="str">
            <v>UN</v>
          </cell>
          <cell r="F2480">
            <v>2303</v>
          </cell>
          <cell r="G2480" t="str">
            <v>Actualización 2022 -I + MO 2023</v>
          </cell>
        </row>
        <row r="2481">
          <cell r="C2481">
            <v>11815</v>
          </cell>
          <cell r="D2481" t="str">
            <v>RECEPCIÓN DE NIDOS RESCATADOS  (MAXIMO 3 HUEVOS).</v>
          </cell>
          <cell r="E2481" t="str">
            <v>UN</v>
          </cell>
          <cell r="F2481">
            <v>48071</v>
          </cell>
          <cell r="G2481" t="str">
            <v>Actualización 2022 -I + MO 2023</v>
          </cell>
        </row>
        <row r="2482">
          <cell r="C2482">
            <v>11816</v>
          </cell>
          <cell r="D2482" t="str">
            <v>GUACAL PARA TRASLADO DE FAUNA</v>
          </cell>
          <cell r="E2482" t="str">
            <v>UN</v>
          </cell>
          <cell r="F2482">
            <v>341883</v>
          </cell>
          <cell r="G2482" t="str">
            <v>Actualización 2022 -I + MO 2023</v>
          </cell>
        </row>
        <row r="2483">
          <cell r="C2483">
            <v>11817</v>
          </cell>
          <cell r="D2483" t="str">
            <v>BLOQUE DE CEMENTO MACIZO 6X20X20 COLOR OCRE</v>
          </cell>
          <cell r="E2483" t="str">
            <v>UN</v>
          </cell>
          <cell r="F2483">
            <v>2303</v>
          </cell>
          <cell r="G2483" t="str">
            <v>Actualización 2022 -I + MO 2023</v>
          </cell>
        </row>
        <row r="2484">
          <cell r="C2484">
            <v>11818</v>
          </cell>
          <cell r="D2484" t="str">
            <v>ELEMENTOS PARA AHUYENTAMIENTO DE AVIFAUNA</v>
          </cell>
          <cell r="E2484" t="str">
            <v>UN</v>
          </cell>
          <cell r="F2484">
            <v>1133793</v>
          </cell>
          <cell r="G2484" t="str">
            <v>Actualización 2022 -I + MO 2023</v>
          </cell>
        </row>
        <row r="2485">
          <cell r="C2485">
            <v>11819</v>
          </cell>
          <cell r="D2485" t="str">
            <v>RECEPCIÓN DE AVES RESCATADAS</v>
          </cell>
          <cell r="E2485" t="str">
            <v>UN</v>
          </cell>
          <cell r="F2485">
            <v>48071</v>
          </cell>
          <cell r="G2485" t="str">
            <v>Actualización 2022 -I + MO 2023</v>
          </cell>
        </row>
        <row r="2486">
          <cell r="C2486">
            <v>11820</v>
          </cell>
          <cell r="D2486" t="str">
            <v>INFORME SOBRE LAS AVES RESCATADAS</v>
          </cell>
          <cell r="E2486" t="str">
            <v>UN</v>
          </cell>
          <cell r="F2486">
            <v>122885</v>
          </cell>
          <cell r="G2486" t="str">
            <v>Actualización 2022 -I + MO 2023</v>
          </cell>
        </row>
        <row r="2487">
          <cell r="C2487">
            <v>11826</v>
          </cell>
          <cell r="D2487" t="str">
            <v>CABLE MONOPOLAR DE COBRE, HF FR PARA 600 V  C.A. CALIBRE No. 12 AWG</v>
          </cell>
          <cell r="E2487" t="str">
            <v>ML</v>
          </cell>
          <cell r="F2487">
            <v>2319</v>
          </cell>
          <cell r="G2487" t="str">
            <v>Actualización 2022 -I + MO 2023</v>
          </cell>
        </row>
        <row r="2488">
          <cell r="C2488">
            <v>11827</v>
          </cell>
          <cell r="D2488" t="str">
            <v>POSTE ORNAMENTAL METALICO, H=5M</v>
          </cell>
          <cell r="E2488" t="str">
            <v>UN</v>
          </cell>
          <cell r="F2488">
            <v>563141</v>
          </cell>
          <cell r="G2488" t="str">
            <v>Actualización 2022 -I + MO 2023</v>
          </cell>
        </row>
        <row r="2489">
          <cell r="C2489">
            <v>11828</v>
          </cell>
          <cell r="D2489" t="str">
            <v>TAQUILLA DE PAGO TIPO 2 (Suministro e instalación)</v>
          </cell>
          <cell r="E2489" t="str">
            <v>UN</v>
          </cell>
          <cell r="F2489">
            <v>314813829</v>
          </cell>
          <cell r="G2489" t="str">
            <v>Actualización 2022 -I + MO 2023</v>
          </cell>
        </row>
        <row r="2490">
          <cell r="C2490">
            <v>11830</v>
          </cell>
          <cell r="D2490" t="str">
            <v>BLOQUE DE CEMENTO MACIZO 6X20X20 COLOR MARRÓN</v>
          </cell>
          <cell r="E2490" t="str">
            <v>UN</v>
          </cell>
          <cell r="F2490">
            <v>2303</v>
          </cell>
          <cell r="G2490" t="str">
            <v>Actualización 2022 -I + MO 2023</v>
          </cell>
        </row>
        <row r="2491">
          <cell r="C2491">
            <v>11831</v>
          </cell>
          <cell r="D2491" t="str">
            <v>BLOQUE DE CEMENTO MACIZO 6X20X20 COLOR GRIS NATURAL O SIMILAR</v>
          </cell>
          <cell r="E2491" t="str">
            <v>UN</v>
          </cell>
          <cell r="F2491">
            <v>2133</v>
          </cell>
          <cell r="G2491" t="str">
            <v>Actualización 2022 -I + MO 2023</v>
          </cell>
        </row>
        <row r="2492">
          <cell r="C2492">
            <v>11834</v>
          </cell>
          <cell r="D2492" t="str">
            <v>AVISO PUNTO IDU 1.50m x 0.90m EN LÁMINA GALVANIZADA CAL. 24. INCLUYE SUMINISTRO E INSTALACIÓN</v>
          </cell>
          <cell r="E2492" t="str">
            <v>UN</v>
          </cell>
          <cell r="F2492">
            <v>321429</v>
          </cell>
          <cell r="G2492" t="str">
            <v>Actualización 2022 -I + MO 2023</v>
          </cell>
        </row>
        <row r="2493">
          <cell r="C2493">
            <v>11835</v>
          </cell>
          <cell r="D2493" t="str">
            <v>VOLANTES TAMAÑO CARTA EN PROPALMATE 90 Gr IMPRESIÓN 4x0 TINTAS IMPRESO A UNA CARA</v>
          </cell>
          <cell r="E2493" t="str">
            <v>UN</v>
          </cell>
          <cell r="F2493">
            <v>440</v>
          </cell>
          <cell r="G2493" t="str">
            <v>Actualización 2022 -I + MO 2023</v>
          </cell>
        </row>
        <row r="2494">
          <cell r="C2494">
            <v>11836</v>
          </cell>
          <cell r="D2494" t="str">
            <v>VOLANTES TAMAÑO CARTA PROPALCOTE 115 Gr IMPRESIÓN 4x4 TINTAS IMPRESO A DOBLE CARA</v>
          </cell>
          <cell r="E2494" t="str">
            <v>UN</v>
          </cell>
          <cell r="F2494">
            <v>476</v>
          </cell>
          <cell r="G2494" t="str">
            <v>Actualización 2022 -I + MO 2023</v>
          </cell>
        </row>
        <row r="2495">
          <cell r="C2495">
            <v>11837</v>
          </cell>
          <cell r="D2495" t="str">
            <v>VOLANTES TAMAÑO CARTA EN PROPALCOTE 90 Gr IMPRESIÓN 4x4 TINTAS</v>
          </cell>
          <cell r="E2495" t="str">
            <v>UN</v>
          </cell>
          <cell r="F2495">
            <v>417</v>
          </cell>
          <cell r="G2495" t="str">
            <v>Actualización 2022 -I + MO 2023</v>
          </cell>
        </row>
        <row r="2496">
          <cell r="C2496">
            <v>11838</v>
          </cell>
          <cell r="D2496" t="str">
            <v>VOLANTES TAMAÑO MEDIA CARTA PROPALCOTE DE 115 Gr IMPRESIÓN 4x4 TINTAS IMPRESO A DOBLE CARA</v>
          </cell>
          <cell r="E2496" t="str">
            <v>UN</v>
          </cell>
          <cell r="F2496">
            <v>233</v>
          </cell>
          <cell r="G2496" t="str">
            <v>Actualización 2022 -I + MO 2023</v>
          </cell>
        </row>
        <row r="2497">
          <cell r="C2497">
            <v>11839</v>
          </cell>
          <cell r="D2497" t="str">
            <v>VOLANTES TAMAÑO MEDIA CARTA PROPALCOTE DE 90 Gr IMPRESIÓN 4x4 TINTAS IMPRESO A DOBLE CARA</v>
          </cell>
          <cell r="E2497" t="str">
            <v>UN</v>
          </cell>
          <cell r="F2497">
            <v>220</v>
          </cell>
          <cell r="G2497" t="str">
            <v>Actualización 2022 -I + MO 2023</v>
          </cell>
        </row>
        <row r="2498">
          <cell r="C2498">
            <v>11840</v>
          </cell>
          <cell r="D2498" t="str">
            <v>CALENDARIOS 15 x 15 cm. 13 HOJAS. BASE SIN IMPRESIÓN. FULL COLOR PROPALCOTE DE 150 Grs. BASE CARTÓN BLANCA, ANILLADO.</v>
          </cell>
          <cell r="E2498" t="str">
            <v>UN</v>
          </cell>
          <cell r="F2498">
            <v>7221</v>
          </cell>
          <cell r="G2498" t="str">
            <v>Actualización 2022 -I + MO 2023</v>
          </cell>
        </row>
        <row r="2499">
          <cell r="C2499">
            <v>11841</v>
          </cell>
          <cell r="D2499" t="str">
            <v>PIEZAS IMANTADAS 8.5 x 5.5 cm HORIZONTAL, CALIBRE DEL IMÁN 0.3 mm, PLASTIFICADO BRILLO UV. REFILADO</v>
          </cell>
          <cell r="E2499" t="str">
            <v>UN</v>
          </cell>
          <cell r="F2499">
            <v>409</v>
          </cell>
          <cell r="G2499" t="str">
            <v>Actualización 2022 -I + MO 2023</v>
          </cell>
        </row>
        <row r="2500">
          <cell r="C2500">
            <v>11842</v>
          </cell>
          <cell r="D2500" t="str">
            <v>ROMPE-TRÁFICO CARTÓN CORRUGADO IMPRESO A UNA CARA EN FULL COLOR ALTA RESOLUCIÓN, FORMA RECTANGULAR TROQUELADO A SILUETA 90 x 1.80 cm</v>
          </cell>
          <cell r="E2500" t="str">
            <v>UN</v>
          </cell>
          <cell r="F2500">
            <v>452200</v>
          </cell>
          <cell r="G2500" t="str">
            <v>Actualización 2022 -I + MO 2023</v>
          </cell>
        </row>
        <row r="2501">
          <cell r="C2501">
            <v>11843</v>
          </cell>
          <cell r="D2501" t="str">
            <v>CARTILLAS 10 - 15 HOJAS INTERNAS FULL COLOR TAMAÑO MEDIA CARTA</v>
          </cell>
          <cell r="E2501" t="str">
            <v>UN</v>
          </cell>
          <cell r="F2501">
            <v>2213</v>
          </cell>
          <cell r="G2501" t="str">
            <v>Actualización 2022 -I + MO 2023</v>
          </cell>
        </row>
        <row r="2502">
          <cell r="C2502">
            <v>11844</v>
          </cell>
          <cell r="D2502" t="str">
            <v>PERIÓDICO PÁGINAS 8/TAMAÑO 37  28.9 cm PAPEL PERIÓDICO DE 45 Gr IMPRESIÓN A COLOR 4x4.</v>
          </cell>
          <cell r="E2502" t="str">
            <v>UN</v>
          </cell>
          <cell r="F2502">
            <v>774</v>
          </cell>
          <cell r="G2502" t="str">
            <v>Actualización 2022 -I + MO 2023</v>
          </cell>
        </row>
        <row r="2503">
          <cell r="C2503">
            <v>11845</v>
          </cell>
          <cell r="D2503" t="str">
            <v>FLOOR PRINTS EN VINILO ADHESIVO RESISTENTE, IMPERMEABLES Y LAVABLES. 70 x 100 cm FULL COLOR.</v>
          </cell>
          <cell r="E2503" t="str">
            <v>UN</v>
          </cell>
          <cell r="F2503">
            <v>83300</v>
          </cell>
          <cell r="G2503" t="str">
            <v>Actualización 2022 -I + MO 2023</v>
          </cell>
        </row>
        <row r="2504">
          <cell r="C2504">
            <v>11846</v>
          </cell>
          <cell r="D2504" t="str">
            <v>VINILOS ADHESIVOS DE 30 x 60 cm PARA SUPERFICIES PLANAS, CORTE REFILADO FULL COLOR BRILLANTE.</v>
          </cell>
          <cell r="E2504" t="str">
            <v>UN</v>
          </cell>
          <cell r="F2504">
            <v>41650</v>
          </cell>
          <cell r="G2504" t="str">
            <v>Actualización 2022 -I + MO 2023</v>
          </cell>
        </row>
        <row r="2505">
          <cell r="C2505">
            <v>11847</v>
          </cell>
          <cell r="D2505" t="str">
            <v>TRANSFORMADOR TIPO PEDESTAL PARA AP DE 30 KVA 11.4/0.380-0.220KV EN ACEITE VEGETAL.</v>
          </cell>
          <cell r="E2505" t="str">
            <v>UN</v>
          </cell>
          <cell r="F2505">
            <v>16203823</v>
          </cell>
          <cell r="G2505" t="str">
            <v>Actualización 2022 -I + MO 2023</v>
          </cell>
        </row>
        <row r="2506">
          <cell r="C2506">
            <v>11848</v>
          </cell>
          <cell r="D2506" t="str">
            <v>TRANSFORMADOR TIPO PEDESTAL PARA AP DE 45 KVA 11.4/0.380-0.220KV EN ACEITE VEGETAL.</v>
          </cell>
          <cell r="E2506" t="str">
            <v>UN</v>
          </cell>
          <cell r="F2506">
            <v>16884436</v>
          </cell>
          <cell r="G2506" t="str">
            <v>Actualización 2022 -I + MO 2023</v>
          </cell>
        </row>
        <row r="2507">
          <cell r="C2507">
            <v>11849</v>
          </cell>
          <cell r="D2507" t="str">
            <v>TRANSFORMADOR TIPO PEDESTAL PARA AP DE 45 KVA 11.4/0.208-0.120KV EN ACEITE VEGETAL.</v>
          </cell>
          <cell r="E2507" t="str">
            <v>UN</v>
          </cell>
          <cell r="F2507">
            <v>5039153</v>
          </cell>
          <cell r="G2507" t="str">
            <v>Actualización 2022 -I + MO 2023</v>
          </cell>
        </row>
        <row r="2508">
          <cell r="C2508">
            <v>11850</v>
          </cell>
          <cell r="D2508" t="str">
            <v>TRANSFORMADOR TIPO PEDESTAL PARA AP DE 75 KVA 11.4/0.208-0.120KV EN ACEITE VEGETAL.</v>
          </cell>
          <cell r="E2508" t="str">
            <v>UN</v>
          </cell>
          <cell r="F2508">
            <v>6943561</v>
          </cell>
          <cell r="G2508" t="str">
            <v>Actualización 2022 -I + MO 2023</v>
          </cell>
        </row>
        <row r="2509">
          <cell r="C2509">
            <v>11851</v>
          </cell>
          <cell r="D2509" t="str">
            <v>TRANSFORMADOR TIPO PEDESTAL PARA AP DE 150 KVA 11.4/0.208-0.120KV EN ACEITE VEGETAL.</v>
          </cell>
          <cell r="E2509" t="str">
            <v>UN</v>
          </cell>
          <cell r="F2509">
            <v>10850541</v>
          </cell>
          <cell r="G2509" t="str">
            <v>Actualización 2022 -I + MO 2023</v>
          </cell>
        </row>
        <row r="2510">
          <cell r="C2510">
            <v>11852</v>
          </cell>
          <cell r="D2510" t="str">
            <v>CABLE CONDUCTOR DE ALUMINIO REFORZADO DESNUDO, CALIBRE No. 2 AWG</v>
          </cell>
          <cell r="E2510" t="str">
            <v>ML</v>
          </cell>
          <cell r="F2510">
            <v>2000</v>
          </cell>
          <cell r="G2510" t="str">
            <v>Actualización 2022 -I + MO 2023</v>
          </cell>
        </row>
        <row r="2511">
          <cell r="C2511">
            <v>11853</v>
          </cell>
          <cell r="D2511" t="str">
            <v>EMPALME DE DERIVACIÓN EN RESINA AP 839 (Empalme recto / Derivación resina)</v>
          </cell>
          <cell r="E2511" t="str">
            <v>ML</v>
          </cell>
          <cell r="F2511">
            <v>166278</v>
          </cell>
          <cell r="G2511" t="str">
            <v>Actualización 2022 -I + MO 2023</v>
          </cell>
        </row>
        <row r="2512">
          <cell r="C2512">
            <v>11854</v>
          </cell>
          <cell r="D2512" t="str">
            <v>LUMINARIA LED RALED II RA02SII 16 LED 72 W</v>
          </cell>
          <cell r="E2512" t="str">
            <v>UN</v>
          </cell>
          <cell r="F2512">
            <v>1053521</v>
          </cell>
          <cell r="G2512" t="str">
            <v>Actualización 2022 -I + MO 2023</v>
          </cell>
        </row>
        <row r="2513">
          <cell r="C2513">
            <v>11856</v>
          </cell>
          <cell r="D2513" t="str">
            <v>MALLA ELECTROSOLDADA S=150x150mm, Ø=8.5x8.5mm</v>
          </cell>
          <cell r="E2513" t="str">
            <v>KG</v>
          </cell>
          <cell r="F2513">
            <v>3630</v>
          </cell>
          <cell r="G2513" t="str">
            <v>Actualización 2022 -I + MO 2023</v>
          </cell>
          <cell r="H2513" t="str">
            <v>x</v>
          </cell>
        </row>
        <row r="2514">
          <cell r="C2514">
            <v>11857</v>
          </cell>
          <cell r="D2514" t="str">
            <v>SUBESTACIÓN SUMERGIBLE NORMA CTS594 (Incl. Transporte, sumin, instal, pruebas y puesta en funcionamiento).EXCLUSIVA PARA ESPACIO PUBLICO. INCL. TRANSFORMADOR 30 KVA TRIFASICO, 11400/380-240V, 60HZ.</v>
          </cell>
          <cell r="E2514" t="str">
            <v>UN</v>
          </cell>
          <cell r="F2514">
            <v>529374376</v>
          </cell>
          <cell r="G2514" t="str">
            <v>Actualización 2022 -I + MO 2023</v>
          </cell>
        </row>
        <row r="2515">
          <cell r="C2515">
            <v>11862</v>
          </cell>
          <cell r="D2515" t="str">
            <v>LUMINARIA LED RALED II 192L T2 103W</v>
          </cell>
          <cell r="E2515" t="str">
            <v>UN</v>
          </cell>
          <cell r="F2515">
            <v>1289385</v>
          </cell>
          <cell r="G2515" t="str">
            <v>Actualización 2022 -I + MO 2023</v>
          </cell>
        </row>
        <row r="2516">
          <cell r="C2516">
            <v>11863</v>
          </cell>
          <cell r="D2516" t="str">
            <v>LUMINARIA LED  RALED I 64 LED . T2. 37W.</v>
          </cell>
          <cell r="E2516" t="str">
            <v>UN</v>
          </cell>
          <cell r="F2516">
            <v>927728</v>
          </cell>
          <cell r="G2516" t="str">
            <v>Actualización 2022 -I + MO 2023</v>
          </cell>
        </row>
        <row r="2517">
          <cell r="C2517">
            <v>11864</v>
          </cell>
          <cell r="D2517" t="str">
            <v>CAJA METALICA PARA DERIVACION ET 925</v>
          </cell>
          <cell r="E2517" t="str">
            <v>UN</v>
          </cell>
          <cell r="F2517">
            <v>137431</v>
          </cell>
          <cell r="G2517" t="str">
            <v>Actualización 2022 -I + MO 2023</v>
          </cell>
        </row>
        <row r="2518">
          <cell r="C2518">
            <v>11865</v>
          </cell>
          <cell r="D2518" t="str">
            <v>TUBERÍA DE CORAZA METÁLICA FLEXIBLE 2"</v>
          </cell>
          <cell r="E2518" t="str">
            <v>ML</v>
          </cell>
          <cell r="F2518">
            <v>19814</v>
          </cell>
          <cell r="G2518" t="str">
            <v>Actualización 2022 -I + MO 2023</v>
          </cell>
        </row>
        <row r="2519">
          <cell r="C2519">
            <v>11866</v>
          </cell>
          <cell r="D2519" t="str">
            <v>TUBERÍA DE CORAZA METÁLICA FLEXIBLE 3/4"</v>
          </cell>
          <cell r="E2519" t="str">
            <v>ML</v>
          </cell>
          <cell r="F2519">
            <v>9750</v>
          </cell>
          <cell r="G2519" t="str">
            <v>Actualización 2022 -I + MO 2023</v>
          </cell>
        </row>
        <row r="2520">
          <cell r="C2520">
            <v>11869</v>
          </cell>
          <cell r="D2520" t="str">
            <v>LUMINARIA LED  RALED IIRA02SII  32 LED 72W</v>
          </cell>
          <cell r="E2520" t="str">
            <v>UN</v>
          </cell>
          <cell r="F2520">
            <v>1053521</v>
          </cell>
          <cell r="G2520" t="str">
            <v>Actualización 2022 -I + MO 2023</v>
          </cell>
        </row>
        <row r="2521">
          <cell r="C2521">
            <v>11870</v>
          </cell>
          <cell r="D2521" t="str">
            <v>LOSETA PREFABRICADA EN CONCRETO MACIZO LISA A20 GRIS (20x20x6cm)</v>
          </cell>
          <cell r="E2521" t="str">
            <v>UN</v>
          </cell>
          <cell r="F2521">
            <v>1897</v>
          </cell>
          <cell r="G2521" t="str">
            <v>Actualización 2022 -I + MO 2023</v>
          </cell>
        </row>
        <row r="2522">
          <cell r="C2522">
            <v>11871</v>
          </cell>
          <cell r="D2522" t="str">
            <v>BORRADO SEÑALIZACIÓN VIAL TIPO FRESADO CON MÁQUINA BERTELLI O SIMILAR (M2)</v>
          </cell>
          <cell r="E2522" t="str">
            <v>M2</v>
          </cell>
          <cell r="F2522">
            <v>61880</v>
          </cell>
          <cell r="G2522" t="str">
            <v>Actualización 2022 -I + MO 2023</v>
          </cell>
        </row>
        <row r="2523">
          <cell r="C2523">
            <v>11872</v>
          </cell>
          <cell r="D2523" t="str">
            <v>FLEXIÓN DE ACERO ESTRUCTURAL. Norma técnica: ASTM E290.</v>
          </cell>
          <cell r="E2523" t="str">
            <v>UN</v>
          </cell>
          <cell r="F2523">
            <v>185000</v>
          </cell>
          <cell r="G2523" t="str">
            <v>Actualización 2022 -I + MO 2023</v>
          </cell>
        </row>
        <row r="2524">
          <cell r="C2524">
            <v>11873</v>
          </cell>
          <cell r="D2524" t="str">
            <v>FATIGA DE PANEL EN ALUMINIO. PROTOCOLO FATIGA CONTRATO IDU-791-2017. Norma técnica: PROTOCOLO FATIGA CONTRATO IDU-791-2017.</v>
          </cell>
          <cell r="E2524" t="str">
            <v>UN</v>
          </cell>
          <cell r="F2524">
            <v>4977488</v>
          </cell>
          <cell r="G2524" t="str">
            <v>Actualización 2022 -I + MO 2023</v>
          </cell>
        </row>
        <row r="2525">
          <cell r="C2525">
            <v>11874</v>
          </cell>
          <cell r="D2525" t="str">
            <v>PUNZONAMIENTO DE PANEL EN ALUMINIO. PROTOCOLO PUNZONAMIENTO CONTRATO IDU-791-2017. Norma técnica: PROTOCOLO PUNZONAMIENTO CONTRATO IDU-791-2017.</v>
          </cell>
          <cell r="E2525" t="str">
            <v>UN</v>
          </cell>
          <cell r="F2525">
            <v>500780</v>
          </cell>
          <cell r="G2525" t="str">
            <v>Actualización 2022 -I + MO 2023</v>
          </cell>
        </row>
        <row r="2526">
          <cell r="C2526">
            <v>11875</v>
          </cell>
          <cell r="D2526" t="str">
            <v>FATIGA DE PANEL EN CONCRETO PRETENSADO. Norma técnica: PROTOCOLO FATIGA CONTRATO IDU-791-2017.</v>
          </cell>
          <cell r="E2526" t="str">
            <v>UN</v>
          </cell>
          <cell r="F2526">
            <v>4977488</v>
          </cell>
          <cell r="G2526" t="str">
            <v>Actualización 2022 -I + MO 2023</v>
          </cell>
        </row>
        <row r="2527">
          <cell r="C2527">
            <v>11876</v>
          </cell>
          <cell r="D2527" t="str">
            <v xml:space="preserve">FRAGILIDAD A BAJA TEMPERATURA. Norma técnica: ASTM D746 INVE 642. </v>
          </cell>
          <cell r="E2527" t="str">
            <v>UN</v>
          </cell>
          <cell r="F2527">
            <v>452200</v>
          </cell>
          <cell r="G2527" t="str">
            <v>Actualización 2022 -I + MO 2023</v>
          </cell>
        </row>
        <row r="2528">
          <cell r="C2528">
            <v>11877</v>
          </cell>
          <cell r="D2528" t="str">
            <v>PORCENTAJE MINIMO DE ZINC. Norma técnica: SSPC Paint 20.</v>
          </cell>
          <cell r="E2528" t="str">
            <v>UN</v>
          </cell>
          <cell r="F2528">
            <v>142800</v>
          </cell>
          <cell r="G2528" t="str">
            <v>Actualización 2022 -I + MO 2023</v>
          </cell>
        </row>
        <row r="2529">
          <cell r="C2529">
            <v>11878</v>
          </cell>
          <cell r="D2529" t="str">
            <v xml:space="preserve">PUNZONAMIENTO EN PLÁSTICO RÍGIDO. Norma técnica: ASTM D6241. </v>
          </cell>
          <cell r="E2529" t="str">
            <v>UN</v>
          </cell>
          <cell r="F2529">
            <v>452200</v>
          </cell>
          <cell r="G2529" t="str">
            <v>Actualización 2022 -I + MO 2023</v>
          </cell>
        </row>
        <row r="2530">
          <cell r="C2530">
            <v>11879</v>
          </cell>
          <cell r="D2530" t="str">
            <v>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v>
          </cell>
          <cell r="E2530" t="str">
            <v>Km-Car</v>
          </cell>
          <cell r="F2530">
            <v>102209</v>
          </cell>
          <cell r="G2530" t="str">
            <v>Actualización 2022 -I + MO 2023</v>
          </cell>
        </row>
        <row r="2531">
          <cell r="C2531">
            <v>11880</v>
          </cell>
          <cell r="D2531" t="str">
            <v>MÉTODOS PARA MUESTREO Y ENSAYOS DE UNIDADES DE MAMPOSTERÍA Y OTROS PRODUCTOS DE ARCILLA. COEFICIENTE DE SATURACIÓN. Norma Técnica: NTC 4017 numeral 10.4.4</v>
          </cell>
          <cell r="E2531" t="str">
            <v>UN</v>
          </cell>
          <cell r="F2531">
            <v>41888</v>
          </cell>
          <cell r="G2531" t="str">
            <v>Actualización 2022 -I + MO 2023</v>
          </cell>
        </row>
        <row r="2532">
          <cell r="C2532">
            <v>11881</v>
          </cell>
          <cell r="D2532" t="str">
            <v>RESISTENCIA A LA ABRASIÓN POR CHORRO DE ARENA (SANDBLASTING). Norma Técnica: INV-425-13 ASTM C418</v>
          </cell>
          <cell r="E2532" t="str">
            <v>UN</v>
          </cell>
          <cell r="F2532">
            <v>75711</v>
          </cell>
          <cell r="G2532" t="str">
            <v>Actualización 2022 -I + MO 2023</v>
          </cell>
        </row>
        <row r="2533">
          <cell r="C2533">
            <v>11882</v>
          </cell>
          <cell r="D2533" t="str">
            <v>PIEZA DE REMATE CURVA A117 PARA RAMPA TIPO C (600x400x450mm)</v>
          </cell>
          <cell r="E2533" t="str">
            <v>UN</v>
          </cell>
          <cell r="F2533">
            <v>94000</v>
          </cell>
          <cell r="G2533" t="str">
            <v>Actualización 2022 -I + MO 2023</v>
          </cell>
        </row>
        <row r="2534">
          <cell r="C2534">
            <v>11883</v>
          </cell>
          <cell r="D2534" t="str">
            <v>SARDINEL ESPECIAL A116 PARA RAMPA TIPO C (600x600x350mm)</v>
          </cell>
          <cell r="E2534" t="str">
            <v>UN</v>
          </cell>
          <cell r="F2534">
            <v>110000</v>
          </cell>
          <cell r="G2534" t="str">
            <v>Actualización 2022 -I + MO 2023</v>
          </cell>
        </row>
        <row r="2535">
          <cell r="C2535">
            <v>11885</v>
          </cell>
          <cell r="D2535" t="str">
            <v>PIEZA DE REMATE A115 PARA RAMPA VEHICULAR TIPO B (600x400x450mm)</v>
          </cell>
          <cell r="E2535" t="str">
            <v>UN</v>
          </cell>
          <cell r="F2535">
            <v>72464</v>
          </cell>
          <cell r="G2535" t="str">
            <v>Actualización 2022 -I + MO 2023</v>
          </cell>
        </row>
        <row r="2536">
          <cell r="C2536">
            <v>11886</v>
          </cell>
          <cell r="D2536" t="str">
            <v>TEE HD EXTREMO LISO 3" x 3"</v>
          </cell>
          <cell r="E2536" t="str">
            <v>UN</v>
          </cell>
          <cell r="F2536">
            <v>191722</v>
          </cell>
          <cell r="G2536" t="str">
            <v>Actualización 2022 -I + MO 2023</v>
          </cell>
        </row>
        <row r="2537">
          <cell r="C2537">
            <v>11887</v>
          </cell>
          <cell r="D2537" t="str">
            <v>KIT DE NIVELACIÓN PARA HIDRANTE DE DIÁMETRO 3", LONGITUD 300mm.</v>
          </cell>
          <cell r="E2537" t="str">
            <v>UN</v>
          </cell>
          <cell r="F2537">
            <v>320032</v>
          </cell>
          <cell r="G2537" t="str">
            <v>Actualización 2022 -I + MO 2023</v>
          </cell>
        </row>
        <row r="2538">
          <cell r="C2538">
            <v>11888</v>
          </cell>
          <cell r="D2538" t="str">
            <v>SEÑAL VERTICAL PREVENTIVA SP-46B TIPO CUADRADO CON FLECHA. Lámina galvanizada Cal. 16, Ángulo de 2x14. Reflectivo diamante tipo XI, verde limón. Pintura electrostática.</v>
          </cell>
          <cell r="E2538" t="str">
            <v>UN</v>
          </cell>
          <cell r="F2538">
            <v>589050</v>
          </cell>
          <cell r="G2538" t="str">
            <v>Actualización 2022 -I + MO 2023</v>
          </cell>
          <cell r="H2538" t="str">
            <v>x</v>
          </cell>
        </row>
        <row r="2539">
          <cell r="C2539">
            <v>11889</v>
          </cell>
          <cell r="D2539" t="str">
            <v>CANAL DE DRENAJE MONOLÍTICO EN CONCRETO POLIMÉRICO RD 100V, CLASE F900, COLOR NATURAL, H=26.5cm A=16cm, Long=100cm (Incluye rejilla).</v>
          </cell>
          <cell r="E2539" t="str">
            <v>UN</v>
          </cell>
          <cell r="F2539">
            <v>497569</v>
          </cell>
          <cell r="G2539" t="str">
            <v>Actualización 2022 -I + MO 2023</v>
          </cell>
        </row>
        <row r="2540">
          <cell r="C2540">
            <v>11890</v>
          </cell>
          <cell r="D2540" t="str">
            <v>CANAL DE DRENAJE MONOLÍTICO EN CONCRETO POLIMÉRICO RD 150V, CLASE F900, COLOR NATURAL, H=28cm A=21cm, Long=100cm (Incluye rejilla).</v>
          </cell>
          <cell r="E2540" t="str">
            <v>UN</v>
          </cell>
          <cell r="F2540">
            <v>580827</v>
          </cell>
          <cell r="G2540" t="str">
            <v>Actualización 2022 -I + MO 2023</v>
          </cell>
        </row>
        <row r="2541">
          <cell r="C2541">
            <v>11891</v>
          </cell>
          <cell r="D2541" t="str">
            <v>CANAL DE DRENAJE MONOLÍTICO EN CONCRETO POLIMÉRICO RD 150V, CLASE F900, COLOR NATURAL, H=38cm A=21cm, Long=100cm (Incluye rejilla).</v>
          </cell>
          <cell r="E2541" t="str">
            <v>UN</v>
          </cell>
          <cell r="F2541">
            <v>644439</v>
          </cell>
          <cell r="G2541" t="str">
            <v>Actualización 2022 -I + MO 2023</v>
          </cell>
        </row>
        <row r="2542">
          <cell r="C2542">
            <v>11893</v>
          </cell>
          <cell r="D2542" t="str">
            <v>CUERDA NYLON D= 3mm</v>
          </cell>
          <cell r="E2542" t="str">
            <v>ML</v>
          </cell>
          <cell r="F2542">
            <v>559</v>
          </cell>
          <cell r="G2542" t="str">
            <v>Actualización 2022 -I + MO 2023</v>
          </cell>
        </row>
        <row r="2543">
          <cell r="C2543">
            <v>11894</v>
          </cell>
          <cell r="D2543" t="str">
            <v>PERFORACIÓN HORIZONTAL PARA DUCTO DE POLIETILENO D=4", INCL. TUBERÍA (INCL. SUMINISTRO E INSTALACIÓN)</v>
          </cell>
          <cell r="E2543" t="str">
            <v>ML</v>
          </cell>
          <cell r="F2543">
            <v>287980</v>
          </cell>
          <cell r="G2543" t="str">
            <v>Actualización 2022 -I + MO 2023</v>
          </cell>
        </row>
        <row r="2544">
          <cell r="C2544">
            <v>11895</v>
          </cell>
          <cell r="D2544" t="str">
            <v>VÁLVULA DE PIE ANTIGOLPE DE ARIETE - BRONCE D= 3".</v>
          </cell>
          <cell r="E2544" t="str">
            <v>UN</v>
          </cell>
          <cell r="F2544">
            <v>445250</v>
          </cell>
          <cell r="G2544" t="str">
            <v>Actualización 2022 -I + MO 2023</v>
          </cell>
        </row>
        <row r="2545">
          <cell r="C2545">
            <v>11896</v>
          </cell>
          <cell r="D2545" t="str">
            <v>SOLDADURA SOLVENTE PARA CPVC (1/8 GLN)</v>
          </cell>
          <cell r="E2545" t="str">
            <v>UN</v>
          </cell>
          <cell r="F2545">
            <v>63900</v>
          </cell>
          <cell r="G2545" t="str">
            <v>Actualización 2022 -I + MO 2023</v>
          </cell>
        </row>
        <row r="2546">
          <cell r="C2546">
            <v>11897</v>
          </cell>
          <cell r="D2546" t="str">
            <v>TUBERÍA CPVC DE 3/4"</v>
          </cell>
          <cell r="E2546" t="str">
            <v>ML</v>
          </cell>
          <cell r="F2546">
            <v>14117</v>
          </cell>
          <cell r="G2546" t="str">
            <v>Actualización 2022 -I + MO 2023</v>
          </cell>
        </row>
        <row r="2547">
          <cell r="C2547">
            <v>11898</v>
          </cell>
          <cell r="D2547" t="str">
            <v>TUBERÍA CPVC DE 1/2"</v>
          </cell>
          <cell r="E2547" t="str">
            <v>ML</v>
          </cell>
          <cell r="F2547">
            <v>8583</v>
          </cell>
          <cell r="G2547" t="str">
            <v>Actualización 2022 -I + MO 2023</v>
          </cell>
        </row>
        <row r="2548">
          <cell r="C2548">
            <v>11899</v>
          </cell>
          <cell r="D2548" t="str">
            <v>CODO 90° CPVC D=3/4"</v>
          </cell>
          <cell r="E2548" t="str">
            <v>UN</v>
          </cell>
          <cell r="F2548">
            <v>3470</v>
          </cell>
          <cell r="G2548" t="str">
            <v>Actualización 2022 -I + MO 2023</v>
          </cell>
        </row>
        <row r="2549">
          <cell r="C2549">
            <v>11901</v>
          </cell>
          <cell r="D2549" t="str">
            <v>HERRAJE ANTI PÁNICO PARA PUERTA PRACTICABLE DE MADERA 2 HOJAS. Suministro e instalación.</v>
          </cell>
          <cell r="E2549" t="str">
            <v>UN</v>
          </cell>
          <cell r="F2549">
            <v>2737000</v>
          </cell>
          <cell r="G2549" t="str">
            <v>Actualización 2022 -I + MO 2023</v>
          </cell>
        </row>
        <row r="2550">
          <cell r="C2550">
            <v>11902</v>
          </cell>
          <cell r="D2550" t="str">
            <v>UNIÓN UNIVERSAL PVC SOLDAR D=2"</v>
          </cell>
          <cell r="E2550" t="str">
            <v>UN</v>
          </cell>
          <cell r="F2550">
            <v>4390</v>
          </cell>
          <cell r="G2550" t="str">
            <v>Actualización 2022 -I + MO 2023</v>
          </cell>
        </row>
        <row r="2551">
          <cell r="C2551">
            <v>11903</v>
          </cell>
          <cell r="D2551" t="str">
            <v>ACCESORIOS UNIÓN CPVC DE 1/2"</v>
          </cell>
          <cell r="E2551" t="str">
            <v>UN</v>
          </cell>
          <cell r="F2551">
            <v>1395</v>
          </cell>
          <cell r="G2551" t="str">
            <v>Actualización 2022 -I + MO 2023</v>
          </cell>
        </row>
        <row r="2552">
          <cell r="C2552">
            <v>11904</v>
          </cell>
          <cell r="D2552" t="str">
            <v>ACCESORIOS UNIÓN CPVC DE 3/4"</v>
          </cell>
          <cell r="E2552" t="str">
            <v>UN</v>
          </cell>
          <cell r="F2552">
            <v>2059</v>
          </cell>
          <cell r="G2552" t="str">
            <v>Actualización 2022 -I + MO 2023</v>
          </cell>
        </row>
        <row r="2553">
          <cell r="C2553">
            <v>11905</v>
          </cell>
          <cell r="D2553" t="str">
            <v>ACCESORIOS CODO 90° CPVC DE 1/2"</v>
          </cell>
          <cell r="E2553" t="str">
            <v>UN</v>
          </cell>
          <cell r="F2553">
            <v>1630</v>
          </cell>
          <cell r="G2553" t="str">
            <v>Actualización 2022 -I + MO 2023</v>
          </cell>
        </row>
        <row r="2554">
          <cell r="C2554">
            <v>11906</v>
          </cell>
          <cell r="D2554" t="str">
            <v>ACCESORIOS TEE CPVC DE 1/2"</v>
          </cell>
          <cell r="E2554" t="str">
            <v>UN</v>
          </cell>
          <cell r="F2554">
            <v>2548</v>
          </cell>
          <cell r="G2554" t="str">
            <v>Actualización 2022 -I + MO 2023</v>
          </cell>
        </row>
        <row r="2555">
          <cell r="C2555">
            <v>11907</v>
          </cell>
          <cell r="D2555" t="str">
            <v>ACCESORIOS TEE CPVC DE 3/4"</v>
          </cell>
          <cell r="E2555" t="str">
            <v>UN</v>
          </cell>
          <cell r="F2555">
            <v>4035</v>
          </cell>
          <cell r="G2555" t="str">
            <v>Actualización 2022 -I + MO 2023</v>
          </cell>
        </row>
        <row r="2556">
          <cell r="C2556">
            <v>11908</v>
          </cell>
          <cell r="D2556" t="str">
            <v>ADAPTADOR HEMBRA CPVC DE 3/4"</v>
          </cell>
          <cell r="E2556" t="str">
            <v>UN</v>
          </cell>
          <cell r="F2556">
            <v>3996</v>
          </cell>
          <cell r="G2556" t="str">
            <v>Actualización 2022 -I + MO 2023</v>
          </cell>
        </row>
        <row r="2557">
          <cell r="C2557">
            <v>11909</v>
          </cell>
          <cell r="D2557" t="str">
            <v>ADAPTADOR MACHO CPVC DE 3/4"</v>
          </cell>
          <cell r="E2557" t="str">
            <v>UN</v>
          </cell>
          <cell r="F2557">
            <v>2181</v>
          </cell>
          <cell r="G2557" t="str">
            <v>Actualización 2022 -I + MO 2023</v>
          </cell>
        </row>
        <row r="2558">
          <cell r="C2558">
            <v>11910</v>
          </cell>
          <cell r="D2558" t="str">
            <v>CODO CALLE GALVANIZADO Ø 1/2"</v>
          </cell>
          <cell r="E2558" t="str">
            <v>UN</v>
          </cell>
          <cell r="F2558">
            <v>1303</v>
          </cell>
          <cell r="G2558" t="str">
            <v>Actualización 2022 -I + MO 2023</v>
          </cell>
        </row>
        <row r="2559">
          <cell r="C2559">
            <v>11911</v>
          </cell>
          <cell r="D2559" t="str">
            <v>ADAPTADOR HEMBRA CPVC DE 1/2"</v>
          </cell>
          <cell r="E2559" t="str">
            <v>UN</v>
          </cell>
          <cell r="F2559">
            <v>3278</v>
          </cell>
          <cell r="G2559" t="str">
            <v>Actualización 2022 -I + MO 2023</v>
          </cell>
        </row>
        <row r="2560">
          <cell r="C2560">
            <v>11912</v>
          </cell>
          <cell r="D2560" t="str">
            <v>NIPLE GALVANIZADO Ø 1/2" x 8 cm</v>
          </cell>
          <cell r="E2560" t="str">
            <v>UN</v>
          </cell>
          <cell r="F2560">
            <v>2199</v>
          </cell>
          <cell r="G2560" t="str">
            <v>Actualización 2022 -I + MO 2023</v>
          </cell>
        </row>
        <row r="2561">
          <cell r="C2561">
            <v>11913</v>
          </cell>
          <cell r="D2561" t="str">
            <v>TAPÓN GALVANIZADO Ø 1/2"</v>
          </cell>
          <cell r="E2561" t="str">
            <v>UN</v>
          </cell>
          <cell r="F2561">
            <v>1523</v>
          </cell>
          <cell r="G2561" t="str">
            <v>Actualización 2022 -I + MO 2023</v>
          </cell>
        </row>
        <row r="2562">
          <cell r="C2562">
            <v>11914</v>
          </cell>
          <cell r="D2562" t="str">
            <v>BUJE SOLDADO SANITARIA PVCS 4" x 2"</v>
          </cell>
          <cell r="E2562" t="str">
            <v>UN</v>
          </cell>
          <cell r="F2562">
            <v>8435</v>
          </cell>
          <cell r="G2562" t="str">
            <v>Actualización 2022 -I + MO 2023</v>
          </cell>
        </row>
        <row r="2563">
          <cell r="C2563">
            <v>11915</v>
          </cell>
          <cell r="D2563" t="str">
            <v>BUJE SOLDADO SANITARIA PVCS 6" x 4"</v>
          </cell>
          <cell r="E2563" t="str">
            <v>UN</v>
          </cell>
          <cell r="F2563">
            <v>31731</v>
          </cell>
          <cell r="G2563" t="str">
            <v>Actualización 2022 -I + MO 2023</v>
          </cell>
        </row>
        <row r="2564">
          <cell r="C2564">
            <v>11916</v>
          </cell>
          <cell r="D2564" t="str">
            <v>YEE SANITARIA PVCS REDUCIDA 6" x 4"</v>
          </cell>
          <cell r="E2564" t="str">
            <v>UN</v>
          </cell>
          <cell r="F2564">
            <v>104230</v>
          </cell>
          <cell r="G2564" t="str">
            <v>Actualización 2022 -I + MO 2023</v>
          </cell>
        </row>
        <row r="2565">
          <cell r="C2565">
            <v>11917</v>
          </cell>
          <cell r="D2565" t="str">
            <v>ALFOMBRA MODULAR STRIPES MODULAR</v>
          </cell>
          <cell r="E2565" t="str">
            <v>M2</v>
          </cell>
          <cell r="F2565">
            <v>70210</v>
          </cell>
          <cell r="G2565" t="str">
            <v>Actualización 2022 -I + MO 2023</v>
          </cell>
        </row>
        <row r="2566">
          <cell r="C2566">
            <v>11918</v>
          </cell>
          <cell r="D2566" t="str">
            <v>INTERRUPTORTRIPLE CONMUTABLE BLANCO</v>
          </cell>
          <cell r="E2566" t="str">
            <v>UN</v>
          </cell>
          <cell r="F2566">
            <v>9007</v>
          </cell>
          <cell r="G2566" t="str">
            <v>Actualización 2022 -I + MO 2023</v>
          </cell>
        </row>
        <row r="2567">
          <cell r="C2567">
            <v>11919</v>
          </cell>
          <cell r="D2567" t="str">
            <v>PODA DE ESPECÍMENES MENORES A 5M (Incluye mano de obra)</v>
          </cell>
          <cell r="E2567" t="str">
            <v>UN</v>
          </cell>
          <cell r="F2567">
            <v>45000</v>
          </cell>
          <cell r="G2567" t="str">
            <v>Actualización 2022 -I + MO 2023</v>
          </cell>
        </row>
        <row r="2568">
          <cell r="C2568">
            <v>11920</v>
          </cell>
          <cell r="D2568" t="str">
            <v>PODA RADICULAR (Incl. MdeO) Poda de raíz de especímenes de Rango 1. Incl. poda, aplicación de cicatrizante, astillado de residuos, limpieza del lugar, transporte y disposición final de residuos e info</v>
          </cell>
          <cell r="E2568" t="str">
            <v>UN</v>
          </cell>
          <cell r="F2568">
            <v>139500</v>
          </cell>
          <cell r="G2568" t="str">
            <v>Actualización 2022 -I + MO 2023</v>
          </cell>
        </row>
        <row r="2569">
          <cell r="C2569">
            <v>11921</v>
          </cell>
          <cell r="D2569" t="str">
            <v>RIEGO DE ÁRBOL (Se aplica dosis de 40 litros por árbol)</v>
          </cell>
          <cell r="E2569" t="str">
            <v>UN</v>
          </cell>
          <cell r="F2569">
            <v>3000</v>
          </cell>
          <cell r="G2569" t="str">
            <v>Actualización 2022 -I + MO 2023</v>
          </cell>
        </row>
        <row r="2570">
          <cell r="C2570">
            <v>11922</v>
          </cell>
          <cell r="D2570" t="str">
            <v>PODA DE ESPECÍMENES MAYORES A 5M (Incluye mano de obra)</v>
          </cell>
          <cell r="E2570" t="str">
            <v>UN</v>
          </cell>
          <cell r="F2570">
            <v>120000</v>
          </cell>
          <cell r="G2570" t="str">
            <v>Actualización 2022 -I + MO 2023</v>
          </cell>
        </row>
        <row r="2571">
          <cell r="C2571">
            <v>11923</v>
          </cell>
          <cell r="D2571" t="str">
            <v>FERTILIZACIÓN EDÁFICA (Incluye mano de obra). Aplicación de 100 gramos de fertilizante por árbol.</v>
          </cell>
          <cell r="E2571" t="str">
            <v>UN</v>
          </cell>
          <cell r="F2571">
            <v>8200</v>
          </cell>
          <cell r="G2571" t="str">
            <v>Actualización 2022 -I + MO 2023</v>
          </cell>
        </row>
        <row r="2572">
          <cell r="C2572">
            <v>11924</v>
          </cell>
          <cell r="D2572" t="str">
            <v>PODA RADICULAR (Incl. MdeO) Poda de raíz de especímenes de Rango . Incl. poda, aplicación de cicatrizante, astillado de residuos, limpieza del lugar, transporte y disposición final de residuos e info</v>
          </cell>
          <cell r="E2572" t="str">
            <v>UN</v>
          </cell>
          <cell r="F2572">
            <v>132000</v>
          </cell>
          <cell r="G2572" t="str">
            <v>Actualización 2022 -I + MO 2023</v>
          </cell>
        </row>
        <row r="2573">
          <cell r="C2573">
            <v>11925</v>
          </cell>
          <cell r="D2573" t="str">
            <v>BORDILLO NO TRASPASABLE (Separador de Carril no rebasable) EN POLIETILENO DE ALTA DENSIDAD SIN PLOMO DE COLOR AMARILLO, SECCIONADO EN DOS UNIDADES, ALTURA MÍNIMA 15 cm, ANCHO 20 cm y LARGO 100 cm</v>
          </cell>
          <cell r="E2573" t="str">
            <v>UN</v>
          </cell>
          <cell r="F2573">
            <v>155391</v>
          </cell>
          <cell r="G2573" t="str">
            <v>Actualización 2022 -I + MO 2023</v>
          </cell>
        </row>
        <row r="2574">
          <cell r="C2574">
            <v>11926</v>
          </cell>
          <cell r="D2574" t="str">
            <v>SEÑAL VERTICAL PREVENTIVA DE (60cm x 60cm) EN REFLECTIVO DE ALTA INTENSIDAD TIPO IV O SUPERIOR Y LÁMINA GALVANIZADA CAL. 16, INCLUYE PEDESTAL EN ÁNGULO</v>
          </cell>
          <cell r="E2574" t="str">
            <v>UN</v>
          </cell>
          <cell r="F2574">
            <v>430780</v>
          </cell>
          <cell r="G2574" t="str">
            <v>Actualización 2022 -I + MO 2023</v>
          </cell>
          <cell r="H2574" t="str">
            <v>x</v>
          </cell>
        </row>
        <row r="2575">
          <cell r="C2575">
            <v>11927</v>
          </cell>
          <cell r="D2575" t="str">
            <v>SEÑAL VERTICAL PREVENTIVA DE (45cm x 45cm) EN REFLECTIVO DE ALTA INTENSIDAD TIPO IV O SUPERIOR Y LÁMINA GALVANIZADA CAL. 16, INCLUYE TUBO GALVANIZADO DE 2" DE DIÁMETRO INTERNO</v>
          </cell>
          <cell r="E2575" t="str">
            <v>UN</v>
          </cell>
          <cell r="F2575">
            <v>256265</v>
          </cell>
          <cell r="G2575" t="str">
            <v>Actualización 2022 -I + MO 2023</v>
          </cell>
          <cell r="H2575" t="str">
            <v>x</v>
          </cell>
        </row>
        <row r="2576">
          <cell r="C2576">
            <v>11928</v>
          </cell>
          <cell r="D2576" t="str">
            <v>SEÑAL VERTICAL PREVENTIVA DE (60cm x 60cm) CON PLAQUETA (ALTO MÁXIMO DE 23cm) EN REFLECTIVO DE ALTA INTENSIDAD TIPO IV O SUPERIOR Y LÁMINA GALVANIZADA CAL. 16, INCLUYE PEDESTAL EN ÁNGULO</v>
          </cell>
          <cell r="E2576" t="str">
            <v>UN</v>
          </cell>
          <cell r="F2576">
            <v>538594</v>
          </cell>
          <cell r="G2576" t="str">
            <v>Actualización 2022 -I + MO 2023</v>
          </cell>
          <cell r="H2576" t="str">
            <v>x</v>
          </cell>
        </row>
        <row r="2577">
          <cell r="C2577">
            <v>11929</v>
          </cell>
          <cell r="D2577" t="str">
            <v>SEÑAL VERTICAL INFORMATIVA DE (60cm x 60cm) EN REFLECTIVO DE ALTA INTENSIDAD TIPO IV O SUPERIOR Y LÁMINA GALVANIZADA CAL. 16, INCLUYE PEDESTAL EN ÁNGULO</v>
          </cell>
          <cell r="E2577" t="str">
            <v>UN</v>
          </cell>
          <cell r="F2577">
            <v>430780</v>
          </cell>
          <cell r="G2577" t="str">
            <v>Actualización 2022 -I + MO 2023</v>
          </cell>
          <cell r="H2577" t="str">
            <v>x</v>
          </cell>
        </row>
        <row r="2578">
          <cell r="C2578">
            <v>11930</v>
          </cell>
          <cell r="D2578" t="str">
            <v>SEÑAL VERTICAL GRUPO DE REGLAMENTARIAS TIPO CIRCULO D=45cm. INCLUYE SUMINISTRO E INSTALACION.</v>
          </cell>
          <cell r="E2578" t="str">
            <v>UN</v>
          </cell>
          <cell r="F2578">
            <v>383689</v>
          </cell>
          <cell r="G2578" t="str">
            <v>Actualización 2022 -I + MO 2023</v>
          </cell>
          <cell r="H2578" t="str">
            <v>x</v>
          </cell>
        </row>
        <row r="2579">
          <cell r="C2579">
            <v>11932</v>
          </cell>
          <cell r="D2579" t="str">
            <v>LUMINARIA YOA MAXI 72 W</v>
          </cell>
          <cell r="E2579" t="str">
            <v>UN</v>
          </cell>
          <cell r="F2579">
            <v>2478420</v>
          </cell>
          <cell r="G2579" t="str">
            <v>Actualización 2022 -I + MO 2023</v>
          </cell>
        </row>
        <row r="2580">
          <cell r="C2580">
            <v>11933</v>
          </cell>
          <cell r="D2580" t="str">
            <v>SOPORTE PARA LUMINARIA YOA MAXI 72 W</v>
          </cell>
          <cell r="E2580" t="str">
            <v>UN</v>
          </cell>
          <cell r="F2580">
            <v>64842</v>
          </cell>
          <cell r="G2580" t="str">
            <v>Actualización 2022 -I + MO 2023</v>
          </cell>
        </row>
        <row r="2581">
          <cell r="C2581">
            <v>11934</v>
          </cell>
          <cell r="D2581" t="str">
            <v>FOTOCELDA PARA LUMINARIA YOA MAXI 72 W</v>
          </cell>
          <cell r="E2581" t="str">
            <v>UN</v>
          </cell>
          <cell r="F2581">
            <v>17958</v>
          </cell>
          <cell r="G2581" t="str">
            <v>Actualización 2022 -I + MO 2023</v>
          </cell>
        </row>
        <row r="2582">
          <cell r="C2582">
            <v>11935</v>
          </cell>
          <cell r="D2582" t="str">
            <v>POSTE EN FIBRA DE VIDRIO H=6m</v>
          </cell>
          <cell r="E2582" t="str">
            <v>UN</v>
          </cell>
          <cell r="F2582">
            <v>2122544</v>
          </cell>
          <cell r="G2582" t="str">
            <v>Actualización 2022 -I + MO 2023</v>
          </cell>
        </row>
        <row r="2583">
          <cell r="C2583">
            <v>11936</v>
          </cell>
          <cell r="D2583" t="str">
            <v>TRANSFORMADOR SEMISUMERGIBLE 112,5 KVA 11,4K/208-120V</v>
          </cell>
          <cell r="E2583" t="str">
            <v>UN</v>
          </cell>
          <cell r="F2583">
            <v>21203709</v>
          </cell>
          <cell r="G2583" t="str">
            <v>Actualización 2022 -I + MO 2023</v>
          </cell>
        </row>
        <row r="2584">
          <cell r="C2584">
            <v>11938</v>
          </cell>
          <cell r="D2584" t="str">
            <v>BUJE SOLDADO PRESION PVC 3"X1 1/2" (REDUCCION CONCENTRICA)</v>
          </cell>
          <cell r="E2584" t="str">
            <v>UN</v>
          </cell>
          <cell r="F2584">
            <v>14119</v>
          </cell>
          <cell r="G2584" t="str">
            <v>Actualización 2022 -I + MO 2023</v>
          </cell>
        </row>
        <row r="2585">
          <cell r="C2585">
            <v>11939</v>
          </cell>
          <cell r="D2585" t="str">
            <v>BUJE SOLDADO PRESION PVC 2"X3/4"</v>
          </cell>
          <cell r="E2585" t="str">
            <v>UN</v>
          </cell>
          <cell r="F2585">
            <v>4809</v>
          </cell>
          <cell r="G2585" t="str">
            <v>Actualización 2022 -I + MO 2023</v>
          </cell>
        </row>
        <row r="2586">
          <cell r="C2586">
            <v>11940</v>
          </cell>
          <cell r="D2586" t="str">
            <v>REGISTRO DE BOLA 3" PVC</v>
          </cell>
          <cell r="E2586" t="str">
            <v>UN</v>
          </cell>
          <cell r="F2586">
            <v>91135</v>
          </cell>
          <cell r="G2586" t="str">
            <v>Actualización 2022 -I + MO 2023</v>
          </cell>
        </row>
        <row r="2587">
          <cell r="C2587">
            <v>11941</v>
          </cell>
          <cell r="D2587" t="str">
            <v>BUJE SOLDADO PRESION CPVC 3/4" x 1/2"</v>
          </cell>
          <cell r="E2587" t="str">
            <v>UN</v>
          </cell>
          <cell r="F2587">
            <v>1825</v>
          </cell>
          <cell r="G2587" t="str">
            <v>Actualización 2022 -I + MO 2023</v>
          </cell>
        </row>
        <row r="2588">
          <cell r="C2588">
            <v>11942</v>
          </cell>
          <cell r="D2588" t="str">
            <v>TEE HD EXTREMO LISO 2"x2"</v>
          </cell>
          <cell r="E2588" t="str">
            <v>UN</v>
          </cell>
          <cell r="F2588">
            <v>140420</v>
          </cell>
          <cell r="G2588" t="str">
            <v>Actualización 2022 -I + MO 2023</v>
          </cell>
        </row>
        <row r="2589">
          <cell r="C2589">
            <v>11943</v>
          </cell>
          <cell r="D2589" t="str">
            <v>REGISTRO DE BOLA 4"</v>
          </cell>
          <cell r="E2589" t="str">
            <v>UN</v>
          </cell>
          <cell r="F2589">
            <v>95200</v>
          </cell>
          <cell r="G2589" t="str">
            <v>Actualización 2022 -I + MO 2023</v>
          </cell>
        </row>
        <row r="2590">
          <cell r="C2590">
            <v>11944</v>
          </cell>
          <cell r="D2590" t="str">
            <v>CODO PVC EXTREMO LISO 45ºX3/4"</v>
          </cell>
          <cell r="E2590" t="str">
            <v>UN</v>
          </cell>
          <cell r="F2590">
            <v>1756</v>
          </cell>
          <cell r="G2590" t="str">
            <v>Actualización 2022 -I + MO 2023</v>
          </cell>
        </row>
        <row r="2591">
          <cell r="C2591">
            <v>11945</v>
          </cell>
          <cell r="D2591" t="str">
            <v>UNION PVC (PRESION) D=1 1/2"</v>
          </cell>
          <cell r="E2591" t="str">
            <v>UN</v>
          </cell>
          <cell r="F2591">
            <v>3238</v>
          </cell>
          <cell r="G2591" t="str">
            <v>Actualización 2022 -I + MO 2023</v>
          </cell>
        </row>
        <row r="2592">
          <cell r="C2592">
            <v>11946</v>
          </cell>
          <cell r="D2592" t="str">
            <v>UNION PVC (PRESION) D=3/4"</v>
          </cell>
          <cell r="E2592" t="str">
            <v>UN</v>
          </cell>
          <cell r="F2592">
            <v>790</v>
          </cell>
          <cell r="G2592" t="str">
            <v>Actualización 2022 -I + MO 2023</v>
          </cell>
        </row>
        <row r="2593">
          <cell r="C2593">
            <v>11947</v>
          </cell>
          <cell r="D2593" t="str">
            <v>BUJE SOLDADO PRESION PVC 1 1/4" x 1/2"</v>
          </cell>
          <cell r="E2593" t="str">
            <v>UN</v>
          </cell>
          <cell r="F2593">
            <v>2464</v>
          </cell>
          <cell r="G2593" t="str">
            <v>Actualización 2022 -I + MO 2023</v>
          </cell>
        </row>
        <row r="2594">
          <cell r="C2594">
            <v>11948</v>
          </cell>
          <cell r="D2594" t="str">
            <v>BUJE SOLDADO PRESIÓN PVC 2" x 1 1/4"</v>
          </cell>
          <cell r="E2594" t="str">
            <v>UN</v>
          </cell>
          <cell r="F2594">
            <v>5818</v>
          </cell>
          <cell r="G2594" t="str">
            <v>Actualización 2022 -I + MO 2023</v>
          </cell>
        </row>
        <row r="2595">
          <cell r="C2595">
            <v>11949</v>
          </cell>
          <cell r="D2595" t="str">
            <v>BUJE SOLDADO PRESION PVC 2" x 1"</v>
          </cell>
          <cell r="E2595" t="str">
            <v>UN</v>
          </cell>
          <cell r="F2595">
            <v>5818</v>
          </cell>
          <cell r="G2595" t="str">
            <v>Actualización 2022 -I + MO 2023</v>
          </cell>
        </row>
        <row r="2596">
          <cell r="C2596">
            <v>11950</v>
          </cell>
          <cell r="D2596" t="str">
            <v>COPA REDUCIDA GALVANIZADA HD 2" x 3/4"</v>
          </cell>
          <cell r="E2596" t="str">
            <v>UN</v>
          </cell>
          <cell r="F2596">
            <v>8242</v>
          </cell>
          <cell r="G2596" t="str">
            <v>Actualización 2022 -I + MO 2023</v>
          </cell>
        </row>
        <row r="2597">
          <cell r="C2597">
            <v>11951</v>
          </cell>
          <cell r="D2597" t="str">
            <v>UNIÓN BRIDA x ACOPLE UNIVERSAL 3"</v>
          </cell>
          <cell r="E2597" t="str">
            <v>UN</v>
          </cell>
          <cell r="F2597">
            <v>155890</v>
          </cell>
          <cell r="G2597" t="str">
            <v>Actualización 2022 -I + MO 2023</v>
          </cell>
        </row>
        <row r="2598">
          <cell r="C2598">
            <v>11952</v>
          </cell>
          <cell r="D2598" t="str">
            <v>UNIÓN BRIDA x ACOPLE UNIVERSAL 4"</v>
          </cell>
          <cell r="E2598" t="str">
            <v>UN</v>
          </cell>
          <cell r="F2598">
            <v>172550</v>
          </cell>
          <cell r="G2598" t="str">
            <v>Actualización 2022 -I + MO 2023</v>
          </cell>
        </row>
        <row r="2599">
          <cell r="C2599">
            <v>11953</v>
          </cell>
          <cell r="D2599" t="str">
            <v>JUNTA ANTIVIBRATORIA D= 4"</v>
          </cell>
          <cell r="E2599" t="str">
            <v>UN</v>
          </cell>
          <cell r="F2599">
            <v>329749</v>
          </cell>
          <cell r="G2599" t="str">
            <v>Actualización 2022 -I + MO 2023</v>
          </cell>
        </row>
        <row r="2600">
          <cell r="C2600">
            <v>11954</v>
          </cell>
          <cell r="D2600" t="str">
            <v>PASAMURO ACERO INOXIDABLE D= 1 1/2" x 50cm PARA TUBO DE 1"</v>
          </cell>
          <cell r="E2600" t="str">
            <v>UN</v>
          </cell>
          <cell r="F2600">
            <v>143265</v>
          </cell>
          <cell r="G2600" t="str">
            <v>Actualización 2022 -I + MO 2023</v>
          </cell>
        </row>
        <row r="2601">
          <cell r="C2601">
            <v>11955</v>
          </cell>
          <cell r="D2601" t="str">
            <v>PASAMURO ACERO INOXIDABLE D= 4" x 50cm PARA TUBO DE 3"</v>
          </cell>
          <cell r="E2601" t="str">
            <v>UN</v>
          </cell>
          <cell r="F2601">
            <v>341056</v>
          </cell>
          <cell r="G2601" t="str">
            <v>Actualización 2022 -I + MO 2023</v>
          </cell>
        </row>
        <row r="2602">
          <cell r="C2602">
            <v>11956</v>
          </cell>
          <cell r="D2602" t="str">
            <v>MANÓMETRO DE PRESIÓN 0 - 200 PSI</v>
          </cell>
          <cell r="E2602" t="str">
            <v>UN</v>
          </cell>
          <cell r="F2602">
            <v>50575</v>
          </cell>
          <cell r="G2602" t="str">
            <v>Actualización 2022 -I + MO 2023</v>
          </cell>
        </row>
        <row r="2603">
          <cell r="C2603">
            <v>11957</v>
          </cell>
          <cell r="D2603" t="str">
            <v>TEE REDUCIDA PVC U.M. DE 4" x 3"</v>
          </cell>
          <cell r="E2603" t="str">
            <v>UN</v>
          </cell>
          <cell r="F2603">
            <v>34500</v>
          </cell>
          <cell r="G2603" t="str">
            <v>Actualización 2022 -I + MO 2023</v>
          </cell>
        </row>
        <row r="2604">
          <cell r="C2604">
            <v>11958</v>
          </cell>
          <cell r="D2604" t="str">
            <v>PASAMURO ACERO INOXIDABLE D= 2 1/2" x 50cm PARA TUBO DE 2"</v>
          </cell>
          <cell r="E2604" t="str">
            <v>UN</v>
          </cell>
          <cell r="F2604">
            <v>239488</v>
          </cell>
          <cell r="G2604" t="str">
            <v>Actualización 2022 -I + MO 2023</v>
          </cell>
        </row>
        <row r="2605">
          <cell r="C2605">
            <v>11960</v>
          </cell>
          <cell r="D2605" t="str">
            <v>ADAPTADOR MACHO CPVC DE 1/2"</v>
          </cell>
          <cell r="E2605" t="str">
            <v>UN</v>
          </cell>
          <cell r="F2605">
            <v>1773</v>
          </cell>
          <cell r="G2605" t="str">
            <v>Actualización 2022 -I + MO 2023</v>
          </cell>
        </row>
        <row r="2606">
          <cell r="C2606">
            <v>11961</v>
          </cell>
          <cell r="D2606" t="str">
            <v>BLOQUE No. 3</v>
          </cell>
          <cell r="E2606" t="str">
            <v>UN</v>
          </cell>
          <cell r="F2606">
            <v>950</v>
          </cell>
          <cell r="G2606" t="str">
            <v>Actualización 2022 -I + MO 2023</v>
          </cell>
        </row>
        <row r="2607">
          <cell r="C2607">
            <v>11965</v>
          </cell>
          <cell r="D2607" t="str">
            <v>TRANSFORMADOR SEMISUMERGIBLE 300 KVA 11,4K/208-120V</v>
          </cell>
          <cell r="E2607" t="str">
            <v>UN</v>
          </cell>
          <cell r="F2607">
            <v>28808100</v>
          </cell>
          <cell r="G2607" t="str">
            <v>Actualización 2022 -I + MO 2023</v>
          </cell>
        </row>
        <row r="2608">
          <cell r="C2608">
            <v>11966</v>
          </cell>
          <cell r="D2608" t="str">
            <v>MEZCLA ASFÁLTICA EN CALIENTE DENSA MDC19</v>
          </cell>
          <cell r="E2608" t="str">
            <v>M3</v>
          </cell>
          <cell r="F2608">
            <v>549780</v>
          </cell>
          <cell r="G2608" t="str">
            <v>Actualización 2022 -I + MO 2023</v>
          </cell>
        </row>
        <row r="2609">
          <cell r="C2609">
            <v>11967</v>
          </cell>
          <cell r="D2609" t="str">
            <v>MEZCLA ASFÁLTICA EN CALIENTE DENSA MDC25</v>
          </cell>
          <cell r="E2609" t="str">
            <v>M3</v>
          </cell>
          <cell r="F2609">
            <v>505750</v>
          </cell>
          <cell r="G2609" t="str">
            <v>Actualización 2022 -I + MO 2023</v>
          </cell>
        </row>
        <row r="2610">
          <cell r="C2610">
            <v>11968</v>
          </cell>
          <cell r="D2610" t="str">
            <v>BASE GRANULAR CLASE A (BGA_BG38) o (BGA_BG25)</v>
          </cell>
          <cell r="E2610" t="str">
            <v>M3</v>
          </cell>
          <cell r="F2610">
            <v>80266</v>
          </cell>
          <cell r="G2610" t="str">
            <v>Actualización 2022 -I + MO 2023</v>
          </cell>
        </row>
        <row r="2611">
          <cell r="C2611">
            <v>11969</v>
          </cell>
          <cell r="D2611" t="str">
            <v>AGREGADOS RECICLADOS PARA SUBBASE GRANULAR (AR_SBG50)</v>
          </cell>
          <cell r="E2611" t="str">
            <v>M3</v>
          </cell>
          <cell r="F2611">
            <v>66640</v>
          </cell>
          <cell r="G2611" t="str">
            <v>Actualización 2022 -I + MO 2023</v>
          </cell>
        </row>
        <row r="2612">
          <cell r="C2612">
            <v>11970</v>
          </cell>
          <cell r="D2612" t="str">
            <v>GEOTEXTIL TEJIDO PARA SEPARACIÓN</v>
          </cell>
          <cell r="E2612" t="str">
            <v>M2</v>
          </cell>
          <cell r="F2612">
            <v>6394</v>
          </cell>
          <cell r="G2612" t="str">
            <v>Actualización 2022 -I + MO 2023</v>
          </cell>
        </row>
        <row r="2613">
          <cell r="C2613">
            <v>11972</v>
          </cell>
          <cell r="D2613" t="str">
            <v>CANAL DE DRENAJE MONOLÍTICO Y REJA EN CONCRETO POLIMÉRICO RD 150V H480 F900 (1.00 X 0.21 X 0.48) m</v>
          </cell>
          <cell r="E2613" t="str">
            <v>UN</v>
          </cell>
          <cell r="F2613">
            <v>708883</v>
          </cell>
          <cell r="G2613" t="str">
            <v>Actualización 2022 -I + MO 2023</v>
          </cell>
        </row>
        <row r="2614">
          <cell r="C2614">
            <v>11973</v>
          </cell>
          <cell r="D2614" t="str">
            <v>CANAL DE DRENAJE MONOLÍTICO Y REJA EN CONCRETO POLÍMERICO PD 100V H230 D400 (1.00 X 0.15 X 0.23) m</v>
          </cell>
          <cell r="E2614" t="str">
            <v>UN</v>
          </cell>
          <cell r="F2614">
            <v>280151</v>
          </cell>
          <cell r="G2614" t="str">
            <v>Actualización 2022 -I + MO 2023</v>
          </cell>
        </row>
        <row r="2615">
          <cell r="C2615">
            <v>11974</v>
          </cell>
          <cell r="D2615" t="str">
            <v>CANAL DE DRENAJE MONOLÍTICO Y REJA EN CONCRETO POLÍMERICO RD 200V H330 F900 (1.00 X 0.26 X 0.33) m</v>
          </cell>
          <cell r="E2615" t="str">
            <v>UN</v>
          </cell>
          <cell r="F2615">
            <v>796835</v>
          </cell>
          <cell r="G2615" t="str">
            <v>Actualización 2022 -I + MO 2023</v>
          </cell>
        </row>
        <row r="2616">
          <cell r="C2616">
            <v>11976</v>
          </cell>
          <cell r="D2616" t="str">
            <v>EQUIPO DE ELECTROFUSIÓN DE 20 mm A 350 mm (Incluye certificado de calibración).</v>
          </cell>
          <cell r="E2616" t="str">
            <v>UN</v>
          </cell>
          <cell r="F2616">
            <v>10591000</v>
          </cell>
          <cell r="G2616" t="str">
            <v>Actualización 2022 -I + MO 2023</v>
          </cell>
        </row>
        <row r="2617">
          <cell r="C2617">
            <v>11977</v>
          </cell>
          <cell r="D2617" t="str">
            <v>TAPON HD EXTREMO JUNTA HIDRÁULICA D=3"</v>
          </cell>
          <cell r="E2617" t="str">
            <v>UN</v>
          </cell>
          <cell r="F2617">
            <v>59500</v>
          </cell>
          <cell r="G2617" t="str">
            <v>Actualización 2022 -I + MO 2023</v>
          </cell>
        </row>
        <row r="2618">
          <cell r="C2618">
            <v>11978</v>
          </cell>
          <cell r="D2618" t="str">
            <v>TEE HD EXTREMO JUNTA HIDRÁULICA 10"x6"</v>
          </cell>
          <cell r="E2618" t="str">
            <v>UN</v>
          </cell>
          <cell r="F2618">
            <v>1696940</v>
          </cell>
          <cell r="G2618" t="str">
            <v>Actualización 2022 -I + MO 2023</v>
          </cell>
        </row>
        <row r="2619">
          <cell r="C2619">
            <v>11979</v>
          </cell>
          <cell r="D2619" t="str">
            <v>CODO HD EXTREMO JUNTA HIDRÁULICA PARA PVC 22.5ºX2"</v>
          </cell>
          <cell r="E2619" t="str">
            <v>UN</v>
          </cell>
          <cell r="F2619">
            <v>98770</v>
          </cell>
          <cell r="G2619" t="str">
            <v>Actualización 2022 -I + MO 2023</v>
          </cell>
        </row>
        <row r="2620">
          <cell r="C2620">
            <v>11980</v>
          </cell>
          <cell r="D2620" t="str">
            <v>ALQUILER ENTIBADO METÁLICO TIPO CAJÓN (E1A-E1B) O DESLIZANTE (E2) SEGÚN NORMA EAAB</v>
          </cell>
          <cell r="E2620" t="str">
            <v>M2</v>
          </cell>
          <cell r="F2620">
            <v>38080</v>
          </cell>
          <cell r="G2620" t="str">
            <v>Actualización 2022 -I + MO 2023</v>
          </cell>
        </row>
        <row r="2621">
          <cell r="C2621">
            <v>11981</v>
          </cell>
          <cell r="D2621" t="str">
            <v>PLANTACIÓN DE ÁRBOL CARISECO H= 1.5 m (Incl. aplicación y mezcla de sustrato, tutor, amarre y siembra. Incl. transporte y disposición final de sobrantes en sitio autorizado. Suministro y plantación).</v>
          </cell>
          <cell r="E2621" t="str">
            <v>UN</v>
          </cell>
          <cell r="F2621">
            <v>148000</v>
          </cell>
          <cell r="G2621" t="str">
            <v>Actualización 2022 -I + MO 2023</v>
          </cell>
        </row>
        <row r="2622">
          <cell r="C2622">
            <v>11982</v>
          </cell>
          <cell r="D2622" t="str">
            <v>PALMA ALEJANDRA H= 1.5 m (Incluye aplicación y mezcla se sustrato, tutor, amarre y siembra. Incluye transporte y disposición final de sobrantes en sitio autorizado. Suministro y plantación)</v>
          </cell>
          <cell r="E2622" t="str">
            <v>UN</v>
          </cell>
          <cell r="F2622">
            <v>205000</v>
          </cell>
          <cell r="G2622" t="str">
            <v>Actualización 2022 -I + MO 2023</v>
          </cell>
        </row>
        <row r="2623">
          <cell r="C2623">
            <v>11983</v>
          </cell>
          <cell r="D2623" t="str">
            <v>SIETECUEROS H= 1.5 m (Incluye aplicación y mezcla se sustrato, tutor, amarre y siembra. Incluye transporte y disposición final de sobrantes en sitio autorizado. Suministro y plantación)</v>
          </cell>
          <cell r="E2623" t="str">
            <v>UN</v>
          </cell>
          <cell r="F2623">
            <v>133500</v>
          </cell>
          <cell r="G2623" t="str">
            <v>Actualización 2022 -I + MO 2023</v>
          </cell>
        </row>
        <row r="2624">
          <cell r="C2624">
            <v>11984</v>
          </cell>
          <cell r="D2624" t="str">
            <v>CLORURO DE CALCIO (En perlas)</v>
          </cell>
          <cell r="E2624" t="str">
            <v>KG</v>
          </cell>
          <cell r="F2624">
            <v>4446</v>
          </cell>
          <cell r="G2624" t="str">
            <v>Actualización 2022 -I + MO 2023</v>
          </cell>
        </row>
        <row r="2625">
          <cell r="C2625">
            <v>11986</v>
          </cell>
          <cell r="D2625" t="str">
            <v>LOSETA PODOTACTIL EN POLIURETANO. ANCHO 0,40m. ACABADOS SEGÚN NORMA NTC 5610. DEC. 308/2018. INCLUYE LIMPIEZA Y ALISTAMIENTO DE SUPERFICIE. INCLUYE TODOS LOS ELEMENTOS DE COLOCACION, FIJACION Y MANO</v>
          </cell>
          <cell r="E2625" t="str">
            <v>ML</v>
          </cell>
          <cell r="F2625">
            <v>61895</v>
          </cell>
          <cell r="G2625" t="str">
            <v>Actualización 2022 -I + MO 2023</v>
          </cell>
        </row>
        <row r="2626">
          <cell r="C2626">
            <v>11987</v>
          </cell>
          <cell r="D2626" t="str">
            <v>CUCHARO H= 1.5 m (Incluye aplicación y mezcla se sustrato, tutor, amarre y siembra. Incluye transporte y disposición final de sobrantes en sitio autorizado. Suministro y plantación).</v>
          </cell>
          <cell r="E2626" t="str">
            <v>UN</v>
          </cell>
          <cell r="F2626">
            <v>132000</v>
          </cell>
          <cell r="G2626" t="str">
            <v>Actualización 2022 -I + MO 2023</v>
          </cell>
        </row>
        <row r="2627">
          <cell r="C2627">
            <v>11988</v>
          </cell>
          <cell r="D2627" t="str">
            <v>TELA PARA CERRAMIENTO 55 gr/m2, COLOR BLANCO, ANCHO = 2.10m</v>
          </cell>
          <cell r="E2627" t="str">
            <v>ML</v>
          </cell>
          <cell r="F2627">
            <v>2063</v>
          </cell>
          <cell r="G2627" t="str">
            <v>Actualización 2022 -I + MO 2023</v>
          </cell>
        </row>
        <row r="2628">
          <cell r="C2628">
            <v>11989</v>
          </cell>
          <cell r="D2628" t="str">
            <v>ESPUMA DE POLIETILENO, ANCHO = 1.00 m,  ESPESOR = 5 mm</v>
          </cell>
          <cell r="E2628" t="str">
            <v>ML</v>
          </cell>
          <cell r="F2628">
            <v>4792</v>
          </cell>
          <cell r="G2628" t="str">
            <v>Actualización 2022 -I + MO 2023</v>
          </cell>
        </row>
        <row r="2629">
          <cell r="C2629">
            <v>11990</v>
          </cell>
          <cell r="D2629" t="str">
            <v>HELECHO MACHO H=1.0mt  (Incluye suministro y transporte)</v>
          </cell>
          <cell r="E2629" t="str">
            <v>UN</v>
          </cell>
          <cell r="F2629">
            <v>65000</v>
          </cell>
          <cell r="G2629" t="str">
            <v>Actualización 2022 -I + MO 2023</v>
          </cell>
        </row>
        <row r="2630">
          <cell r="C2630">
            <v>11991</v>
          </cell>
          <cell r="D2630" t="str">
            <v>PERFORACIÓN HORIZONTAL PARA DUCTO DE POLIETILENO D=6", INCLUYE TUBERÍA (Incluye suministro e instalación)</v>
          </cell>
          <cell r="E2630" t="str">
            <v>ML</v>
          </cell>
          <cell r="F2630">
            <v>423990</v>
          </cell>
          <cell r="G2630" t="str">
            <v>Actualización 2022 -I + MO 2023</v>
          </cell>
        </row>
        <row r="2631">
          <cell r="C2631">
            <v>11992</v>
          </cell>
          <cell r="D2631" t="str">
            <v>PERFORACIÓN HORIZONTAL PARA DUCTO DE POLIETILENO D=12", INCLUYE TUBERÍA (Incluye suministro e instalación)</v>
          </cell>
          <cell r="E2631" t="str">
            <v>ML</v>
          </cell>
          <cell r="F2631">
            <v>847980</v>
          </cell>
          <cell r="G2631" t="str">
            <v>Actualización 2022 -I + MO 2023</v>
          </cell>
        </row>
        <row r="2632">
          <cell r="C2632">
            <v>11993</v>
          </cell>
          <cell r="D2632" t="str">
            <v xml:space="preserve">ADAPTADOR TERMINAL CAMPANA PVC D=2" </v>
          </cell>
          <cell r="E2632" t="str">
            <v>UN</v>
          </cell>
          <cell r="F2632">
            <v>5416</v>
          </cell>
          <cell r="G2632" t="str">
            <v>Actualización 2022 -I + MO 2023</v>
          </cell>
        </row>
        <row r="2633">
          <cell r="C2633">
            <v>11994</v>
          </cell>
          <cell r="D2633" t="str">
            <v>TEE 6"x6" PE100, PN 16 ELECTROFUSIÓN</v>
          </cell>
          <cell r="E2633" t="str">
            <v>UN</v>
          </cell>
          <cell r="F2633">
            <v>440634</v>
          </cell>
          <cell r="G2633" t="str">
            <v>Actualización 2022 -I + MO 2023</v>
          </cell>
        </row>
        <row r="2634">
          <cell r="C2634">
            <v>11995</v>
          </cell>
          <cell r="D2634" t="str">
            <v>REDUCCIÓN CONCÉNTRICA PE100 PN16 6"X4"</v>
          </cell>
          <cell r="E2634" t="str">
            <v>UN</v>
          </cell>
          <cell r="F2634">
            <v>176621</v>
          </cell>
          <cell r="G2634" t="str">
            <v>Actualización 2022 -I + MO 2023</v>
          </cell>
        </row>
        <row r="2635">
          <cell r="C2635">
            <v>11996</v>
          </cell>
          <cell r="D2635" t="str">
            <v>TAPON HD EXTREMO JUNTA HIDRÁULICA D=12"</v>
          </cell>
          <cell r="E2635" t="str">
            <v>UN</v>
          </cell>
          <cell r="F2635">
            <v>1163556</v>
          </cell>
          <cell r="G2635" t="str">
            <v>Actualización 2022 -I + MO 2023</v>
          </cell>
        </row>
        <row r="2636">
          <cell r="C2636">
            <v>11997</v>
          </cell>
          <cell r="D2636" t="str">
            <v>BASE GRANULAR CLASE B (BGB_BG38) o (BGB_BG25)</v>
          </cell>
          <cell r="E2636" t="str">
            <v>M3</v>
          </cell>
          <cell r="F2636">
            <v>69020</v>
          </cell>
          <cell r="G2636" t="str">
            <v>Actualización 2022 -I + MO 2023</v>
          </cell>
        </row>
        <row r="2637">
          <cell r="C2637">
            <v>11998</v>
          </cell>
          <cell r="D2637" t="str">
            <v>BARRERA DE SEGURIDAD - SEPARADOR CICLORUTA TIPO A-165 SIN ANCLAJE (0.53m x 0.60m x 1.50m) COLOR GRIS RESISTENCIA CONCRETO 28 Mpa</v>
          </cell>
          <cell r="E2637" t="str">
            <v>UN</v>
          </cell>
          <cell r="F2637">
            <v>77707</v>
          </cell>
          <cell r="G2637" t="str">
            <v>Actualización 2022 -I + MO 2023</v>
          </cell>
        </row>
        <row r="2638">
          <cell r="C2638">
            <v>12002</v>
          </cell>
          <cell r="D2638" t="str">
            <v>ALCOHOL ANTISÉPTICO (ALCOHOL AL 70%). (Según Apéndice Bioseguridad Covid 19)_ Exento de IVA de forma temporal</v>
          </cell>
          <cell r="E2638" t="str">
            <v>GLN</v>
          </cell>
          <cell r="F2638">
            <v>20200</v>
          </cell>
          <cell r="G2638" t="str">
            <v>Actualización 2022 -I + MO 2023</v>
          </cell>
        </row>
        <row r="2639">
          <cell r="C2639">
            <v>12003</v>
          </cell>
          <cell r="D2639" t="str">
            <v>TOALLAS DE PAPEL PARA MANOS. TIPO Z.  DOBLE HOJA. (PAQUETE 150 HOJAS)_(Según Apéndice Bioseguridad Covid 19)</v>
          </cell>
          <cell r="E2639" t="str">
            <v>UN</v>
          </cell>
          <cell r="F2639">
            <v>5300</v>
          </cell>
          <cell r="G2639" t="str">
            <v>Actualización 2022 -I + MO 2023</v>
          </cell>
        </row>
        <row r="2640">
          <cell r="C2640">
            <v>12004</v>
          </cell>
          <cell r="D2640" t="str">
            <v>DISPENSADOR PLÁSTICO DE TOALLAS TIPO Z_(Según Apéndice Bioseguridad Covid 19)</v>
          </cell>
          <cell r="E2640" t="str">
            <v>UN</v>
          </cell>
          <cell r="F2640">
            <v>43650</v>
          </cell>
          <cell r="G2640" t="str">
            <v>Actualización 2022 -I + MO 2023</v>
          </cell>
        </row>
        <row r="2641">
          <cell r="C2641">
            <v>12005</v>
          </cell>
          <cell r="D2641" t="str">
            <v>MESA PLÁSTICA DE 0.72m x 0.72m x 0.72m._(Según Apéndice Bioseguridad Covid 19)</v>
          </cell>
          <cell r="E2641" t="str">
            <v>UN</v>
          </cell>
          <cell r="F2641">
            <v>82950</v>
          </cell>
          <cell r="G2641" t="str">
            <v>Actualización 2022 -I + MO 2023</v>
          </cell>
        </row>
        <row r="2642">
          <cell r="C2642">
            <v>12006</v>
          </cell>
          <cell r="D2642" t="str">
            <v>TERMOMETRO INFRARROJO PARA USO EN HUMANOS, LIBRE DE CONTACTO, IMPERMEABLE. (Según Apéndice Bioseguridad Covid 19)_ Exento de IVA de forma temporal</v>
          </cell>
          <cell r="E2642" t="str">
            <v>UN</v>
          </cell>
          <cell r="F2642">
            <v>110000</v>
          </cell>
          <cell r="G2642" t="str">
            <v>Actualización 2022 -I + MO 2023</v>
          </cell>
        </row>
        <row r="2643">
          <cell r="C2643">
            <v>12010</v>
          </cell>
          <cell r="D2643" t="str">
            <v>JABÓN LIQUIDO PARA MANOS. (Según Apéndice Bioseguridad Covid 19)_ Exento de IVA de forma temporal</v>
          </cell>
          <cell r="E2643" t="str">
            <v>GLN</v>
          </cell>
          <cell r="F2643">
            <v>20500</v>
          </cell>
          <cell r="G2643" t="str">
            <v>Actualización 2022 -I + MO 2023</v>
          </cell>
        </row>
        <row r="2644">
          <cell r="C2644">
            <v>12011</v>
          </cell>
          <cell r="D2644" t="str">
            <v>LAVAMANOS PORTÁTIL EN ACERO INOXIDABLE CON DOS TANQUES PARA AGUA LIMPIA Y RESIDUAL DE 20 LT C/U_ (Según Apéndice Bioseguridad Covid 19)</v>
          </cell>
          <cell r="E2644" t="str">
            <v>UN</v>
          </cell>
          <cell r="F2644">
            <v>1050000</v>
          </cell>
          <cell r="G2644" t="str">
            <v>Actualización 2022 -I + MO 2023</v>
          </cell>
        </row>
        <row r="2645">
          <cell r="C2645">
            <v>12015</v>
          </cell>
          <cell r="D2645" t="str">
            <v>GEL ANTIBACTERIAL Antiséptico para manos sin enjuague, a base de glicerina, alcohol antiséptico al 70%, contenido máx. de agua 30%.(Según Apéndice Bioseguridad Covid 19)_ Exento IVA de forma temporal</v>
          </cell>
          <cell r="E2645" t="str">
            <v>LT</v>
          </cell>
          <cell r="F2645">
            <v>9368</v>
          </cell>
          <cell r="G2645" t="str">
            <v>Actualización 2022 -I + MO 2023</v>
          </cell>
        </row>
        <row r="2646">
          <cell r="C2646">
            <v>12017</v>
          </cell>
          <cell r="D2646" t="str">
            <v>FUMIGADORA DE ESPALDA. ASPERSOR BOMBA MANUAL 20 LITROS. DESINFECCIÓN_ (Según Apéndice Bioseguridad Covid 19)</v>
          </cell>
          <cell r="E2646" t="str">
            <v>UN</v>
          </cell>
          <cell r="F2646">
            <v>149900</v>
          </cell>
          <cell r="G2646" t="str">
            <v>Actualización 2022 -I + MO 2023</v>
          </cell>
        </row>
        <row r="2647">
          <cell r="C2647">
            <v>12019</v>
          </cell>
          <cell r="D2647" t="str">
            <v>BIG BAG TELA POLIPROPILENO R220 GM/2 Rollo de 100m-100cm x 100cm x 160cm Solapa/Fondo Ciego. Reata 25/30 blancos</v>
          </cell>
          <cell r="E2647" t="str">
            <v>UN</v>
          </cell>
          <cell r="F2647">
            <v>59417</v>
          </cell>
          <cell r="G2647" t="str">
            <v>Actualización 2022 -I + MO 2023</v>
          </cell>
        </row>
        <row r="2648">
          <cell r="C2648">
            <v>12020</v>
          </cell>
          <cell r="D2648" t="str">
            <v>CARGUE, TRANSPORTE Y DISPOSICIÓN FINAL DE MADERA.</v>
          </cell>
          <cell r="E2648" t="str">
            <v>M3</v>
          </cell>
          <cell r="F2648">
            <v>23800</v>
          </cell>
          <cell r="G2648" t="str">
            <v>Actualización 2022 -I + MO 2023</v>
          </cell>
        </row>
        <row r="2649">
          <cell r="C2649">
            <v>12021</v>
          </cell>
          <cell r="D2649" t="str">
            <v>CARGUE, TRANSPORTE Y DISPOSICIÓN FINAL DE RESIDUOS TIPO AGLOMERADO Y GUADUA.</v>
          </cell>
          <cell r="E2649" t="str">
            <v>KG</v>
          </cell>
          <cell r="F2649">
            <v>833</v>
          </cell>
          <cell r="G2649" t="str">
            <v>Actualización 2022 -I + MO 2023</v>
          </cell>
        </row>
        <row r="2650">
          <cell r="C2650">
            <v>12022</v>
          </cell>
          <cell r="D2650" t="str">
            <v>OVEROL TYVEK BLANCO</v>
          </cell>
          <cell r="E2650" t="str">
            <v>UN</v>
          </cell>
          <cell r="F2650">
            <v>23205</v>
          </cell>
          <cell r="G2650" t="str">
            <v>Actualización 2022 -I + MO 2023</v>
          </cell>
        </row>
        <row r="2651">
          <cell r="C2651">
            <v>12023</v>
          </cell>
          <cell r="D2651" t="str">
            <v>RESPIRADOR ELASTOMÉRICO MEDIA CARA</v>
          </cell>
          <cell r="E2651" t="str">
            <v>UN</v>
          </cell>
          <cell r="F2651">
            <v>43900</v>
          </cell>
          <cell r="G2651" t="str">
            <v>Actualización 2022 -I + MO 2023</v>
          </cell>
        </row>
        <row r="2652">
          <cell r="C2652">
            <v>12024</v>
          </cell>
          <cell r="D2652" t="str">
            <v>FILTRO P-100 PARTÍCULAS S/ACEITE HUMOS METÁLICOS VAPORES</v>
          </cell>
          <cell r="E2652" t="str">
            <v>PAR</v>
          </cell>
          <cell r="F2652">
            <v>38000</v>
          </cell>
          <cell r="G2652" t="str">
            <v>Actualización 2022 -I + MO 2023</v>
          </cell>
        </row>
        <row r="2653">
          <cell r="C2653">
            <v>12025</v>
          </cell>
          <cell r="D2653" t="str">
            <v>MONOGAFAS CON VENTILACIÓN DIRECTA</v>
          </cell>
          <cell r="E2653" t="str">
            <v>PAR</v>
          </cell>
          <cell r="F2653">
            <v>9300</v>
          </cell>
          <cell r="G2653" t="str">
            <v>Actualización 2022 -I + MO 2023</v>
          </cell>
        </row>
        <row r="2654">
          <cell r="C2654">
            <v>12026</v>
          </cell>
          <cell r="D2654" t="str">
            <v>GORRO DESECHABLE COFIA BLANCO</v>
          </cell>
          <cell r="E2654" t="str">
            <v>UN</v>
          </cell>
          <cell r="F2654">
            <v>250</v>
          </cell>
          <cell r="G2654" t="str">
            <v>Actualización 2022 -I + MO 2023</v>
          </cell>
        </row>
        <row r="2655">
          <cell r="C2655">
            <v>12027</v>
          </cell>
          <cell r="D2655" t="str">
            <v>VYNIPEL DE 50cm x 50cm CALIBRE 6</v>
          </cell>
          <cell r="E2655" t="str">
            <v>ROLLO</v>
          </cell>
          <cell r="F2655">
            <v>22000</v>
          </cell>
          <cell r="G2655" t="str">
            <v>Actualización 2022 -I + MO 2023</v>
          </cell>
        </row>
        <row r="2656">
          <cell r="C2656">
            <v>12028</v>
          </cell>
          <cell r="D2656" t="str">
            <v>DISPOSICIÓN FINAL DE RESIDUOS PELIGROSOS(MATERIALES CON CARACTERÍSTICAS DE PELIGROSIDAD TÓXICA, CORROSIVO, INFLAMABLES, EXPLOSIVOS Y/O ESPECIALES (RESIDUOS APROVECHABLES MEZCLADOS, COLCHONES, SOFÁS, F</v>
          </cell>
          <cell r="E2656" t="str">
            <v>KG</v>
          </cell>
          <cell r="F2656">
            <v>1678</v>
          </cell>
          <cell r="G2656" t="str">
            <v>Actualización 2022 -I + MO 2023</v>
          </cell>
        </row>
        <row r="2657">
          <cell r="C2657">
            <v>12029</v>
          </cell>
          <cell r="D2657" t="str">
            <v>PETO PVC</v>
          </cell>
          <cell r="E2657" t="str">
            <v>UN</v>
          </cell>
          <cell r="F2657">
            <v>14000</v>
          </cell>
          <cell r="G2657" t="str">
            <v>Actualización 2022 -I + MO 2023</v>
          </cell>
        </row>
        <row r="2658">
          <cell r="C2658">
            <v>12030</v>
          </cell>
          <cell r="D2658" t="str">
            <v>CANECA PLÁSTICA CON TAPA 60 LTS</v>
          </cell>
          <cell r="E2658" t="str">
            <v>UN</v>
          </cell>
          <cell r="F2658">
            <v>76900</v>
          </cell>
          <cell r="G2658" t="str">
            <v>Actualización 2022 -I + MO 2023</v>
          </cell>
        </row>
        <row r="2659">
          <cell r="C2659">
            <v>12031</v>
          </cell>
          <cell r="D2659" t="str">
            <v>TAPABOCAS N95 SIN FILTRO. (Según Apéndice Bioseguridad Covid 19)_ Exento de IVA de forma temporal</v>
          </cell>
          <cell r="E2659" t="str">
            <v>UN</v>
          </cell>
          <cell r="F2659">
            <v>2800</v>
          </cell>
          <cell r="G2659" t="str">
            <v>Actualización 2022 -I + MO 2023</v>
          </cell>
        </row>
        <row r="2660">
          <cell r="C2660">
            <v>12038</v>
          </cell>
          <cell r="D2660" t="str">
            <v>SERVICIO ESPECIAL DE RECOLECCIÓN A PARTIR DE CAJAS DE AMPLIROLL - APYO CON MAQUINARIA. - RECOLECCIÓN POR M3 AFORO No. 1 (Incluye pajarita)</v>
          </cell>
          <cell r="E2660" t="str">
            <v>KG</v>
          </cell>
          <cell r="F2660">
            <v>45774</v>
          </cell>
          <cell r="G2660" t="str">
            <v>Actualización 2022 -I + MO 2023</v>
          </cell>
        </row>
        <row r="2661">
          <cell r="C2661">
            <v>12039</v>
          </cell>
          <cell r="D2661" t="str">
            <v>TAPABOCAS DESECHABLE. (Según Apéndice Bioseguridad Covid 19)_ Exento de IVA de forma temporal</v>
          </cell>
          <cell r="E2661" t="str">
            <v>UN</v>
          </cell>
          <cell r="F2661">
            <v>300</v>
          </cell>
          <cell r="G2661" t="str">
            <v>Actualización 2022 -I + MO 2023</v>
          </cell>
        </row>
        <row r="2662">
          <cell r="C2662">
            <v>12040</v>
          </cell>
          <cell r="D2662" t="str">
            <v>HIPOCLORITO - (Según Apéndice Bioseguridad Covid 19)_ Exento de IVA de forma temporal</v>
          </cell>
          <cell r="E2662" t="str">
            <v>LT</v>
          </cell>
          <cell r="F2662">
            <v>2263</v>
          </cell>
          <cell r="G2662" t="str">
            <v>Actualización 2022 -I + MO 2023</v>
          </cell>
        </row>
        <row r="2663">
          <cell r="C2663">
            <v>12043</v>
          </cell>
          <cell r="D2663" t="str">
            <v>TEE PE100 PN16 12"X6"</v>
          </cell>
          <cell r="E2663" t="str">
            <v>UN</v>
          </cell>
          <cell r="F2663">
            <v>2167648</v>
          </cell>
          <cell r="G2663" t="str">
            <v>Actualización 2022 -I + MO 2023</v>
          </cell>
        </row>
        <row r="2664">
          <cell r="C2664">
            <v>12045</v>
          </cell>
          <cell r="D2664" t="str">
            <v>ANGEO PLÁSTICO</v>
          </cell>
          <cell r="E2664" t="str">
            <v>M2</v>
          </cell>
          <cell r="F2664">
            <v>1348</v>
          </cell>
          <cell r="G2664" t="str">
            <v>Actualización 2022 -I + MO 2023</v>
          </cell>
        </row>
        <row r="2665">
          <cell r="C2665">
            <v>12046</v>
          </cell>
          <cell r="D2665" t="str">
            <v>TRAGANTE CÚPULA CONCÉNTRICA DE 8"x 6" EN ALUMINIO</v>
          </cell>
          <cell r="E2665" t="str">
            <v>UN</v>
          </cell>
          <cell r="F2665">
            <v>99900</v>
          </cell>
          <cell r="G2665" t="str">
            <v>Actualización 2022 -I + MO 2023</v>
          </cell>
        </row>
        <row r="2666">
          <cell r="C2666">
            <v>12048</v>
          </cell>
          <cell r="D2666" t="str">
            <v>ABONO ORGÁNICO COMPOST (No incluye transporte)</v>
          </cell>
          <cell r="E2666" t="str">
            <v>KG</v>
          </cell>
          <cell r="F2666">
            <v>13500</v>
          </cell>
          <cell r="G2666" t="str">
            <v>Actualización 2022 -I + MO 2023</v>
          </cell>
        </row>
        <row r="2667">
          <cell r="C2667">
            <v>12049</v>
          </cell>
          <cell r="D2667" t="str">
            <v>PIEDRA POMEZ (No incluye transporte)</v>
          </cell>
          <cell r="E2667" t="str">
            <v>KG</v>
          </cell>
          <cell r="F2667">
            <v>7500</v>
          </cell>
          <cell r="G2667" t="str">
            <v>Actualización 2022 -I + MO 2023</v>
          </cell>
        </row>
        <row r="2668">
          <cell r="C2668">
            <v>12050</v>
          </cell>
          <cell r="D2668" t="str">
            <v>REJA TIPO PASARELA FUNDICIÓN CLASE DE CARGA C250, Long=500 mm, H=22 mm, Ancho=323 mm</v>
          </cell>
          <cell r="E2668" t="str">
            <v>UN</v>
          </cell>
          <cell r="F2668">
            <v>422911</v>
          </cell>
          <cell r="G2668" t="str">
            <v>Actualización 2022 -I + MO 2023</v>
          </cell>
        </row>
        <row r="2669">
          <cell r="C2669">
            <v>12051</v>
          </cell>
          <cell r="D2669" t="str">
            <v>TUBERÍA PVC SANITARIA D=10"</v>
          </cell>
          <cell r="E2669" t="str">
            <v>ML</v>
          </cell>
          <cell r="F2669">
            <v>187300</v>
          </cell>
          <cell r="G2669" t="str">
            <v>Actualización 2022 -I + MO 2023</v>
          </cell>
        </row>
        <row r="2670">
          <cell r="C2670">
            <v>12052</v>
          </cell>
          <cell r="D2670" t="str">
            <v>TEE PVC SANITARIA D=6"</v>
          </cell>
          <cell r="E2670" t="str">
            <v>UN</v>
          </cell>
          <cell r="F2670">
            <v>195272</v>
          </cell>
          <cell r="G2670" t="str">
            <v>Actualización 2022 -I + MO 2023</v>
          </cell>
        </row>
        <row r="2671">
          <cell r="C2671">
            <v>12053</v>
          </cell>
          <cell r="D2671" t="str">
            <v>CODO 22.5° CXC PVC SANITARIA D=6"</v>
          </cell>
          <cell r="E2671" t="str">
            <v>UN</v>
          </cell>
          <cell r="F2671">
            <v>170295</v>
          </cell>
          <cell r="G2671" t="str">
            <v>Actualización 2022 -I + MO 2023</v>
          </cell>
        </row>
        <row r="2672">
          <cell r="C2672">
            <v>12058</v>
          </cell>
          <cell r="D2672" t="str">
            <v>LÍQUIDO INHIBIDOR PASIVADOR DE CORROSIÓN DEL CONCRETO REFORZADO</v>
          </cell>
          <cell r="E2672" t="str">
            <v>KG</v>
          </cell>
          <cell r="F2672">
            <v>5700</v>
          </cell>
          <cell r="G2672" t="str">
            <v>Actualización 2022 -I + MO 2023</v>
          </cell>
        </row>
        <row r="2673">
          <cell r="C2673">
            <v>12059</v>
          </cell>
          <cell r="D2673" t="str">
            <v>VÁLVULA CHEQUE DE 2" CLASE 300.</v>
          </cell>
          <cell r="E2673" t="str">
            <v>UN</v>
          </cell>
          <cell r="F2673">
            <v>353944</v>
          </cell>
          <cell r="G2673" t="str">
            <v>Actualización 2022 -I + MO 2023</v>
          </cell>
        </row>
        <row r="2674">
          <cell r="C2674">
            <v>12090</v>
          </cell>
          <cell r="D2674" t="str">
            <v>RECUBRIMIENTO EPÓXICO DE ALTA RESISTENCIA QUÍMICA INSENSIBLE A LA HUMEDAD</v>
          </cell>
          <cell r="E2674" t="str">
            <v>KG</v>
          </cell>
          <cell r="F2674">
            <v>133499</v>
          </cell>
          <cell r="G2674" t="str">
            <v>Actualización 2022 -I + MO 2023</v>
          </cell>
        </row>
        <row r="2675">
          <cell r="C2675">
            <v>12091</v>
          </cell>
          <cell r="D2675" t="str">
            <v>SEPARADORES (ESPACIADOR) DE DUCTERÍA PARA 2 TUBOS DE Ø2" UNA Y DOBLE CARA</v>
          </cell>
          <cell r="E2675" t="str">
            <v>UN</v>
          </cell>
          <cell r="F2675">
            <v>8925</v>
          </cell>
          <cell r="G2675" t="str">
            <v>Actualización 2022 -I + MO 2023</v>
          </cell>
        </row>
        <row r="2676">
          <cell r="C2676">
            <v>12092</v>
          </cell>
          <cell r="D2676" t="str">
            <v>SEPARADORES (ESPACIADOR) DE DUCTERÍA PARA 4 TUBOS DE Ø2" UNA Y DOBLE CARA</v>
          </cell>
          <cell r="E2676" t="str">
            <v>UN</v>
          </cell>
          <cell r="F2676">
            <v>13804</v>
          </cell>
          <cell r="G2676" t="str">
            <v>Actualización 2022 -I + MO 2023</v>
          </cell>
        </row>
        <row r="2677">
          <cell r="C2677">
            <v>12093</v>
          </cell>
          <cell r="D2677" t="str">
            <v>SEPARADORES (ESPACIADOR) DE DUCTERÍA PARA 6 TUBOS DE Ø2" UNA Y DOBLE CARA</v>
          </cell>
          <cell r="E2677" t="str">
            <v>UN</v>
          </cell>
          <cell r="F2677">
            <v>19040</v>
          </cell>
          <cell r="G2677" t="str">
            <v>Actualización 2022 -I + MO 2023</v>
          </cell>
        </row>
        <row r="2678">
          <cell r="C2678">
            <v>12094</v>
          </cell>
          <cell r="D2678" t="str">
            <v>SEPARADORES (ESPACIADOR) DE DUCTERÍA PARA 8 TUBOS DE Ø2" UNA Y DOBLE CARA</v>
          </cell>
          <cell r="E2678" t="str">
            <v>UN</v>
          </cell>
          <cell r="F2678">
            <v>23324</v>
          </cell>
          <cell r="G2678" t="str">
            <v>Actualización 2022 -I + MO 2023</v>
          </cell>
        </row>
        <row r="2679">
          <cell r="C2679">
            <v>12095</v>
          </cell>
          <cell r="D2679" t="str">
            <v>SEPARADORES (ESPACIADOR) DE DUCTERÍA PARA 2 TUBOS DE Ø4" UNA Y DOBLE CARA</v>
          </cell>
          <cell r="E2679" t="str">
            <v>UN</v>
          </cell>
          <cell r="F2679">
            <v>9044</v>
          </cell>
          <cell r="G2679" t="str">
            <v>Actualización 2022 -I + MO 2023</v>
          </cell>
        </row>
        <row r="2680">
          <cell r="C2680">
            <v>12096</v>
          </cell>
          <cell r="D2680" t="str">
            <v>SEPARADORES (ESPACIADOR) DE DUCTERÍA PARA 4 TUBOS DE Ø4" UNA Y DOBLE CARA</v>
          </cell>
          <cell r="E2680" t="str">
            <v>UN</v>
          </cell>
          <cell r="F2680">
            <v>19214</v>
          </cell>
          <cell r="G2680" t="str">
            <v>Actualización 2022 -I + MO 2023</v>
          </cell>
        </row>
        <row r="2681">
          <cell r="C2681">
            <v>12097</v>
          </cell>
          <cell r="D2681" t="str">
            <v>SEPARADORES (ESPACIADOR) DE DUCTERÍA PARA 6 TUBOS DE Ø4" UNA Y DOBLE CARA</v>
          </cell>
          <cell r="E2681" t="str">
            <v>UN</v>
          </cell>
          <cell r="F2681">
            <v>26963</v>
          </cell>
          <cell r="G2681" t="str">
            <v>Actualización 2022 -I + MO 2023</v>
          </cell>
        </row>
        <row r="2682">
          <cell r="C2682">
            <v>12098</v>
          </cell>
          <cell r="D2682" t="str">
            <v>SEPARADORES (ESPACIADOR) DE DUCTERÍA PARA 8 TUBOS DE Ø4" UNA Y DOBLE CARA</v>
          </cell>
          <cell r="E2682" t="str">
            <v>UN</v>
          </cell>
          <cell r="F2682">
            <v>32683</v>
          </cell>
          <cell r="G2682" t="str">
            <v>Actualización 2022 -I + MO 2023</v>
          </cell>
        </row>
        <row r="2683">
          <cell r="C2683">
            <v>12225</v>
          </cell>
          <cell r="D2683" t="str">
            <v>SARDINEL DRENANTE h=255mm, Long=1m</v>
          </cell>
          <cell r="E2683" t="str">
            <v>UN</v>
          </cell>
          <cell r="F2683">
            <v>421755</v>
          </cell>
          <cell r="G2683" t="str">
            <v>Actualización 2022 -I + MO 2023</v>
          </cell>
        </row>
        <row r="2684">
          <cell r="C2684">
            <v>12226</v>
          </cell>
          <cell r="D2684" t="str">
            <v>SARDINEL DE DRENAJE RD200 H=33cm Long=0,5m - INSPECCIÓN</v>
          </cell>
          <cell r="E2684" t="str">
            <v>UN</v>
          </cell>
          <cell r="F2684">
            <v>1594172</v>
          </cell>
          <cell r="G2684" t="str">
            <v>Actualización 2022 -I + MO 2023</v>
          </cell>
        </row>
        <row r="2685">
          <cell r="C2685">
            <v>12227</v>
          </cell>
          <cell r="D2685" t="str">
            <v>SARDINEL DRENANTE h=255mm, Long=0,5m-INSPECCIÓN</v>
          </cell>
          <cell r="E2685" t="str">
            <v>UN</v>
          </cell>
          <cell r="F2685">
            <v>472905</v>
          </cell>
          <cell r="G2685" t="str">
            <v>Actualización 2022 -I + MO 2023</v>
          </cell>
        </row>
        <row r="2686">
          <cell r="C2686">
            <v>12228</v>
          </cell>
          <cell r="D2686" t="str">
            <v>TAPA INICIO / FINAL PARA SARDINEL DRENANTE H=255mm</v>
          </cell>
          <cell r="E2686" t="str">
            <v>UN</v>
          </cell>
          <cell r="F2686">
            <v>391246</v>
          </cell>
          <cell r="G2686" t="str">
            <v>Actualización 2022 -I + MO 2023</v>
          </cell>
        </row>
        <row r="2687">
          <cell r="C2687">
            <v>12229</v>
          </cell>
          <cell r="D2687" t="str">
            <v>TAPA INICIO / FINAL PARA SARDINEL DE DRENAJE RD 200 H:33</v>
          </cell>
          <cell r="E2687" t="str">
            <v>UN</v>
          </cell>
          <cell r="F2687">
            <v>412070</v>
          </cell>
          <cell r="G2687" t="str">
            <v>Actualización 2022 -I + MO 2023</v>
          </cell>
        </row>
        <row r="2688">
          <cell r="C2688">
            <v>12234</v>
          </cell>
          <cell r="D2688" t="str">
            <v>BLOQUE DE CEMENTO MACIZO 4.2MPA VERDE DE 6X10X20 cm.</v>
          </cell>
          <cell r="E2688" t="str">
            <v>UN</v>
          </cell>
          <cell r="F2688">
            <v>1153</v>
          </cell>
          <cell r="G2688" t="str">
            <v>Actualización 2022 -I + MO 2023</v>
          </cell>
        </row>
        <row r="2689">
          <cell r="C2689">
            <v>12235</v>
          </cell>
          <cell r="D2689" t="str">
            <v>MICROFIBRA SINTÉTICA MULTIFILAMENTO  DE POLIPROPILENO</v>
          </cell>
          <cell r="E2689" t="str">
            <v>KG</v>
          </cell>
          <cell r="F2689">
            <v>34505</v>
          </cell>
          <cell r="G2689" t="str">
            <v>Actualización 2022 -I + MO 2023</v>
          </cell>
        </row>
        <row r="2690">
          <cell r="C2690">
            <v>12236</v>
          </cell>
          <cell r="D2690" t="str">
            <v>RESISTENCIA A LA TRACCIÓN DE RECUBRIMIENTOS, UTILIZANDO PROBADORES PORTÁTILES DE ADHERENCIA. Norma Técnica: NTC 3916 ASTM D4541</v>
          </cell>
          <cell r="E2690" t="str">
            <v>UN</v>
          </cell>
          <cell r="F2690">
            <v>124300</v>
          </cell>
          <cell r="G2690" t="str">
            <v>Actualización 2022 -I + MO 2023</v>
          </cell>
        </row>
        <row r="2691">
          <cell r="C2691">
            <v>12237</v>
          </cell>
          <cell r="D2691" t="str">
            <v>TRACCIÓN DE LAMINA EN ALUMINIO. Norma Técnica: NTC 3353 ASTM E8</v>
          </cell>
          <cell r="E2691" t="str">
            <v>UN</v>
          </cell>
          <cell r="F2691">
            <v>115000</v>
          </cell>
          <cell r="G2691" t="str">
            <v>Actualización 2022 -I + MO 2023</v>
          </cell>
        </row>
        <row r="2692">
          <cell r="C2692">
            <v>12238</v>
          </cell>
          <cell r="D2692" t="str">
            <v xml:space="preserve">FLEXIÓN DE LAMINA EN ALUMINIO. Norma Técnica: ASTM E290 </v>
          </cell>
          <cell r="E2692" t="str">
            <v>UN</v>
          </cell>
          <cell r="F2692">
            <v>120000</v>
          </cell>
          <cell r="G2692" t="str">
            <v>Actualización 2022 -I + MO 2023</v>
          </cell>
        </row>
        <row r="2693">
          <cell r="C2693">
            <v>12239</v>
          </cell>
          <cell r="D2693" t="str">
            <v>SUBBASE GRANULAR PEA CLASE A - (SBG_PEA_A_50)</v>
          </cell>
          <cell r="E2693" t="str">
            <v>M3</v>
          </cell>
          <cell r="F2693">
            <v>53550</v>
          </cell>
          <cell r="G2693" t="str">
            <v>Actualización 2022 -I + MO 2023</v>
          </cell>
        </row>
        <row r="2694">
          <cell r="C2694">
            <v>12240</v>
          </cell>
          <cell r="D2694" t="str">
            <v>SUBBASE GRANULAR PEA CLASE A - (SBG_PEA_A_64)</v>
          </cell>
          <cell r="E2694" t="str">
            <v>M3</v>
          </cell>
          <cell r="F2694">
            <v>38080</v>
          </cell>
          <cell r="G2694" t="str">
            <v>Actualización 2022 -I + MO 2023</v>
          </cell>
        </row>
        <row r="2695">
          <cell r="C2695">
            <v>12241</v>
          </cell>
          <cell r="D2695" t="str">
            <v>SUBBASE GRANULAR PEA CLASE B - (SBG_PEA_B_50)</v>
          </cell>
          <cell r="E2695" t="str">
            <v>M3</v>
          </cell>
          <cell r="F2695">
            <v>38080</v>
          </cell>
          <cell r="G2695" t="str">
            <v>Actualización 2022 -I + MO 2023</v>
          </cell>
        </row>
        <row r="2696">
          <cell r="C2696">
            <v>12242</v>
          </cell>
          <cell r="D2696" t="str">
            <v>FIBRAS METÁLICAS</v>
          </cell>
          <cell r="E2696" t="str">
            <v>KG</v>
          </cell>
          <cell r="F2696">
            <v>10115</v>
          </cell>
          <cell r="G2696" t="str">
            <v>Actualización 2022 -I + MO 2023</v>
          </cell>
        </row>
        <row r="2697">
          <cell r="C2697">
            <v>12243</v>
          </cell>
          <cell r="D2697" t="str">
            <v>SUBBASE GRANULAR PEA CLASE B - (SBG_PEA_B_64)</v>
          </cell>
          <cell r="E2697" t="str">
            <v>M3</v>
          </cell>
          <cell r="F2697">
            <v>38080</v>
          </cell>
          <cell r="G2697" t="str">
            <v>Actualización 2022 -I + MO 2023</v>
          </cell>
        </row>
        <row r="2698">
          <cell r="C2698">
            <v>12244</v>
          </cell>
          <cell r="D2698" t="str">
            <v>MATERIAL MARGINAL</v>
          </cell>
          <cell r="E2698" t="str">
            <v>M3</v>
          </cell>
          <cell r="F2698">
            <v>7000</v>
          </cell>
          <cell r="G2698" t="str">
            <v>Actualización 2022 -I + MO 2023</v>
          </cell>
        </row>
        <row r="2699">
          <cell r="C2699">
            <v>12245</v>
          </cell>
          <cell r="D2699" t="str">
            <v>AGREGADOS RECICLADOS PARA BASE GRANULAR (AR_BG38)</v>
          </cell>
          <cell r="E2699" t="str">
            <v>M3</v>
          </cell>
          <cell r="F2699">
            <v>73780</v>
          </cell>
          <cell r="G2699" t="str">
            <v>Actualización 2022 -I + MO 2023</v>
          </cell>
        </row>
        <row r="2700">
          <cell r="C2700">
            <v>12246</v>
          </cell>
          <cell r="D2700" t="str">
            <v>AGREGADOS RECICLADOS PARA BASE GRANULAR (AR_BG25)</v>
          </cell>
          <cell r="E2700" t="str">
            <v>M3</v>
          </cell>
          <cell r="F2700">
            <v>65450</v>
          </cell>
          <cell r="G2700" t="str">
            <v>Actualización 2022 -I + MO 2023</v>
          </cell>
        </row>
        <row r="2701">
          <cell r="C2701">
            <v>12247</v>
          </cell>
          <cell r="D2701" t="str">
            <v>AGREGADOS RECICLADOS PARA SUBBASE GRANULAR PEA (AR_SBG_PEA50)</v>
          </cell>
          <cell r="E2701" t="str">
            <v>M3</v>
          </cell>
          <cell r="F2701">
            <v>49980</v>
          </cell>
          <cell r="G2701" t="str">
            <v>Actualización 2022 -I + MO 2023</v>
          </cell>
        </row>
        <row r="2702">
          <cell r="C2702">
            <v>12248</v>
          </cell>
          <cell r="D2702" t="str">
            <v>AGREGADOS RECICLADOS PARA SUBBASE GRANULAR PEA (AR_SBG_PEA64)</v>
          </cell>
          <cell r="E2702" t="str">
            <v>M3</v>
          </cell>
          <cell r="F2702">
            <v>49980</v>
          </cell>
          <cell r="G2702" t="str">
            <v>Actualización 2022 -I + MO 2023</v>
          </cell>
        </row>
        <row r="2703">
          <cell r="C2703">
            <v>12249</v>
          </cell>
          <cell r="D2703" t="str">
            <v>GRANO DE CAUCHO RECICLADO (GCR)</v>
          </cell>
          <cell r="E2703" t="str">
            <v>KG</v>
          </cell>
          <cell r="F2703">
            <v>1675</v>
          </cell>
          <cell r="G2703" t="str">
            <v>Actualización 2022 -I + MO 2023</v>
          </cell>
        </row>
        <row r="2704">
          <cell r="C2704">
            <v>12250</v>
          </cell>
          <cell r="D2704" t="str">
            <v>CONCRETO AUTOCOMPACTANTE 24 Mpa (245 Kg/cm2)</v>
          </cell>
          <cell r="E2704" t="str">
            <v>M3</v>
          </cell>
          <cell r="F2704">
            <v>445655</v>
          </cell>
          <cell r="G2704" t="str">
            <v>Actualización 2022 -I + MO 2023</v>
          </cell>
        </row>
        <row r="2705">
          <cell r="C2705">
            <v>12251</v>
          </cell>
          <cell r="D2705" t="str">
            <v>CONCRETO AUTOCOMPACTANTE 28 Mpa (280 Kg/cm2)</v>
          </cell>
          <cell r="E2705" t="str">
            <v>M3</v>
          </cell>
          <cell r="F2705">
            <v>456960</v>
          </cell>
          <cell r="G2705" t="str">
            <v>Actualización 2022 -I + MO 2023</v>
          </cell>
        </row>
        <row r="2706">
          <cell r="C2706">
            <v>12252</v>
          </cell>
          <cell r="D2706" t="str">
            <v>CONCRETO AUTOCOMPACTANTE 44 Mpa (420 Kg/cm2)</v>
          </cell>
          <cell r="E2706" t="str">
            <v>M3</v>
          </cell>
          <cell r="F2706">
            <v>500990</v>
          </cell>
          <cell r="G2706" t="str">
            <v>Actualización 2022 -I + MO 2023</v>
          </cell>
        </row>
        <row r="2707">
          <cell r="C2707">
            <v>12253</v>
          </cell>
          <cell r="D2707" t="str">
            <v>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v>
          </cell>
          <cell r="E2707" t="str">
            <v>Km-Car</v>
          </cell>
          <cell r="F2707">
            <v>146370</v>
          </cell>
          <cell r="G2707" t="str">
            <v>Actualización 2022 -I + MO 2023</v>
          </cell>
        </row>
        <row r="2708">
          <cell r="C2708">
            <v>12254</v>
          </cell>
          <cell r="D2708" t="str">
            <v>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v>
          </cell>
          <cell r="E2708" t="str">
            <v>Km-Car</v>
          </cell>
          <cell r="F2708">
            <v>148750</v>
          </cell>
          <cell r="G2708" t="str">
            <v>Actualización 2022 -I + MO 2023</v>
          </cell>
        </row>
        <row r="2709">
          <cell r="C2709">
            <v>12255</v>
          </cell>
          <cell r="D2709" t="str">
            <v>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v>
          </cell>
          <cell r="E2709" t="str">
            <v>Km-Car</v>
          </cell>
          <cell r="F2709">
            <v>194208</v>
          </cell>
          <cell r="G2709" t="str">
            <v>Actualización 2022 -I + MO 2023</v>
          </cell>
        </row>
        <row r="2710">
          <cell r="C2710">
            <v>12256</v>
          </cell>
          <cell r="D2710" t="str">
            <v>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E2710" t="str">
            <v>Km-Car</v>
          </cell>
          <cell r="F2710">
            <v>191388</v>
          </cell>
          <cell r="G2710" t="str">
            <v>Actualización 2022 -I + MO 2023</v>
          </cell>
        </row>
        <row r="2711">
          <cell r="C2711">
            <v>12257</v>
          </cell>
          <cell r="D2711" t="str">
            <v>RESISTENCIA A LA COMPRESIÓN INCONFINADA DE MEZCLAS COMPACTADAS DE SUELO-CAL CON MEDICIÓN DE ESFUERZO-DEFORMACIÓN. Norma Técnica INVE 605 -13</v>
          </cell>
          <cell r="E2711" t="str">
            <v>UN</v>
          </cell>
          <cell r="F2711">
            <v>69000</v>
          </cell>
          <cell r="G2711" t="str">
            <v>Actualización 2022 -I + MO 2023</v>
          </cell>
        </row>
        <row r="2712">
          <cell r="C2712">
            <v>12258</v>
          </cell>
          <cell r="D2712" t="str">
            <v>TINTAS PENETRANTES. Norma Técnica ASTM E165</v>
          </cell>
          <cell r="E2712" t="str">
            <v>DIA</v>
          </cell>
          <cell r="F2712">
            <v>909000</v>
          </cell>
          <cell r="G2712" t="str">
            <v>Actualización 2022 -I + MO 2023</v>
          </cell>
        </row>
        <row r="2713">
          <cell r="C2713">
            <v>12259</v>
          </cell>
          <cell r="D2713" t="str">
            <v>PARTÍCULAS MAGNÉTICAS. Norma Técnica ASTM E709 AWS D.1.1</v>
          </cell>
          <cell r="E2713" t="str">
            <v>DIA</v>
          </cell>
          <cell r="F2713">
            <v>654500</v>
          </cell>
          <cell r="G2713" t="str">
            <v>Actualización 2022 -I + MO 2023</v>
          </cell>
        </row>
        <row r="2714">
          <cell r="C2714">
            <v>12260</v>
          </cell>
          <cell r="D2714" t="str">
            <v>EVALUACIÓN DE ADHERENCIA DEL RECUBRIMIENTO APLICADO. Norma Técnica: ASTM D4541</v>
          </cell>
          <cell r="E2714" t="str">
            <v>DIA</v>
          </cell>
          <cell r="F2714">
            <v>595000</v>
          </cell>
          <cell r="G2714" t="str">
            <v>Actualización 2022 -I + MO 2023</v>
          </cell>
        </row>
        <row r="2715">
          <cell r="C2715">
            <v>12261</v>
          </cell>
          <cell r="D2715" t="str">
            <v>CALIBRACIÓN DE ESPESORES DE PELÍCULA SECA. Norma Técnica. ASTM A123/123M ASTM A153/153M D7091</v>
          </cell>
          <cell r="E2715" t="str">
            <v>DIA</v>
          </cell>
          <cell r="F2715">
            <v>595000</v>
          </cell>
          <cell r="G2715" t="str">
            <v>Actualización 2022 -I + MO 2023</v>
          </cell>
        </row>
        <row r="2716">
          <cell r="C2716">
            <v>12262</v>
          </cell>
          <cell r="D2716" t="str">
            <v>EVALUACIÓN DEL ESPESOR DE PELICULA DE ZINC - CALIBRACIÓN DE ESPESORES DE PELÍCULA SECA. Norma Técnica ASTM A123/123M ASTM A153/153M</v>
          </cell>
          <cell r="E2716" t="str">
            <v>DIA</v>
          </cell>
          <cell r="F2716">
            <v>618800</v>
          </cell>
          <cell r="G2716" t="str">
            <v>Actualización 2022 -I + MO 2023</v>
          </cell>
        </row>
        <row r="2717">
          <cell r="C2717">
            <v>12263</v>
          </cell>
          <cell r="D2717" t="str">
            <v>VALORACIÓN DE LA CONTINUIDAD EN PELÍCULA. Norma Técnica NTC 3951 ASTM D5162</v>
          </cell>
          <cell r="E2717" t="str">
            <v>DIA</v>
          </cell>
          <cell r="F2717">
            <v>535500</v>
          </cell>
          <cell r="G2717" t="str">
            <v>Actualización 2022 -I + MO 2023</v>
          </cell>
        </row>
        <row r="2718">
          <cell r="C2718">
            <v>12264</v>
          </cell>
          <cell r="D2718" t="str">
            <v>MÉTODO DE ENSAYO PARA DETERMINAR LA FINURA DEL CEMENTO HIDRÁULICO UTILIZANDO EL TAMIZ DE 45 mm (No. 325). Norma Técnica NTC 294</v>
          </cell>
          <cell r="E2718" t="str">
            <v>UN</v>
          </cell>
          <cell r="F2718">
            <v>65450</v>
          </cell>
          <cell r="G2718" t="str">
            <v>Actualización 2022 -I + MO 2023</v>
          </cell>
        </row>
        <row r="2719">
          <cell r="C2719">
            <v>12265</v>
          </cell>
          <cell r="D2719" t="str">
            <v>TUBERÍA Ø4" EN HIERRO GALVANIZADO</v>
          </cell>
          <cell r="E2719" t="str">
            <v>ML</v>
          </cell>
          <cell r="F2719">
            <v>82940</v>
          </cell>
          <cell r="G2719" t="str">
            <v>Actualización 2022 -I + MO 2023</v>
          </cell>
        </row>
        <row r="2720">
          <cell r="C2720">
            <v>12266</v>
          </cell>
          <cell r="D2720" t="str">
            <v>ULTRASONIDO. Norma Técnica ASTM E164  AWS D.1.1</v>
          </cell>
          <cell r="E2720" t="str">
            <v>DIA</v>
          </cell>
          <cell r="F2720">
            <v>690200</v>
          </cell>
          <cell r="G2720" t="str">
            <v>Actualización 2022 -I + MO 2023</v>
          </cell>
        </row>
        <row r="2721">
          <cell r="C2721">
            <v>12267</v>
          </cell>
          <cell r="D2721" t="str">
            <v>LAVAMANOS PORTATIL DE PEDAL TIPO MANOS LIBRES.</v>
          </cell>
          <cell r="E2721" t="str">
            <v>UN</v>
          </cell>
          <cell r="F2721">
            <v>1050000</v>
          </cell>
          <cell r="G2721" t="str">
            <v>Actualización 2022 -I + MO 2023</v>
          </cell>
        </row>
        <row r="2722">
          <cell r="C2722">
            <v>12268</v>
          </cell>
          <cell r="D2722" t="str">
            <v>CALIBRACION TERMOMETRO DIGITAL</v>
          </cell>
          <cell r="E2722" t="str">
            <v>UN</v>
          </cell>
          <cell r="F2722">
            <v>154700</v>
          </cell>
          <cell r="G2722" t="str">
            <v>Actualización 2022 -I + MO 2023</v>
          </cell>
        </row>
        <row r="2723">
          <cell r="C2723">
            <v>12269</v>
          </cell>
          <cell r="D2723" t="str">
            <v>TERMOMETRO DIGITAL INFRAROJO PARA USO EN HUMANOS, LIBRE DE CONTACTO, IMPERMEABLE</v>
          </cell>
          <cell r="E2723" t="str">
            <v>UN</v>
          </cell>
          <cell r="F2723">
            <v>110000</v>
          </cell>
          <cell r="G2723" t="str">
            <v>Actualización 2022 -I + MO 2023</v>
          </cell>
        </row>
        <row r="2724">
          <cell r="C2724">
            <v>12270</v>
          </cell>
          <cell r="D2724" t="str">
            <v>DISPENSADOR DE JABÓN LÍQUIDO O GEL ANTIBACTERIAL - ALCOHOL, CON PEDAL METÁLICO</v>
          </cell>
          <cell r="E2724" t="str">
            <v>UN</v>
          </cell>
          <cell r="F2724">
            <v>83300</v>
          </cell>
          <cell r="G2724" t="str">
            <v>Actualización 2022 -I + MO 2023</v>
          </cell>
        </row>
        <row r="2725">
          <cell r="C2725">
            <v>12271</v>
          </cell>
          <cell r="D2725" t="str">
            <v>RECOLECCION, TRANSPORTE Y DISPOSICION DE RESIDUOS LÍQUIDOS PROVENIENTES DE LAVAMANOS PORTATILES. (INCLUYE EQUIPO DE SUCCIÓN)</v>
          </cell>
          <cell r="E2725" t="str">
            <v>M3</v>
          </cell>
          <cell r="F2725">
            <v>297500</v>
          </cell>
          <cell r="G2725" t="str">
            <v>Actualización 2022 -I + MO 2023</v>
          </cell>
        </row>
        <row r="2726">
          <cell r="C2726">
            <v>12272</v>
          </cell>
          <cell r="D2726" t="str">
            <v>BOTIQUIN TIPO B DOTADO PORTATIL</v>
          </cell>
          <cell r="E2726" t="str">
            <v>UN</v>
          </cell>
          <cell r="F2726">
            <v>339900</v>
          </cell>
          <cell r="G2726" t="str">
            <v>Actualización 2022 -I + MO 2023</v>
          </cell>
        </row>
        <row r="2727">
          <cell r="C2727">
            <v>12276</v>
          </cell>
          <cell r="D2727" t="str">
            <v>Detección y Georreferenciación con equipos GPR (Radares de penetración terrestre) y de detección EM de tuberías enterradas bajo superficie - Incluye Equipos GNSS, Transporte, Mano de obra, informe, radargrama, planos y demás costos asociados a la actividad.</v>
          </cell>
          <cell r="E2727" t="str">
            <v>M2</v>
          </cell>
          <cell r="F2727">
            <v>5730</v>
          </cell>
          <cell r="G2727" t="str">
            <v>Actualización 2022 -I + MO 2023</v>
          </cell>
        </row>
        <row r="2728">
          <cell r="C2728">
            <v>12277</v>
          </cell>
          <cell r="D2728" t="str">
            <v>AFOROS DE TRANSITO (MOTORIZADOS Y NO MOTORIZADOS) A PARTIR DE CAPTURA DE VIDEO. Incluye digitación y entrega de base de datos en archivo Excel. Captura día hábil y no hábil, con sus respectivos movimientos. Incluye todos los costos directos e indirectos</v>
          </cell>
          <cell r="E2728" t="str">
            <v>HR</v>
          </cell>
          <cell r="F2728">
            <v>251285</v>
          </cell>
          <cell r="G2728" t="str">
            <v>Actualización 2022 -I + MO 2023</v>
          </cell>
        </row>
        <row r="2729">
          <cell r="C2729">
            <v>12278</v>
          </cell>
          <cell r="D2729" t="str">
            <v>Proyecto Av.Boyacá desde la AC 170 hasta la AC 183: LOSETA PREFABRICADA A51 (20x40x6cm) COLOR OCRE</v>
          </cell>
          <cell r="E2729" t="str">
            <v>M2</v>
          </cell>
          <cell r="F2729">
            <v>32474</v>
          </cell>
          <cell r="G2729" t="str">
            <v>Actualización 2022 -I + MO 2023</v>
          </cell>
        </row>
        <row r="2730">
          <cell r="C2730">
            <v>12279</v>
          </cell>
          <cell r="D2730" t="str">
            <v>Proyecto Av.Boyacá desde la AC 170 hasta la AC 183: LOSETA PREFABRICADA A51 (20x40x6cm) COLOR ARENA</v>
          </cell>
          <cell r="E2730" t="str">
            <v>M2</v>
          </cell>
          <cell r="F2730">
            <v>32474</v>
          </cell>
          <cell r="G2730" t="str">
            <v>Actualización 2022 -I + MO 2023</v>
          </cell>
        </row>
        <row r="2731">
          <cell r="C2731">
            <v>12280</v>
          </cell>
          <cell r="D2731" t="str">
            <v>Proyecto Av.Boyacá desde la AC 170 hasta la AC 183: LOSETA PREFABRICADA A51 (20x40x6cm) COLOR GRIS</v>
          </cell>
          <cell r="E2731" t="str">
            <v>M2</v>
          </cell>
          <cell r="F2731">
            <v>30213</v>
          </cell>
          <cell r="G2731" t="str">
            <v>Actualización 2022 -I + MO 2023</v>
          </cell>
        </row>
        <row r="2732">
          <cell r="C2732">
            <v>12281</v>
          </cell>
          <cell r="D2732" t="str">
            <v>Proyecto Av.Boyacá desde la AC 170 hasta la AC 183: LOSETA PREFABRICADA A55 TACTIL ALERTA (40x40x6cm) COLOR AMARILLO</v>
          </cell>
          <cell r="E2732" t="str">
            <v>M2</v>
          </cell>
          <cell r="F2732">
            <v>46667</v>
          </cell>
          <cell r="G2732" t="str">
            <v>Actualización 2022 -I + MO 2023</v>
          </cell>
        </row>
        <row r="2733">
          <cell r="C2733">
            <v>12282</v>
          </cell>
          <cell r="D2733" t="str">
            <v>Proyecto Av.Boyacá desde la AC 170 hasta la AC 183: GEOBLOQUE DE POLIESTIRENO EXPANDIDO  EPS DENSIDAD 29 a 30 Kg/m3</v>
          </cell>
          <cell r="E2733" t="str">
            <v>M3</v>
          </cell>
          <cell r="F2733">
            <v>535500</v>
          </cell>
          <cell r="G2733" t="str">
            <v>Actualización 2022 -I + MO 2023</v>
          </cell>
        </row>
        <row r="2734">
          <cell r="C2734">
            <v>12283</v>
          </cell>
          <cell r="D2734" t="str">
            <v>Proyecto Av.Boyacá desde la AC 170 hasta la AC 183: COLLAR DERIVACIÓN DE 8" x 1"</v>
          </cell>
          <cell r="E2734" t="str">
            <v>UN</v>
          </cell>
          <cell r="F2734">
            <v>60036</v>
          </cell>
          <cell r="G2734" t="str">
            <v>Actualización 2022 -I + MO 2023</v>
          </cell>
        </row>
        <row r="2735">
          <cell r="C2735">
            <v>12284</v>
          </cell>
          <cell r="D2735" t="str">
            <v>Proyecto Av.Boyacá desde la AC 170 hasta la AC 183_CAMARA PREFABRICADA PZ8  RECTA DIAMETRO INTERNO: 1.10m , ESPESOR DE PARED: 0.126 , INCLUYE AROTAPA Y TAPA</v>
          </cell>
          <cell r="E2735" t="str">
            <v>UN</v>
          </cell>
          <cell r="F2735">
            <v>9503816</v>
          </cell>
          <cell r="G2735" t="str">
            <v>Actualización 2022 -I + MO 2023</v>
          </cell>
        </row>
        <row r="2736">
          <cell r="C2736">
            <v>12285</v>
          </cell>
          <cell r="D2736" t="str">
            <v>Proyecto Av.Boyacá desde la AC 170 hasta la AC 183: CAMARA PZ10 PREFABRICADA RECTA DIAMETRO INTERNO: 1.20m , ESPESOR DE PARED: 0.136 , INCLUYE AROTAPA Y TAPA</v>
          </cell>
          <cell r="E2736" t="str">
            <v>UN</v>
          </cell>
          <cell r="F2736">
            <v>10002712</v>
          </cell>
          <cell r="G2736" t="str">
            <v>Actualización 2022 -I + MO 2023</v>
          </cell>
        </row>
        <row r="2737">
          <cell r="C2737">
            <v>12286</v>
          </cell>
          <cell r="D2737" t="str">
            <v>Proyecto Av.Boyacá desde la AC 170 hasta la AC 183: POSTE EN MADERA ESTRUCTURAL INMUNIZADA (EUCALIPTO) DIAMETRO 17 A 20cm</v>
          </cell>
          <cell r="E2737" t="str">
            <v>ML</v>
          </cell>
          <cell r="F2737">
            <v>68544</v>
          </cell>
          <cell r="G2737" t="str">
            <v>Actualización 2022 -I + MO 2023</v>
          </cell>
        </row>
        <row r="2738">
          <cell r="C2738">
            <v>12287</v>
          </cell>
          <cell r="D2738" t="str">
            <v>Proyecto Intersección a Desnivel Autopista Sur (NQS) con Av. Bosa: SEÑAL INFORMATIVA SI-28, TABLERO 85.01cm x 26.00cm REFLECTIVO ALTA INTENSIDAD, PEDESTAL EN ÁNGULO DE 2"x2"x1/4" H= 2.60m EN PINTURA ELECTROSTÁTICA. (Incluye Suministro e Instalación).</v>
          </cell>
          <cell r="E2738" t="str">
            <v>UN</v>
          </cell>
          <cell r="F2738">
            <v>417896</v>
          </cell>
          <cell r="G2738" t="str">
            <v>Actualización 2022 -I + MO 2023</v>
          </cell>
        </row>
        <row r="2739">
          <cell r="C2739">
            <v>12288</v>
          </cell>
          <cell r="D2739" t="str">
            <v>Proyecto Intersección a Desnivel Autopista Sur (NQS) con Av. Bosa: JUNTA DE DILATACIÓN ELASTOMÉRICA 230 MOVIMIENTO 230mm+/-115mm MODULOS 1.83 m</v>
          </cell>
          <cell r="E2739" t="str">
            <v>ML</v>
          </cell>
          <cell r="F2739">
            <v>3683191</v>
          </cell>
          <cell r="G2739" t="str">
            <v>Actualización 2022 -I + MO 2023</v>
          </cell>
        </row>
        <row r="2740">
          <cell r="C2740">
            <v>12289</v>
          </cell>
          <cell r="D2740" t="str">
            <v>Proyecto Intersección a Desnivel Autopista Sur (NQS) con Av. Bosa: CEMENTO ASFÁLTICO 60-70</v>
          </cell>
          <cell r="E2740" t="str">
            <v>KG</v>
          </cell>
          <cell r="F2740">
            <v>1753</v>
          </cell>
          <cell r="G2740" t="str">
            <v>Actualización 2022 -I + MO 2023</v>
          </cell>
        </row>
        <row r="2741">
          <cell r="C2741">
            <v>12290</v>
          </cell>
          <cell r="D2741" t="str">
            <v>Proyecto Intersección a Desnivel Autopista Sur (NQS) con Av. Bosa: TUBERÍA HD, ACUEDUCTO, PN 16, D=300 MM - 12"</v>
          </cell>
          <cell r="E2741" t="str">
            <v>ML</v>
          </cell>
          <cell r="F2741">
            <v>46433</v>
          </cell>
          <cell r="G2741" t="str">
            <v>Actualización 2022 -I + MO 2023</v>
          </cell>
        </row>
        <row r="2742">
          <cell r="C2742">
            <v>12291</v>
          </cell>
          <cell r="D2742" t="str">
            <v>Proyecto Intersección a Desnivel Autopista Sur (NQS) con Av. Bosa: TUBERÍA HD, ACUEDUCTO, PN 16, D=150 MM - 6"</v>
          </cell>
          <cell r="E2742" t="str">
            <v>ML</v>
          </cell>
          <cell r="F2742">
            <v>20895</v>
          </cell>
          <cell r="G2742" t="str">
            <v>Actualización 2022 -I + MO 2023</v>
          </cell>
        </row>
        <row r="2743">
          <cell r="C2743">
            <v>12292</v>
          </cell>
          <cell r="D2743" t="str">
            <v>Proyecto Intersección a Desnivel Autopista Sur (NQS) con Av. Bosa: TUBERÍA HD, ACUEDUCTO, PN 16, D=100 MM - 4"</v>
          </cell>
          <cell r="E2743" t="str">
            <v>ML</v>
          </cell>
          <cell r="F2743">
            <v>16040</v>
          </cell>
          <cell r="G2743" t="str">
            <v>Actualización 2022 -I + MO 2023</v>
          </cell>
        </row>
        <row r="2744">
          <cell r="C2744">
            <v>12293</v>
          </cell>
          <cell r="D2744" t="str">
            <v>Proyecto Intersección a Desnivel Autopista Sur (NQS) con Av. Bosa: TUBERÍA HD, ACUEDUCTO, PN 16, D=200 mm - 8"</v>
          </cell>
          <cell r="E2744" t="str">
            <v>ML</v>
          </cell>
          <cell r="F2744">
            <v>27016</v>
          </cell>
          <cell r="G2744" t="str">
            <v>Actualización 2022 -I + MO 2023</v>
          </cell>
        </row>
        <row r="2745">
          <cell r="C2745">
            <v>12294</v>
          </cell>
          <cell r="D2745" t="str">
            <v>Proyecto Intersección a Desnivel Autopista Sur (NQS) con Av. Bosa: TUBERÍA HD, ACUEDUCTO, PN 16, D=400 MM - 14"</v>
          </cell>
          <cell r="E2745" t="str">
            <v>ML</v>
          </cell>
          <cell r="F2745">
            <v>55930</v>
          </cell>
          <cell r="G2745" t="str">
            <v>Actualización 2022 -I + MO 2023</v>
          </cell>
        </row>
        <row r="2746">
          <cell r="C2746">
            <v>12295</v>
          </cell>
          <cell r="D2746" t="str">
            <v>Proyecto Intersección a Desnivel Autopista Sur (NQS) con Av. Bosa: CENIZA</v>
          </cell>
          <cell r="E2746" t="str">
            <v>M3</v>
          </cell>
          <cell r="F2746">
            <v>46270</v>
          </cell>
          <cell r="G2746" t="str">
            <v>Actualización 2022 -I + MO 2023</v>
          </cell>
        </row>
        <row r="2747">
          <cell r="C2747">
            <v>12296</v>
          </cell>
          <cell r="D2747" t="str">
            <v>Proyecto Intersección a Desnivel Autopista Sur (NQS) con Av. Bosa: JUNTA DE DILATACIÓN ELASTOMÉRICA 160 MOVIMIENTO 160mm+/-80mm MODULOS 2 m</v>
          </cell>
          <cell r="E2747" t="str">
            <v>ML</v>
          </cell>
          <cell r="F2747">
            <v>2562006</v>
          </cell>
          <cell r="G2747" t="str">
            <v>Actualización 2022 -I + MO 2023</v>
          </cell>
        </row>
        <row r="2748">
          <cell r="C2748">
            <v>12297</v>
          </cell>
          <cell r="D2748" t="str">
            <v>Proyecto Intersección a Desnivel Autopista Sur (NQS) con Av. Bosa: BASE BG TIPO A ESTABILIZADA CON ASFALTO EN CALIENTE (ASFALTO 5% 80-100)_ENTREGADO EN PLANTA</v>
          </cell>
          <cell r="E2748" t="str">
            <v>M3</v>
          </cell>
          <cell r="F2748">
            <v>432261</v>
          </cell>
          <cell r="G2748" t="str">
            <v>Actualización 2022 -I + MO 2023</v>
          </cell>
        </row>
        <row r="2749">
          <cell r="C2749">
            <v>12298</v>
          </cell>
          <cell r="D2749" t="str">
            <v>Proyecto Intersección a Desnivel Autopista Sur (NQS) con Av. Bosa: TAPA DE SEGURIDAD Ø0.60m SEGÚN NP-013 EAAB (TAPAS PARA ACUEDUCTO ANEXO NP-013-8 ANEXO H)</v>
          </cell>
          <cell r="E2749" t="str">
            <v>UN</v>
          </cell>
          <cell r="F2749">
            <v>2370480</v>
          </cell>
          <cell r="G2749" t="str">
            <v>Actualización 2022 -I + MO 2023</v>
          </cell>
        </row>
        <row r="2750">
          <cell r="C2750">
            <v>12299</v>
          </cell>
          <cell r="D2750" t="str">
            <v>Proyecto Intersección a Desnivel Autopista Sur (NQS) con Av. Bosa: TANQUE + TAPA FILTRO ANAEROBICO 2000 LT NEGRO/TAPA ROJA</v>
          </cell>
          <cell r="E2750" t="str">
            <v>UN</v>
          </cell>
          <cell r="F2750">
            <v>1630879</v>
          </cell>
          <cell r="G2750" t="str">
            <v>Actualización 2022 -I + MO 2023</v>
          </cell>
        </row>
        <row r="2751">
          <cell r="C2751">
            <v>12300</v>
          </cell>
          <cell r="D2751" t="str">
            <v>Proyecto Intersección a Desnivel Autopista Sur (NQS) con Av. Bosa: CODO 90° BRIDADO, D 3" (DN80), ASTM A126, GALVANIZADO ASTM A123, GR. 65-45-12 CONEXIONES BRIDADAS ASME B16.42, RF, CLASE 150 LB</v>
          </cell>
          <cell r="E2751" t="str">
            <v>UN</v>
          </cell>
          <cell r="F2751">
            <v>273532</v>
          </cell>
          <cell r="G2751" t="str">
            <v>Actualización 2022 -I + MO 2023</v>
          </cell>
        </row>
        <row r="2752">
          <cell r="C2752">
            <v>12301</v>
          </cell>
          <cell r="D2752" t="str">
            <v>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E2752" t="str">
            <v>ML</v>
          </cell>
          <cell r="F2752">
            <v>1612019</v>
          </cell>
          <cell r="G2752" t="str">
            <v>Actualización 2022 -I + MO 2023</v>
          </cell>
        </row>
        <row r="2753">
          <cell r="C2753">
            <v>12302</v>
          </cell>
          <cell r="D2753" t="str">
            <v>Proyecto Intersección a Desnivel Autopista Sur (NQS) con Av. Bosa: AISLADOR SÍSMICO CON NÚCLEO DE PLOMO (DIÁMETRO 1.20 m, DESPLAZAMIENTO MÁXIMO 150 mm Y CARGA AXIAL MÁXIMA 10000 kN).  INCLUYE ENSAYO DE CALIDAD LRB AL 20%</v>
          </cell>
          <cell r="E2753" t="str">
            <v>UN</v>
          </cell>
          <cell r="F2753">
            <v>97620644</v>
          </cell>
          <cell r="G2753" t="str">
            <v>Actualización 2022 -I + MO 2023</v>
          </cell>
        </row>
        <row r="2754">
          <cell r="C2754">
            <v>12303</v>
          </cell>
          <cell r="D2754" t="str">
            <v>Proyecto Intersección a Desnivel Autopista Sur (NQS) con Av. Bosa: CEMENTO EXPANSIVO</v>
          </cell>
          <cell r="E2754" t="str">
            <v>KG</v>
          </cell>
          <cell r="F2754">
            <v>4250</v>
          </cell>
          <cell r="G2754" t="str">
            <v>Actualización 2022 -I + MO 2023</v>
          </cell>
        </row>
        <row r="2755">
          <cell r="C2755">
            <v>12304</v>
          </cell>
          <cell r="D2755" t="str">
            <v>Proyecto Intersección a Desnivel Autopista Sur (NQS) con Av. Bosa: ROBLE AUSTRALIANO H=1.5 (Incluye siembra, tierra, abono, transporte y tutor)</v>
          </cell>
          <cell r="E2755" t="str">
            <v>UN</v>
          </cell>
          <cell r="F2755">
            <v>74899</v>
          </cell>
          <cell r="G2755" t="str">
            <v>Actualización 2022 -I + MO 2023</v>
          </cell>
        </row>
        <row r="2756">
          <cell r="C2756">
            <v>12305</v>
          </cell>
          <cell r="D2756" t="str">
            <v>Proyecto Intersección a Desnivel Autopista Sur (NQS) con Av. Bosa: CAUCHO TEQUENDAMA H=1.5 (Incluye siembra, tierra, abono, transporte y tutor)</v>
          </cell>
          <cell r="E2756" t="str">
            <v>UN</v>
          </cell>
          <cell r="F2756">
            <v>49365</v>
          </cell>
          <cell r="G2756" t="str">
            <v>Actualización 2022 -I + MO 2023</v>
          </cell>
        </row>
        <row r="2757">
          <cell r="C2757">
            <v>12306</v>
          </cell>
          <cell r="D2757" t="str">
            <v>Proyecto Intersección a Desnivel Autopista Sur (NQS) con Av. Bosa: Tubo de acero de φ 16" con Extremos bridados con Empaque de Caucho, con revestimiento interior y recubrimiento exterior en mortero de cemento. Fabricado de conformidad con la Norma AWWA C200 apartir de Lámina ASTMA 36. L=6,00 m. Presión de Trabajo= 150 psi.</v>
          </cell>
          <cell r="E2757" t="str">
            <v>ML</v>
          </cell>
          <cell r="F2757">
            <v>733561</v>
          </cell>
          <cell r="G2757" t="str">
            <v>Actualización 2022 -I + MO 2023</v>
          </cell>
        </row>
        <row r="2758">
          <cell r="C2758">
            <v>12307</v>
          </cell>
          <cell r="D2758" t="str">
            <v>Proyecto Intersección a Desnivel Autopista Sur (NQS) con Av. Bosa: Cinturón de Cierre en Acero φ16" revestido con Pintura Anticorrosiva. L=0,30m. Fabricado a partir de Lámina ASTM A 36 de Espesor 6mm. Presión de Trabajo = 150 psi.</v>
          </cell>
          <cell r="E2758" t="str">
            <v>UN</v>
          </cell>
          <cell r="F2758">
            <v>307766</v>
          </cell>
          <cell r="G2758" t="str">
            <v>Actualización 2022 -I + MO 2023</v>
          </cell>
        </row>
        <row r="2759">
          <cell r="C2759">
            <v>12308</v>
          </cell>
          <cell r="D2759" t="str">
            <v>Proyecto Intersección a Desnivel Autopista Sur (NQS) con Av. Bosa: Niple en Acero φ12" con Brida. Revestimientos interior y Exterior en Mortero de Cemento. L=2.00m. Brida ANSI ASME B16.5 Clase150. Incluye Un Anillo Pasamuro fabricado apartir de Lámina ASTM A36. Presión de Trabajo = 150 psi.</v>
          </cell>
          <cell r="E2759" t="str">
            <v>UN</v>
          </cell>
          <cell r="F2759">
            <v>3726821</v>
          </cell>
          <cell r="G2759" t="str">
            <v>Actualización 2022 -I + MO 2023</v>
          </cell>
        </row>
        <row r="2760">
          <cell r="C2760">
            <v>12309</v>
          </cell>
          <cell r="D2760" t="str">
            <v>Proyecto Intersección a Desnivel Autopista Sur (NQS) con Av. Bosa: Cinturón de Cierre en Acero φ 24" revestido con Pintura Anticorrosiva. L=0,30m. Fabricado apartir de Lámina ASTM A 36 de Espesor 6mm. Presión de Trabajo = 150 psi.</v>
          </cell>
          <cell r="E2760" t="str">
            <v>UN</v>
          </cell>
          <cell r="F2760">
            <v>484809</v>
          </cell>
          <cell r="G2760" t="str">
            <v>Actualización 2022 -I + MO 2023</v>
          </cell>
        </row>
        <row r="2761">
          <cell r="C2761">
            <v>12310</v>
          </cell>
          <cell r="D2761" t="str">
            <v>Proyecto Intersección a Desnivel Autopista Sur (NQS) con Av. Bosa: Cinturón de Cierre en Acero φ36" revestido con Pintura Anticorrosiva. L=0,30m. Fabricado apartir de Lámina ASTM A 36 de Espesor 6mm. Presión de Trabajo = 150 psi.</v>
          </cell>
          <cell r="E2761" t="str">
            <v>UN</v>
          </cell>
          <cell r="F2761">
            <v>659152</v>
          </cell>
          <cell r="G2761" t="str">
            <v>Actualización 2022 -I + MO 2023</v>
          </cell>
        </row>
        <row r="2762">
          <cell r="C2762">
            <v>12311</v>
          </cell>
          <cell r="D2762" t="str">
            <v>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v>
          </cell>
          <cell r="E2762" t="str">
            <v>UN</v>
          </cell>
          <cell r="F2762">
            <v>11763854</v>
          </cell>
          <cell r="G2762" t="str">
            <v>Actualización 2022 -I + MO 2023</v>
          </cell>
        </row>
        <row r="2763">
          <cell r="C2763">
            <v>12312</v>
          </cell>
          <cell r="D2763" t="str">
            <v>Proyecto Intersección a Desnivel Autopista Sur (NQS) con Av. Bosa: Tee en Acero φ 36"xφ16"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v>
          </cell>
          <cell r="E2763" t="str">
            <v>UN</v>
          </cell>
          <cell r="F2763">
            <v>18008308</v>
          </cell>
          <cell r="G2763" t="str">
            <v>Actualización 2022 -I + MO 2023</v>
          </cell>
        </row>
        <row r="2764">
          <cell r="C2764">
            <v>12313</v>
          </cell>
          <cell r="D2764" t="str">
            <v>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v>
          </cell>
          <cell r="E2764" t="str">
            <v>UN</v>
          </cell>
          <cell r="F2764">
            <v>540313</v>
          </cell>
          <cell r="G2764" t="str">
            <v>Actualización 2022 -I + MO 2023</v>
          </cell>
        </row>
        <row r="2765">
          <cell r="C2765">
            <v>12314</v>
          </cell>
          <cell r="D2765" t="str">
            <v>Proyecto Intersección a Desnivel Autopista Sur (NQS) con Av. Bosa: Compensador de dilatación de goma DN-400 con cuerpo en EPDM y refuerzo de nylon; con bridas giratorias zincadas en acero carbono taladradas según ASA 150 lbs. L= 130 mm.</v>
          </cell>
          <cell r="E2765" t="str">
            <v>UN</v>
          </cell>
          <cell r="F2765">
            <v>4769936</v>
          </cell>
          <cell r="G2765" t="str">
            <v>Actualización 2022 -I + MO 2023</v>
          </cell>
        </row>
        <row r="2766">
          <cell r="C2766">
            <v>12315</v>
          </cell>
          <cell r="D2766" t="str">
            <v>Proyecto Intersección a Desnivel Autopista Sur (NQS) con Av. Bosa: Envío Zamudio - Vizcaya (España) a Bogotá (Colombia) del Compensador de dilatación de goma DN-300 con cuerpo en EPDM y refuerzo de nylon; con bridas giratorias zincadas en acero carbono taladradas según ASA 150 lbs. L= 130 mm.</v>
          </cell>
          <cell r="E2766" t="str">
            <v>UN</v>
          </cell>
          <cell r="F2766">
            <v>1904083</v>
          </cell>
          <cell r="G2766" t="str">
            <v>Actualización 2022 -I + MO 2023</v>
          </cell>
        </row>
        <row r="2767">
          <cell r="C2767">
            <v>12316</v>
          </cell>
          <cell r="D2767" t="str">
            <v>Proyecto Intersección a Desnivel Autopista Sur (NQS) con Av. Bosa: ROBLE AUSTRALIANO H-1.5 (Incluye siembra, tierra, abono, transporte y tutor)</v>
          </cell>
          <cell r="E2767" t="str">
            <v>UN</v>
          </cell>
          <cell r="F2767">
            <v>74899</v>
          </cell>
          <cell r="G2767" t="str">
            <v>Actualización 2022 -I + MO 2023</v>
          </cell>
        </row>
        <row r="2768">
          <cell r="C2768">
            <v>12317</v>
          </cell>
          <cell r="D2768" t="str">
            <v>Proyecto Intersección a Desnivel Autopista Sur (NQS) con Av. Bosa: CAUCHO TEQUENDAMA H- 1.5 (Incluye siembra, tierra, abono, transporte y tutor)</v>
          </cell>
          <cell r="E2768" t="str">
            <v>UN</v>
          </cell>
          <cell r="F2768">
            <v>49365</v>
          </cell>
          <cell r="G2768" t="str">
            <v>Actualización 2022 -I + MO 2023</v>
          </cell>
        </row>
        <row r="2769">
          <cell r="C2769">
            <v>12318</v>
          </cell>
          <cell r="D2769" t="str">
            <v>Proyecto Intersección a Desnivel Autopista Sur (NQS) con Av. Bosa: VÁLVULA DE MARIPOSA Ø 16"A BRIDA - BRIDA (A) (150 PSI)</v>
          </cell>
          <cell r="E2769" t="str">
            <v>UN</v>
          </cell>
          <cell r="F2769">
            <v>4144916</v>
          </cell>
          <cell r="G2769" t="str">
            <v>Actualización 2022 -I + MO 2023</v>
          </cell>
        </row>
        <row r="2770">
          <cell r="C2770">
            <v>12319</v>
          </cell>
          <cell r="D2770" t="str">
            <v>BARRENO MANUAL HASTA 10M.  Incluye descripcion visual de estratos encontrados, lecturas de campo, SPT, Veleta, tipo y prof. muestras recuperadas, datos nivel freático</v>
          </cell>
          <cell r="E2770" t="str">
            <v>ML</v>
          </cell>
          <cell r="F2770">
            <v>101745</v>
          </cell>
          <cell r="G2770" t="str">
            <v>Actualización 2022 -I + MO 2023</v>
          </cell>
        </row>
        <row r="2771">
          <cell r="C2771">
            <v>12320</v>
          </cell>
          <cell r="D2771" t="str">
            <v>PERFORACION MECANICA EN SUELO BLANDO DE 0 a 30m. Incluye descripción visual de estratos encontrados, lecturas de campo, SPT, Veleta, tipo y profundidad de las muestras recuperadas, datos nivel freático, muestras inalteradas en tubo Shelby y/o muestreador de pistón</v>
          </cell>
          <cell r="E2771" t="str">
            <v>ML</v>
          </cell>
          <cell r="F2771">
            <v>214200</v>
          </cell>
          <cell r="G2771" t="str">
            <v>Actualización 2022 -I + MO 2023</v>
          </cell>
        </row>
        <row r="2772">
          <cell r="C2772">
            <v>12321</v>
          </cell>
          <cell r="D2772" t="str">
            <v>PERFORACION MECANICA EN SUELO BLANDO DE 0 a 50m. Incluye descripción visual de estratos encontrados, lecturas de campo, SPT, Veleta, tipo y profundidad de las muestras recuperadas, datos nivel freático, muestras inalteradas en tubo Shelby y/o muestreador de pistón</v>
          </cell>
          <cell r="E2772" t="str">
            <v>ML</v>
          </cell>
          <cell r="F2772">
            <v>267750</v>
          </cell>
          <cell r="G2772" t="str">
            <v>Actualización 2022 -I + MO 2023</v>
          </cell>
        </row>
        <row r="2773">
          <cell r="C2773">
            <v>12322</v>
          </cell>
          <cell r="D2773" t="str">
            <v>PERFORACION MECANICA EN SUELO BLANDO mayor de 50m. Incluye descripción visual de estratos encontrados, lecturas de campo, SPT, Veleta, tipo y profundidad de las muestras recuperadas, datos nivel freático, muestras inalteradas en tubo Shelby y/o muestreador de pistón</v>
          </cell>
          <cell r="E2773" t="str">
            <v>ML</v>
          </cell>
          <cell r="F2773">
            <v>214200</v>
          </cell>
          <cell r="G2773" t="str">
            <v>Actualización 2022 -I + MO 2023</v>
          </cell>
        </row>
        <row r="2774">
          <cell r="C2774">
            <v>12323</v>
          </cell>
          <cell r="D2774" t="str">
            <v>PERFORACION MECANICA EN SUELO DURO DE 0 a 10m.Incl recuperación continua muestras, descrip visual estratos encontrados, lecturas de campo, SPT, Veleta, tipo y profundidad de las muestras recuperadas, muestras inalteradas en tubo Shelby y/o muestreador de pistón.</v>
          </cell>
          <cell r="E2774" t="str">
            <v>ML</v>
          </cell>
          <cell r="F2774">
            <v>166600</v>
          </cell>
          <cell r="G2774" t="str">
            <v>Actualización 2022 -I + MO 2023</v>
          </cell>
        </row>
        <row r="2775">
          <cell r="C2775">
            <v>12324</v>
          </cell>
          <cell r="D2775" t="str">
            <v>PERFORACION MECANICA EN SUELO DURO DE 0 a 30m.Incluye recuperación continua muestras, descripción visual estratos encontrados, lecturas de campo, SPT, Veleta de campo, tipo y profundidad de las muestras recuperadas, muestras inalteradas en tubo Shelby y/o muestreador de pistón.</v>
          </cell>
          <cell r="E2775" t="str">
            <v>ML</v>
          </cell>
          <cell r="F2775">
            <v>196350</v>
          </cell>
          <cell r="G2775" t="str">
            <v>Actualización 2022 -I + MO 2023</v>
          </cell>
        </row>
        <row r="2776">
          <cell r="C2776">
            <v>12325</v>
          </cell>
          <cell r="D2776" t="str">
            <v>PERFORACION MECANICA EN SUELO DURO DE 0 a 50m.Incl recuperación continua muestras, descripción visual estratos encontrados, lecturas de campo, SPT, Veleta, tipo y profundidad de las muestras recuperadas, muestras inalteradas en tubo Shelby y/o muestreador de pistón</v>
          </cell>
          <cell r="E2776" t="str">
            <v>ML</v>
          </cell>
          <cell r="F2776">
            <v>238000</v>
          </cell>
          <cell r="G2776" t="str">
            <v>Actualización 2022 -I + MO 2023</v>
          </cell>
        </row>
        <row r="2777">
          <cell r="C2777">
            <v>12326</v>
          </cell>
          <cell r="D2777" t="str">
            <v>PERFORACION MECANICA EN SUELO DURO mayor de 50m.Incl recuperación continua muestras, descrip visual estratos encontrados, lecturas de campo, SPT, Veleta, tipo y profundidad de las muestras recuperadas, muestras inalteradas en tubo Shelby y/o muestreador de pistón.</v>
          </cell>
          <cell r="E2777" t="str">
            <v>ML</v>
          </cell>
          <cell r="F2777">
            <v>357000</v>
          </cell>
          <cell r="G2777" t="str">
            <v>Actualización 2022 -I + MO 2023</v>
          </cell>
        </row>
        <row r="2778">
          <cell r="C2778">
            <v>12327</v>
          </cell>
          <cell r="D2778" t="str">
            <v>PERFORACION MECANICA EN COLUVIÓN/ALUVIÓN DE 0 a 50m. Incluye recuperación continua muestras, descrip visual estratos encontrados, lecturas de campo, SPT, Veleta, tipo y profundidad de las muestras recuperadas</v>
          </cell>
          <cell r="E2778" t="str">
            <v>ML</v>
          </cell>
          <cell r="F2778">
            <v>535500</v>
          </cell>
          <cell r="G2778" t="str">
            <v>Actualización 2022 -I + MO 2023</v>
          </cell>
        </row>
        <row r="2779">
          <cell r="C2779">
            <v>12328</v>
          </cell>
          <cell r="D2779" t="str">
            <v>PERFORACION MECANICA EN COLUVIÓN/ALUVIÓN mayor de 50m. Incluye recuperación continua muestras, descrip visual estratos encontrados, lecturas de campo, SPT, Veleta, tipo y profundidad de las muestras recuperadas</v>
          </cell>
          <cell r="E2779" t="str">
            <v>ML</v>
          </cell>
          <cell r="F2779">
            <v>499800</v>
          </cell>
          <cell r="G2779" t="str">
            <v>Actualización 2022 -I + MO 2023</v>
          </cell>
        </row>
        <row r="2780">
          <cell r="C2780">
            <v>12329</v>
          </cell>
          <cell r="D2780" t="str">
            <v>ENSAYO DE REFRACCIÓN SISMICA</v>
          </cell>
          <cell r="E2780" t="str">
            <v>UN</v>
          </cell>
          <cell r="F2780">
            <v>2975000</v>
          </cell>
          <cell r="G2780" t="str">
            <v>Actualización 2022 -I + MO 2023</v>
          </cell>
        </row>
        <row r="2781">
          <cell r="C2781">
            <v>12330</v>
          </cell>
          <cell r="D2781" t="str">
            <v xml:space="preserve">ENSAYO REMI (Refraction Microtremors) </v>
          </cell>
          <cell r="E2781" t="str">
            <v>UN</v>
          </cell>
          <cell r="F2781">
            <v>2975000</v>
          </cell>
          <cell r="G2781" t="str">
            <v>Actualización 2022 -I + MO 2023</v>
          </cell>
        </row>
        <row r="2782">
          <cell r="C2782">
            <v>12331</v>
          </cell>
          <cell r="D2782" t="str">
            <v>ENSAYO MASW (Multichanel Analysis of Surface Waves). Determinación espesores estratos y velocidad de onda de corte</v>
          </cell>
          <cell r="E2782" t="str">
            <v>UN</v>
          </cell>
          <cell r="F2782">
            <v>4760000</v>
          </cell>
          <cell r="G2782" t="str">
            <v>Actualización 2022 -I + MO 2023</v>
          </cell>
        </row>
        <row r="2783">
          <cell r="C2783">
            <v>12332</v>
          </cell>
          <cell r="D2783" t="str">
            <v>ENSAYO DE COLUMNA RESONANTE</v>
          </cell>
          <cell r="E2783" t="str">
            <v>UN</v>
          </cell>
          <cell r="F2783">
            <v>1123600</v>
          </cell>
          <cell r="G2783" t="str">
            <v>Actualización 2022 -I + MO 2023</v>
          </cell>
        </row>
        <row r="2784">
          <cell r="C2784">
            <v>12333</v>
          </cell>
          <cell r="D2784" t="str">
            <v>ENSAYO TRIAXIAL CICLICO</v>
          </cell>
          <cell r="E2784" t="str">
            <v>UN</v>
          </cell>
          <cell r="F2784">
            <v>1328250</v>
          </cell>
          <cell r="G2784" t="str">
            <v>Actualización 2022 -I + MO 2023</v>
          </cell>
        </row>
        <row r="2785">
          <cell r="C2785">
            <v>12334</v>
          </cell>
          <cell r="D2785" t="str">
            <v>ENSAYO Piezoelectric Bender Element</v>
          </cell>
          <cell r="E2785" t="str">
            <v>UN</v>
          </cell>
          <cell r="F2785">
            <v>343000</v>
          </cell>
          <cell r="G2785" t="str">
            <v>Actualización 2022 -I + MO 2023</v>
          </cell>
        </row>
        <row r="2786">
          <cell r="C2786">
            <v>12335</v>
          </cell>
          <cell r="D2786" t="str">
            <v>EXPANSIÓN CONTROLADA EN CONSOLIDOMETRO</v>
          </cell>
          <cell r="E2786" t="str">
            <v>UN</v>
          </cell>
          <cell r="F2786">
            <v>198000</v>
          </cell>
          <cell r="G2786" t="str">
            <v>Actualización 2022 -I + MO 2023</v>
          </cell>
        </row>
        <row r="2787">
          <cell r="C2787">
            <v>12336</v>
          </cell>
          <cell r="D2787" t="str">
            <v>ENSAYO DE VELETA DE LABORATORIO</v>
          </cell>
          <cell r="E2787" t="str">
            <v>UN</v>
          </cell>
          <cell r="F2787">
            <v>49385</v>
          </cell>
          <cell r="G2787" t="str">
            <v>Actualización 2022 -I + MO 2023</v>
          </cell>
        </row>
        <row r="2788">
          <cell r="C2788">
            <v>12337</v>
          </cell>
          <cell r="D2788" t="str">
            <v>PIEZOMETRO DE CABEZA ABIERTA TIPO CASAGRANDE, para medición de las fluctuaciones del nivel freático</v>
          </cell>
          <cell r="E2788" t="str">
            <v>ML</v>
          </cell>
          <cell r="F2788">
            <v>297500</v>
          </cell>
          <cell r="G2788" t="str">
            <v>Actualización 2022 -I + MO 2023</v>
          </cell>
        </row>
        <row r="2789">
          <cell r="C2789">
            <v>12338</v>
          </cell>
          <cell r="D2789" t="str">
            <v>GEORADAR(GPR)- Ground Penetrating Radar. Señal electromagnética de alta frecuencia, barrido con antena. Detección de redes</v>
          </cell>
          <cell r="E2789" t="str">
            <v>UN</v>
          </cell>
          <cell r="F2789">
            <v>5355000</v>
          </cell>
          <cell r="G2789" t="str">
            <v>Actualización 2022 -I + MO 2023</v>
          </cell>
        </row>
        <row r="2790">
          <cell r="C2790">
            <v>12339</v>
          </cell>
          <cell r="D2790" t="str">
            <v>Estudios y Diseños proyectos de Valorización: APIQUE MANUAL HASTA 1.50m DE 0.50m X 0.50m - (Relleno y adecuación del sitio - incluye transporte.)</v>
          </cell>
          <cell r="E2790" t="str">
            <v>UN</v>
          </cell>
          <cell r="F2790">
            <v>297500</v>
          </cell>
          <cell r="G2790" t="str">
            <v>Actualización 2022 -I + MO 2023</v>
          </cell>
        </row>
        <row r="2791">
          <cell r="C2791">
            <v>12340</v>
          </cell>
          <cell r="D2791" t="str">
            <v>Estudios y Diseños proyectos de Valorización: APIQUE MANUAL EN ZONA DURA DE 0,65m x 0,65m x1,5m (Incluye demolición, excavación, recuperación de muestras alteradas e inalteradas, reparación con base granular y mezcla en frío e=0,10m) - Horario Nocturno</v>
          </cell>
          <cell r="E2791" t="str">
            <v>UN</v>
          </cell>
          <cell r="F2791">
            <v>678577</v>
          </cell>
          <cell r="G2791" t="str">
            <v>Actualización 2022 -I + MO 2023</v>
          </cell>
        </row>
        <row r="2792">
          <cell r="C2792">
            <v>12341</v>
          </cell>
          <cell r="D2792" t="str">
            <v>MARCO Y TAPA PARA CAJA DE INSPECCION CODENSA CS290</v>
          </cell>
          <cell r="E2792" t="str">
            <v>UN</v>
          </cell>
          <cell r="F2792">
            <v>2298747</v>
          </cell>
          <cell r="G2792" t="str">
            <v>Actualización 2022 -I + MO 2023</v>
          </cell>
        </row>
        <row r="2793">
          <cell r="C2793">
            <v>12342</v>
          </cell>
          <cell r="D2793" t="str">
            <v>PROYECTO CONSTRUCCIÓN DE LA AVENIDA BOYACÁ (AK 72) CÁMARA GRP P271 TIPO II (0°) DN ENTRADA 2000 DN SALIDA 2000 (BL1+BL2=2250 MM) DN CHIMENEA  1200 (H=1550 MM), INCLUYE ESCALERA Y ACCESORIOS, NO INCLUYE TRANSPORTE NI TUBERÍA. SUMINISTRO</v>
          </cell>
          <cell r="E2793" t="str">
            <v>UN</v>
          </cell>
          <cell r="F2793">
            <v>30681868</v>
          </cell>
          <cell r="G2793" t="str">
            <v>Actualización 2022 -I + MO 2023</v>
          </cell>
        </row>
        <row r="2794">
          <cell r="C2794">
            <v>12343</v>
          </cell>
          <cell r="D2794" t="str">
            <v>PROYECTO CONSTRUCCIÓN DE LA AVENIDA BOYACÁ (AK 72) CÁMARA GRP P2 TIPO II (1°-30°) DN ENTRADA 2000 DN SALIDA 2000 (BL1+BL2=3200 MM) DN CHIMENEA  1200 (H=1550 MM), INCLUYE ESCALERA Y ACCESORIOS, NO  INCLUYE TRANSPORTE NI TUBERÍA. SUMINISTRO.</v>
          </cell>
          <cell r="E2794" t="str">
            <v>UN</v>
          </cell>
          <cell r="F2794">
            <v>37512370</v>
          </cell>
          <cell r="G2794" t="str">
            <v>Actualización 2022 -I + MO 2023</v>
          </cell>
        </row>
        <row r="2795">
          <cell r="C2795">
            <v>12344</v>
          </cell>
          <cell r="D2795" t="str">
            <v>PROYECTO CONSTRUCCIÓN DE LA AVENIDA BOYACÁ (AK 72) CÁMARA GRP P70 TIPO II (31°-60°) DN ENTRADA 2000 DN SALIDA 2000 (BL1+BL2=3800 MM) DN CHIMENEA  1200 (H=1550 MM), INCLUYE ESCALERA Y ACCESORIOS, NO INCLUYE TRANSPORTE NI TUBERÍA. SUMINISTRO</v>
          </cell>
          <cell r="E2795" t="str">
            <v>UN</v>
          </cell>
          <cell r="F2795">
            <v>41716584</v>
          </cell>
          <cell r="G2795" t="str">
            <v>Actualización 2022 -I + MO 2023</v>
          </cell>
        </row>
        <row r="2796">
          <cell r="C2796">
            <v>12345</v>
          </cell>
          <cell r="D2796" t="str">
            <v>ALQUILER SOPLETE GAS 2,5 CM BOQUILLA DIÁMETRO CON GATILLO QUEMADOR DISCOVER</v>
          </cell>
          <cell r="E2796" t="str">
            <v>UN/DIA</v>
          </cell>
          <cell r="F2796">
            <v>10863</v>
          </cell>
          <cell r="G2796" t="str">
            <v>Actualización 2022 -I + MO 2023</v>
          </cell>
        </row>
        <row r="2797">
          <cell r="C2797">
            <v>12346</v>
          </cell>
          <cell r="D2797" t="str">
            <v>RECARGA DE CILINDRO DE GAS 40 LB</v>
          </cell>
          <cell r="E2797" t="str">
            <v>UN</v>
          </cell>
          <cell r="F2797">
            <v>81635</v>
          </cell>
          <cell r="G2797" t="str">
            <v>Actualización 2022 -I + MO 2023</v>
          </cell>
        </row>
        <row r="2798">
          <cell r="C2798">
            <v>12347</v>
          </cell>
          <cell r="D2798" t="str">
            <v>MANTO ASFÁLTICO IMPERMEABILIZANTE HDPE + FP 250</v>
          </cell>
          <cell r="E2798" t="str">
            <v>ROLLO</v>
          </cell>
          <cell r="F2798">
            <v>285576</v>
          </cell>
          <cell r="G2798" t="str">
            <v>Actualización 2022 -I + MO 2023</v>
          </cell>
        </row>
        <row r="2799">
          <cell r="C2799">
            <v>12348</v>
          </cell>
          <cell r="D2799" t="str">
            <v>EMULSIÓN ASFÁLTICA IMPERMEABILIZANTE ED-9 - Impermeabilización y reparación de humedad. (Tambor de 55 galones)</v>
          </cell>
          <cell r="E2799" t="str">
            <v>GLN</v>
          </cell>
          <cell r="F2799">
            <v>642600</v>
          </cell>
          <cell r="G2799" t="str">
            <v>Actualización 2022 -I + MO 2023</v>
          </cell>
        </row>
        <row r="2800">
          <cell r="C2800">
            <v>12349</v>
          </cell>
          <cell r="D2800" t="str">
            <v>COPA T11 4X2 PULG GRAMOS 24 DESBASTE CARBONO</v>
          </cell>
          <cell r="E2800" t="str">
            <v>UN</v>
          </cell>
          <cell r="F2800">
            <v>45432</v>
          </cell>
          <cell r="G2800" t="str">
            <v>Actualización 2022 -I + MO 2023</v>
          </cell>
        </row>
        <row r="2801">
          <cell r="C2801">
            <v>12350</v>
          </cell>
          <cell r="D2801" t="str">
            <v>ANDAMIO CERTIFICADO MULTIDIRECCIONAL, 1 TORRE, SECCIÓN  DE 1.4 X 1.4 M, ALTURA DE ANDAMIO 3 M</v>
          </cell>
          <cell r="E2801" t="str">
            <v>DIA</v>
          </cell>
          <cell r="F2801">
            <v>15765</v>
          </cell>
          <cell r="G2801" t="str">
            <v>Actualización 2022 -I + MO 2023</v>
          </cell>
        </row>
        <row r="2802">
          <cell r="C2802">
            <v>12351</v>
          </cell>
          <cell r="D2802" t="str">
            <v>TEJIDO DE FIBRA DE CARBONO PARA REFORZAMIENTO ESTRUCTURAL. Rollo de 50cm x 100M</v>
          </cell>
          <cell r="E2802" t="str">
            <v>ROLLO</v>
          </cell>
          <cell r="F2802">
            <v>12252126</v>
          </cell>
          <cell r="G2802" t="str">
            <v>Actualización 2022 -I + MO 2023</v>
          </cell>
        </row>
        <row r="2803">
          <cell r="C2803">
            <v>12352</v>
          </cell>
          <cell r="D2803" t="str">
            <v>MORTERO SIN CONTRACCIÓN PARA ANCLAJES Y RELLENOS DE PRECISIÓN</v>
          </cell>
          <cell r="E2803" t="str">
            <v>BULTO</v>
          </cell>
          <cell r="F2803">
            <v>150900</v>
          </cell>
          <cell r="G2803" t="str">
            <v>Actualización 2022 -I + MO 2023</v>
          </cell>
        </row>
        <row r="2804">
          <cell r="C2804">
            <v>12353</v>
          </cell>
          <cell r="D2804" t="str">
            <v>APOYO ELASTOMÉRICO D60 400MM X 69MM CON 5 PLATINAS DE REFUERZO INTERNO</v>
          </cell>
          <cell r="E2804" t="str">
            <v>UN</v>
          </cell>
          <cell r="F2804">
            <v>963900</v>
          </cell>
          <cell r="G2804" t="str">
            <v>Actualización 2022 -I + MO 2023</v>
          </cell>
        </row>
        <row r="2805">
          <cell r="C2805">
            <v>12355</v>
          </cell>
          <cell r="D2805" t="str">
            <v>ANDAMIO CERTIFICADO MULTIDIRECCIONAL, 1 TORRE, SECCIÓN  DE 1.4 X 1.4 M, ALTURA DE ANDAMIO 4 M</v>
          </cell>
          <cell r="E2805" t="str">
            <v>DIA</v>
          </cell>
          <cell r="F2805">
            <v>22003</v>
          </cell>
          <cell r="G2805" t="str">
            <v>Actualización 2022 -I + MO 2023</v>
          </cell>
        </row>
        <row r="2806">
          <cell r="C2806">
            <v>12356</v>
          </cell>
          <cell r="D2806" t="str">
            <v>LÁMINA HR 8mm x 20"A588 GR B/A709 GR 50/W</v>
          </cell>
          <cell r="E2806" t="str">
            <v>KG</v>
          </cell>
          <cell r="F2806">
            <v>6962</v>
          </cell>
          <cell r="G2806" t="str">
            <v>Actualización 2022 -I + MO 2023</v>
          </cell>
        </row>
        <row r="2807">
          <cell r="C2807">
            <v>12357</v>
          </cell>
          <cell r="D2807" t="str">
            <v>BOTIQUIN TIPO A DOTADO PORTATIL</v>
          </cell>
          <cell r="E2807" t="str">
            <v>UN</v>
          </cell>
          <cell r="F2807">
            <v>88000</v>
          </cell>
          <cell r="G2807" t="str">
            <v>Actualización 2022 -I + MO 2023</v>
          </cell>
        </row>
        <row r="2808">
          <cell r="C2808">
            <v>12358</v>
          </cell>
          <cell r="D2808" t="str">
            <v xml:space="preserve">APOYOS DE NEOPRENO DE 500mm x 400mm x 50mm Dureza 60. Con refuerzo de 2 láminas de 1/4" </v>
          </cell>
          <cell r="E2808" t="str">
            <v>UN</v>
          </cell>
          <cell r="F2808">
            <v>702100</v>
          </cell>
          <cell r="G2808" t="str">
            <v>Actualización 2022 -I + MO 2023</v>
          </cell>
        </row>
        <row r="2809">
          <cell r="C2809">
            <v>12359</v>
          </cell>
          <cell r="D2809" t="str">
            <v>Ejecución de las obras y actividades complementarias para el reforzamiento estructural de puentes vehiculares en Bogotá D.C. Grupo C - VÁLVULA TIPO MARIPOSA DOBLE EXCENTRICIDAD SIN ACTUADOR 150PSI DE Ø20"</v>
          </cell>
          <cell r="E2809" t="str">
            <v>UN</v>
          </cell>
          <cell r="F2809">
            <v>27206489</v>
          </cell>
          <cell r="G2809" t="str">
            <v>Actualización 2022 -I + MO 2023</v>
          </cell>
        </row>
        <row r="2810">
          <cell r="C2810">
            <v>12360</v>
          </cell>
          <cell r="D2810" t="str">
            <v>Ejecución de las obras y actividades complementarias para el reforzamiento estructural de puentes vehiculares en Bogotá D.C. Grupo C - CODO EN ACERO Ø 20" ENTRE 67½° Y 90° CON UNIONES ESPIGO - CAMPANA CON EMPAQUE DE CAUCHO, CON REVESTIMIENTO INTERIOR Y RECUBRIMIENTO EXTERIOR EN MORTERO DE CEMENTO L=1.50M X 1.50M. PRESIÓN DE TRABAJO =150PSI</v>
          </cell>
          <cell r="E2810" t="str">
            <v>UN</v>
          </cell>
          <cell r="F2810">
            <v>6580224</v>
          </cell>
          <cell r="G2810" t="str">
            <v>Actualización 2022 -I + MO 2023</v>
          </cell>
        </row>
        <row r="2811">
          <cell r="C2811">
            <v>12361</v>
          </cell>
          <cell r="D2811" t="str">
            <v>Ejecución de las obras y actividades complementarias para el reforzamiento estructural de puentes vehiculares en Bogotá D.C. Grupo C. REDUCCIÓN EN ACERO Ø 24" x 20" CON ESPIGO Ø 24" Y CAMPANA Ø 16, REVESTIDA INTERIOR Y EXTERIOR CON MORTERO CEMENTO. L= 0.54m PRESIÓN DE TRABAJO= 150 PSI</v>
          </cell>
          <cell r="E2811" t="str">
            <v>UN</v>
          </cell>
          <cell r="F2811">
            <v>4401453</v>
          </cell>
          <cell r="G2811" t="str">
            <v>Actualización 2022 -I + MO 2023</v>
          </cell>
        </row>
        <row r="2812">
          <cell r="C2812">
            <v>12362</v>
          </cell>
          <cell r="D2812" t="str">
            <v>Ejecución de las obras y actividades complementarias para el reforzamiento estructural de puentes vehiculares en Bogotá D.C. Grupo C: IZAJE DE VIGA PARA REEMPLAZO DE APOYOS DE NEOPRENO, CON SISTEMA HIDRÁULICO SINCRÓNICO</v>
          </cell>
          <cell r="E2812" t="str">
            <v>UN</v>
          </cell>
          <cell r="F2812">
            <v>4076000</v>
          </cell>
          <cell r="G2812" t="str">
            <v>Actualización 2022 -I + MO 2023</v>
          </cell>
        </row>
        <row r="2813">
          <cell r="C2813">
            <v>12363</v>
          </cell>
          <cell r="D2813" t="str">
            <v>Pretil metálico PMH-13</v>
          </cell>
          <cell r="E2813" t="str">
            <v>ML</v>
          </cell>
          <cell r="F2813">
            <v>1551649</v>
          </cell>
          <cell r="G2813" t="str">
            <v>Actualización 2022 -I + MO 2023</v>
          </cell>
        </row>
        <row r="2814">
          <cell r="C2814">
            <v>12364</v>
          </cell>
          <cell r="D2814" t="str">
            <v>REFORZAMIENTO PUENTES VEHICULARES SOBRE LA AV CIUDAD DE QUITO Y CENTENARIO -CTO 1436 DE 2017, SIKADUR - 35 Hi_Mod LV</v>
          </cell>
          <cell r="E2814" t="str">
            <v>KG</v>
          </cell>
          <cell r="F2814">
            <v>173712</v>
          </cell>
          <cell r="G2814" t="str">
            <v>Actualización 2022 -I + MO 2023</v>
          </cell>
        </row>
        <row r="2815">
          <cell r="C2815">
            <v>12365</v>
          </cell>
          <cell r="D2815" t="str">
            <v>REFORZAMIENTO PUENTES VEHICULARES SOBRE LA AV CIUDAD DE QUITO Y CENTENARIO -CTO 1436 DE 2017, SIKACOLOR 555W</v>
          </cell>
          <cell r="E2815" t="str">
            <v>KG</v>
          </cell>
          <cell r="F2815">
            <v>40425</v>
          </cell>
          <cell r="G2815" t="str">
            <v>Actualización 2022 -I + MO 2023</v>
          </cell>
        </row>
        <row r="2816">
          <cell r="C2816">
            <v>12366</v>
          </cell>
          <cell r="D2816" t="str">
            <v>REFORZAMIENTO PUENTES VEHICULARES SOBRE LA AV CIUDAD DE QUITO Y CENTENARIO -CTO 1436 DE 2017, Rehabilitación de conducciones mediante la tecnología Spiral Wound Lining pvc (SWL) diámetro 14”. (Incluye materiales, lavado e inspección diagnóstica  con CCTV  previa y posterior a la rehablitación y máximo 5 cortes con robot cortador)</v>
          </cell>
          <cell r="E2816" t="str">
            <v>ML</v>
          </cell>
          <cell r="F2816">
            <v>1793167</v>
          </cell>
          <cell r="G2816" t="str">
            <v>Actualización 2022 -I + MO 2023</v>
          </cell>
        </row>
        <row r="2817">
          <cell r="C2817">
            <v>12367</v>
          </cell>
          <cell r="D2817" t="str">
            <v>REFORZAMIENTO PUENTES VEHICULARES SOBRE LA AV CIUDAD DE QUITO Y CENTENARIO -CTO 1436 DE 2017, Rehabilitación de conducciones mediante la tecnología Spiral Wound Lining pvc (SWL) diámetro 18”. (Incluye materiales, lavado e inspección diagnóstica  con CCTV  previa y posterior a la rehablitación y máximo 5 cortes con robot cortador)</v>
          </cell>
          <cell r="E2817" t="str">
            <v>ML</v>
          </cell>
          <cell r="F2817">
            <v>2069383</v>
          </cell>
          <cell r="G2817" t="str">
            <v>Actualización 2022 -I + MO 2023</v>
          </cell>
        </row>
        <row r="2818">
          <cell r="C2818">
            <v>12368</v>
          </cell>
          <cell r="D2818" t="str">
            <v>REFORZAMIENTO PUENTES VEHICULARES SOBRE LA AV CIUDAD DE QUITO Y CENTENARIO -CTO 1436 DE 2017, CESPEDONES</v>
          </cell>
          <cell r="E2818" t="str">
            <v>M2</v>
          </cell>
          <cell r="F2818">
            <v>3100</v>
          </cell>
          <cell r="G2818" t="str">
            <v>Actualización 2022 -I + MO 2023</v>
          </cell>
        </row>
        <row r="2819">
          <cell r="C2819">
            <v>12369</v>
          </cell>
          <cell r="D2819" t="str">
            <v>REFORZAMIENTO PUENTES VEHICULARES SOBRE LA AV CIUDAD DE QUITO Y CENTENARIO -CTO 1436 DE 2017, TORONES POSTENSADOS PARA REFORZAMIENTO EXTERNO DE 1/2" TENSIONADO 16,9 TON. SUMINISTRO E INSTALACIÓN, TENSIONAMIENTO, MANO DE OBRA, EQUIPOS EN GENERAL.</v>
          </cell>
          <cell r="E2819" t="str">
            <v>ML</v>
          </cell>
          <cell r="F2819">
            <v>17816</v>
          </cell>
          <cell r="G2819" t="str">
            <v>Actualización 2022 -I + MO 2023</v>
          </cell>
        </row>
        <row r="2820">
          <cell r="C2820">
            <v>12370</v>
          </cell>
          <cell r="D2820" t="str">
            <v>REFORZAMIENTO PUENTES VEHICULARES SOBRE LA AV CIUDAD DE QUITO Y CENTENARIO -CTO 1436 DE 2017, TORON Ø 5/8" ADHERIDO ASTM 416, GRADO 270K, baja relación (vigas nuevas)</v>
          </cell>
          <cell r="E2820" t="str">
            <v>ML</v>
          </cell>
          <cell r="F2820">
            <v>11545</v>
          </cell>
          <cell r="G2820" t="str">
            <v>Actualización 2022 -I + MO 2023</v>
          </cell>
        </row>
        <row r="2821">
          <cell r="C2821">
            <v>12371</v>
          </cell>
          <cell r="D2821" t="str">
            <v>REFORZAMIENTO PUENTES VEHICULARES SOBRE LA AV CIUDAD DE QUITO Y CENTENARIO -CTO 1436 DE 2017, TEE HD EXTREMO LISO 20" x 20" (500X500mm)</v>
          </cell>
          <cell r="E2821" t="str">
            <v>UN</v>
          </cell>
          <cell r="F2821">
            <v>8449000</v>
          </cell>
          <cell r="G2821" t="str">
            <v>Actualización 2022 -I + MO 2023</v>
          </cell>
        </row>
        <row r="2822">
          <cell r="C2822">
            <v>12372</v>
          </cell>
          <cell r="D2822" t="str">
            <v>REFORZAMIENTO PUENTES VEHICULARES SOBRE LA AV CIUDAD DE QUITO Y CENTENARIO -CTO 1436 DE 2017, VALVULA PURGA D = 4"</v>
          </cell>
          <cell r="E2822" t="str">
            <v>UN</v>
          </cell>
          <cell r="F2822">
            <v>912580</v>
          </cell>
          <cell r="G2822" t="str">
            <v>Actualización 2022 -I + MO 2023</v>
          </cell>
        </row>
        <row r="2823">
          <cell r="C2823">
            <v>12373</v>
          </cell>
          <cell r="D2823" t="str">
            <v>CONCRETO MR45 (350 Kg/cm2) ACELERADO 7 DÍAS</v>
          </cell>
          <cell r="E2823" t="str">
            <v>M3</v>
          </cell>
          <cell r="F2823">
            <v>478266</v>
          </cell>
          <cell r="G2823" t="str">
            <v>Actualización 2022 -I + MO 2023</v>
          </cell>
        </row>
        <row r="2824">
          <cell r="C2824">
            <v>12374</v>
          </cell>
          <cell r="D2824" t="str">
            <v>MORTERO IMPERMEABLE PARA REPARACIONES ESTRUCTURALES MODIFICADO CON RESINA ACRÍLICA DE DOS COMPONENTES</v>
          </cell>
          <cell r="E2824" t="str">
            <v>KG</v>
          </cell>
          <cell r="F2824">
            <v>7316</v>
          </cell>
          <cell r="G2824" t="str">
            <v>Actualización 2022 -I + MO 2023</v>
          </cell>
        </row>
        <row r="2825">
          <cell r="C2825">
            <v>12375</v>
          </cell>
          <cell r="D2825" t="str">
            <v>CODO EN ACERO Ø24" ENTRE 67 1/2° Y 90° JUNTA ESPIGO Y CAMPANA, CON EMPAQUE DE CAUCHO, CON REVEST.INT. Y RECUBR. EXT. EN MORTERO DE CEMENTO. L= 1.65m x 1.65m</v>
          </cell>
          <cell r="E2825" t="str">
            <v>UN</v>
          </cell>
          <cell r="F2825">
            <v>8994957</v>
          </cell>
          <cell r="G2825" t="str">
            <v>Actualización 2022 -I + MO 2023</v>
          </cell>
        </row>
        <row r="2826">
          <cell r="C2826">
            <v>12376</v>
          </cell>
          <cell r="D2826" t="str">
            <v>TAPON DE ACERO 16" SOLDADO</v>
          </cell>
          <cell r="E2826" t="str">
            <v>UN</v>
          </cell>
          <cell r="F2826">
            <v>442014</v>
          </cell>
          <cell r="G2826" t="str">
            <v>Actualización 2022 -I + MO 2023</v>
          </cell>
        </row>
        <row r="2827">
          <cell r="C2827">
            <v>12377</v>
          </cell>
          <cell r="D2827" t="str">
            <v>REDUCCIÓN EN ACERO Ø 20" x 16" CON ESPIGO Ø 20" Y CAMPANA Ø 16, REVESTIDA INTERIOR Y EXTERIOR CON MORTERO CEMENTO. L= 0.58m PRESIÓN DE TRABAJO= 150 PSI</v>
          </cell>
          <cell r="E2827" t="str">
            <v>UN</v>
          </cell>
          <cell r="F2827">
            <v>2935020</v>
          </cell>
          <cell r="G2827" t="str">
            <v>Actualización 2022 -I + MO 2023</v>
          </cell>
        </row>
        <row r="2828">
          <cell r="C2828">
            <v>12378</v>
          </cell>
          <cell r="D2828" t="str">
            <v>Proyecto factibilidad, estudios y diseños para la construcción de los puntos inestables de la vía Bogotá - La Calera: CONCRETO CELULAR DE 1500 psi 28 días. Incluye servicio de Autobomba</v>
          </cell>
          <cell r="E2828" t="str">
            <v>M3</v>
          </cell>
          <cell r="F2828">
            <v>403609</v>
          </cell>
          <cell r="G2828" t="str">
            <v>Actualización 2022 -I + MO 2023</v>
          </cell>
        </row>
        <row r="2829">
          <cell r="C2829">
            <v>12379</v>
          </cell>
          <cell r="D2829" t="str">
            <v>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v>
          </cell>
          <cell r="E2829" t="str">
            <v>GLB</v>
          </cell>
          <cell r="F2829">
            <v>53265610</v>
          </cell>
          <cell r="G2829" t="str">
            <v>Actualización 2022 -I + MO 2023</v>
          </cell>
        </row>
        <row r="2830">
          <cell r="C2830">
            <v>12380</v>
          </cell>
          <cell r="D2830" t="str">
            <v>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v>
          </cell>
          <cell r="E2830" t="str">
            <v>UN</v>
          </cell>
          <cell r="F2830">
            <v>279888</v>
          </cell>
          <cell r="G2830" t="str">
            <v>Actualización 2022 -I + MO 2023</v>
          </cell>
        </row>
        <row r="2831">
          <cell r="C2831">
            <v>12381</v>
          </cell>
          <cell r="D2831" t="str">
            <v>MEZCLA ASFÁLTICA EN CALIENTE TIPO MS 20 CON ADICIÓN DE FIBRA SINTÉTICA DE ALTA RESISTENCIA (ARAMIDA Y POLIOLEFINA). ENTREGADA EN PLANTA</v>
          </cell>
          <cell r="E2831" t="str">
            <v>M3</v>
          </cell>
          <cell r="F2831">
            <v>618464</v>
          </cell>
          <cell r="G2831" t="str">
            <v>Actualización 2022 -I + MO 2023</v>
          </cell>
        </row>
        <row r="2832">
          <cell r="C2832">
            <v>12382</v>
          </cell>
          <cell r="D2832" t="str">
            <v>MICROFIBRA DE POLIPROPILENO PARA CONCRETO Y MORTERO CON PLASTIFICANTE EN POLVO</v>
          </cell>
          <cell r="E2832" t="str">
            <v>KG</v>
          </cell>
          <cell r="F2832">
            <v>29833</v>
          </cell>
          <cell r="G2832" t="str">
            <v>Actualización 2022 -I + MO 2023</v>
          </cell>
        </row>
        <row r="2833">
          <cell r="C2833">
            <v>12383</v>
          </cell>
          <cell r="D2833" t="str">
            <v>JUNTA DE DILATACIÓN ELASTOMÉRICA 160 MOVIMIENTO 160mm+/-80mm</v>
          </cell>
          <cell r="E2833" t="str">
            <v>ML</v>
          </cell>
          <cell r="F2833">
            <v>1148350</v>
          </cell>
          <cell r="G2833" t="str">
            <v>Actualización 2022 -I + MO 2023</v>
          </cell>
        </row>
        <row r="2834">
          <cell r="C2834">
            <v>12384</v>
          </cell>
          <cell r="D2834" t="str">
            <v>JUNTA DE DILATACIÓN ELASTOMÉRICA 230 MOVIMIENTO 230mm+/-115mm</v>
          </cell>
          <cell r="E2834" t="str">
            <v>ML</v>
          </cell>
          <cell r="F2834">
            <v>2679126</v>
          </cell>
          <cell r="G2834" t="str">
            <v>Actualización 2022 -I + MO 2023</v>
          </cell>
        </row>
        <row r="2835">
          <cell r="C2835">
            <v>12386</v>
          </cell>
          <cell r="D2835" t="str">
            <v>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E2835" t="str">
            <v>ML</v>
          </cell>
          <cell r="F2835">
            <v>2298790</v>
          </cell>
          <cell r="G2835" t="str">
            <v>Actualización 2022 -I + MO 2023</v>
          </cell>
        </row>
        <row r="2836">
          <cell r="C2836">
            <v>12387</v>
          </cell>
          <cell r="D2836" t="str">
            <v>Ampliacion puente vehicular calle 153 por Autonorte - Ecomuro 40x40x20 cm Mamposteria</v>
          </cell>
          <cell r="E2836" t="str">
            <v>UN</v>
          </cell>
          <cell r="F2836">
            <v>10115</v>
          </cell>
          <cell r="G2836" t="str">
            <v>Actualización 2022 -I + MO 2023</v>
          </cell>
        </row>
        <row r="2837">
          <cell r="C2837">
            <v>12388</v>
          </cell>
          <cell r="D2837" t="str">
            <v>Ampliacion puente vehicular calle 153 por Autonorte - Lamina súper T formaleta 1200 x 1600 x 15 mm</v>
          </cell>
          <cell r="E2837" t="str">
            <v>M2</v>
          </cell>
          <cell r="F2837">
            <v>22427</v>
          </cell>
          <cell r="G2837" t="str">
            <v>Actualización 2022 -I + MO 2023</v>
          </cell>
        </row>
        <row r="2838">
          <cell r="C2838">
            <v>12389</v>
          </cell>
          <cell r="D2838" t="str">
            <v>Ampliacion puente vehicular calle 153 por Autonorte - Pruebas PIT a pilotes de 0.50-0.60m de diámetro</v>
          </cell>
          <cell r="E2838" t="str">
            <v>UN</v>
          </cell>
          <cell r="F2838">
            <v>160844</v>
          </cell>
          <cell r="G2838" t="str">
            <v>Actualización 2022 -I + MO 2023</v>
          </cell>
        </row>
        <row r="2839">
          <cell r="C2839">
            <v>12390</v>
          </cell>
          <cell r="D2839" t="str">
            <v xml:space="preserve">Conteo cualitativo y cuantitativo de fitolitos en las muestras de suelo, interpretando y reconstruyendo el contexto arqueobótanico. </v>
          </cell>
          <cell r="E2839" t="str">
            <v>UN</v>
          </cell>
          <cell r="F2839">
            <v>1885000</v>
          </cell>
          <cell r="G2839" t="str">
            <v>Actualización 2022 -I + MO 2023</v>
          </cell>
        </row>
        <row r="2840">
          <cell r="C2840">
            <v>12391</v>
          </cell>
          <cell r="D2840" t="str">
            <v>Datación por Carbono 14 y extracción de colageno oseo.</v>
          </cell>
          <cell r="E2840" t="str">
            <v>UN</v>
          </cell>
          <cell r="F2840">
            <v>2942431</v>
          </cell>
          <cell r="G2840" t="str">
            <v>Actualización 2022 -I + MO 2023</v>
          </cell>
        </row>
        <row r="2841">
          <cell r="C2841">
            <v>12392</v>
          </cell>
          <cell r="D2841" t="str">
            <v>Transporte aereo , entrega más rapida, de una muestra de 5 kg, desde la ciudad de Bogota hasta Ciudad de Mexico</v>
          </cell>
          <cell r="E2841" t="str">
            <v>UN</v>
          </cell>
          <cell r="F2841">
            <v>1133965</v>
          </cell>
          <cell r="G2841" t="str">
            <v>Actualización 2022 -I + MO 2023</v>
          </cell>
        </row>
        <row r="2842">
          <cell r="C2842">
            <v>12393</v>
          </cell>
          <cell r="D2842" t="str">
            <v>Elaboración, digitalización y descripción de sección delgada de fragmento ceramica.</v>
          </cell>
          <cell r="E2842" t="str">
            <v>MUESTRA</v>
          </cell>
          <cell r="F2842">
            <v>1106700</v>
          </cell>
          <cell r="G2842" t="str">
            <v>Actualización 2022 -I + MO 2023</v>
          </cell>
        </row>
        <row r="2843">
          <cell r="C2843">
            <v>12394</v>
          </cell>
          <cell r="D2843" t="str">
            <v xml:space="preserve">Prueba de carga estatica en Pilote  hasta 100 Ton. ASTM D1143-07. Incluye Transporte de Equipos </v>
          </cell>
          <cell r="E2843" t="str">
            <v>UN</v>
          </cell>
          <cell r="F2843">
            <v>15291500</v>
          </cell>
          <cell r="G2843" t="str">
            <v>Actualización 2022 -I + MO 2023</v>
          </cell>
        </row>
        <row r="2844">
          <cell r="C2844">
            <v>12396</v>
          </cell>
          <cell r="D2844" t="str">
            <v>Analisis Bioantropologico de  restos oseos humanos, cuarteta basica , informe y base de datos detallada. (Incluye limpieza y registro fotografico).</v>
          </cell>
          <cell r="E2844" t="str">
            <v>UN</v>
          </cell>
          <cell r="F2844">
            <v>1605888</v>
          </cell>
          <cell r="G2844" t="str">
            <v>Actualización 2022 -I + MO 2023</v>
          </cell>
        </row>
        <row r="2845">
          <cell r="C2845">
            <v>12397</v>
          </cell>
          <cell r="D2845" t="str">
            <v>ASFALTO 60/70</v>
          </cell>
          <cell r="E2845" t="str">
            <v>M3</v>
          </cell>
          <cell r="F2845">
            <v>1753</v>
          </cell>
          <cell r="G2845" t="str">
            <v>Actualización 2022 -I + MO 2023</v>
          </cell>
        </row>
        <row r="2846">
          <cell r="C2846">
            <v>12398</v>
          </cell>
          <cell r="D2846" t="str">
            <v>SUMINISTRO REFUERZO BARRA TITÁN 73-35, INCLUYE ACOPLES Y BROCA DE PERFORACIÓN</v>
          </cell>
          <cell r="E2846" t="str">
            <v>ML</v>
          </cell>
          <cell r="F2846">
            <v>576576</v>
          </cell>
          <cell r="G2846" t="str">
            <v>Actualización 2022 -I + MO 2023</v>
          </cell>
        </row>
        <row r="2847">
          <cell r="C2847">
            <v>12399</v>
          </cell>
          <cell r="D2847" t="str">
            <v>TUBERÍA ESTRUCTURAL METÁLICA ASTM A-500 GRADO C PARA ENCAMISADO. DIÁMETRO EXTERIOR 220 MM Y ESPESOR DE PARED 8 mm</v>
          </cell>
          <cell r="E2847" t="str">
            <v>ML</v>
          </cell>
          <cell r="F2847">
            <v>380334</v>
          </cell>
          <cell r="G2847" t="str">
            <v>Actualización 2022 -I + MO 2023</v>
          </cell>
        </row>
        <row r="2848">
          <cell r="C2848">
            <v>12400</v>
          </cell>
          <cell r="D2848" t="str">
            <v>Ejecución de Obras y actividades complementarias para el reforzamiento estructural de puentes vehiculares en Bogotá D.C. , EJECUCIÓN DE MICROPILOTES, INCLUYE PERFORACIÓN, LLENADO E INYECCIÓN HASTA 100 KG DE CEMENTO E INSTALACIÓN DE REFUERZO</v>
          </cell>
          <cell r="E2848" t="str">
            <v>ML</v>
          </cell>
          <cell r="F2848">
            <v>295270</v>
          </cell>
          <cell r="G2848" t="str">
            <v>Actualización 2022 -I + MO 2023</v>
          </cell>
        </row>
        <row r="2849">
          <cell r="C2849">
            <v>12401</v>
          </cell>
          <cell r="D2849" t="str">
            <v>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v>
          </cell>
          <cell r="E2849" t="str">
            <v>UN</v>
          </cell>
          <cell r="F2849">
            <v>13875400</v>
          </cell>
          <cell r="G2849" t="str">
            <v>Actualización 2022 -I + MO 2023</v>
          </cell>
        </row>
        <row r="2850">
          <cell r="C2850">
            <v>12402</v>
          </cell>
          <cell r="D2850" t="str">
            <v>Ejecución de Obras y actividades complementarias para el reforzamiento estructural de puentes vehiculares en Bogotá D.C. , REDUCCION EN ACERO 24"X20" CON ESPIGO 24" Y CAMPANA 20" CON REVESTIMIENTOS INTERIOR Y EXTERIOR EN MORTERO DE CEMENTO. L=0,54 M. PRESIÓN DE TRABAJO=150 PSI.</v>
          </cell>
          <cell r="E2850" t="str">
            <v>UN</v>
          </cell>
          <cell r="F2850">
            <v>4401453</v>
          </cell>
          <cell r="G2850" t="str">
            <v>Actualización 2022 -I + MO 2023</v>
          </cell>
        </row>
        <row r="2851">
          <cell r="C2851">
            <v>12403</v>
          </cell>
          <cell r="D2851" t="str">
            <v>Ejecución de Obras y actividades complementarias para el reforzamiento estructural de puentes vehiculares en Bogotá D.C. , REDUCCION EN ACERO 24"X16" CON ESPIGO 24" Y CAMPANA 16" CON REVESTIMIENTOS INTERIOR Y EXTERIOR EN MORTERO DE CEMENTO. L=1,00 M. PRESIÓN DE TRABAJO=150 PSI.</v>
          </cell>
          <cell r="E2851" t="str">
            <v>UN</v>
          </cell>
          <cell r="F2851">
            <v>4684435</v>
          </cell>
          <cell r="G2851" t="str">
            <v>Actualización 2022 -I + MO 2023</v>
          </cell>
        </row>
        <row r="2852">
          <cell r="C2852">
            <v>12404</v>
          </cell>
          <cell r="D2852" t="str">
            <v>FIBRA DE CARBONO UNIDIRECCIONAL DE ALTA RESISTENCIA. Rollos de 50 m2 / (Ancho: 0.50 m x Largo: 100 m) Peso por m2: 300 g.</v>
          </cell>
          <cell r="E2852" t="str">
            <v>ML</v>
          </cell>
          <cell r="F2852">
            <v>129185</v>
          </cell>
          <cell r="G2852" t="str">
            <v>Actualización 2022 -I + MO 2023</v>
          </cell>
        </row>
        <row r="2853">
          <cell r="C2853">
            <v>12405</v>
          </cell>
          <cell r="D2853" t="str">
            <v>RESINA  DE IMPREGNACIÓN DE ALTO MÓDULO Y ALTA RESISTENCIA</v>
          </cell>
          <cell r="E2853" t="str">
            <v>KG</v>
          </cell>
          <cell r="F2853">
            <v>156538</v>
          </cell>
          <cell r="G2853" t="str">
            <v>Actualización 2022 -I + MO 2023</v>
          </cell>
        </row>
        <row r="2854">
          <cell r="C2854">
            <v>12406</v>
          </cell>
          <cell r="D2854" t="str">
            <v>Ejecución de Obras y actividades complementarias para el reforzamiento estructural de puentes vehiculares en Bogotá D.C. , GEOBLOQUE EN POLIESTIRENO EXPANDIDO Densidad 30 Kg/M3 MEDIDAS 3,07m x 1,30m x 0,53m (2,12 M3).</v>
          </cell>
          <cell r="E2854" t="str">
            <v>M3</v>
          </cell>
          <cell r="F2854">
            <v>552160</v>
          </cell>
          <cell r="G2854" t="str">
            <v>Actualización 2022 -I + MO 2023</v>
          </cell>
        </row>
        <row r="2855">
          <cell r="C2855">
            <v>12407</v>
          </cell>
          <cell r="D2855"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1-1/8"(28,575mm)x1000mm, de 1 metro de longitud, fabricado en Varilla lisa que cumple con la norma F-1554 Grado 55 incluye rosca superior e inferior, incluye dos tuercas A563 grado DH de 1" y dos arandelas F-436 de 1". Peso Unitario = 5,73 kg</v>
          </cell>
          <cell r="E2855" t="str">
            <v>UN</v>
          </cell>
          <cell r="F2855">
            <v>88298</v>
          </cell>
          <cell r="G2855" t="str">
            <v>Actualización 2022 -I + MO 2023</v>
          </cell>
        </row>
        <row r="2856">
          <cell r="C2856">
            <v>12408</v>
          </cell>
          <cell r="D2856"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fabricado en Varilla lisa que cumple con la norma F-1554 Grado 55, incluye rosca superior e inferior, dos tuercas A563 grado DH de 5/8" y dos arandelas F-436 de 5/8". Peso Unitario = 0,62 kg</v>
          </cell>
          <cell r="E2856" t="str">
            <v>UN</v>
          </cell>
          <cell r="F2856">
            <v>10056</v>
          </cell>
          <cell r="G2856" t="str">
            <v>Actualización 2022 -I + MO 2023</v>
          </cell>
        </row>
        <row r="2857">
          <cell r="C2857">
            <v>12410</v>
          </cell>
          <cell r="D2857" t="str">
            <v>Ampliacion puente vehicular calle 153 por Autonorte - Prueba de carga para puente vehicular.  Incluye nivelación de precisión e informe.  No incluye señalización, vigilancia, permisos, cargas necesarias para la prueba ni el pesaje de las cargas.</v>
          </cell>
          <cell r="E2857" t="str">
            <v>UN</v>
          </cell>
          <cell r="F2857">
            <v>94129089</v>
          </cell>
          <cell r="G2857" t="str">
            <v>Actualización 2022 -I + MO 2023</v>
          </cell>
        </row>
        <row r="2858">
          <cell r="C2858">
            <v>12411</v>
          </cell>
          <cell r="D2858" t="str">
            <v>Ampliacion puente vehicular calle 153 por Autonorte - Prueba dinámica PDA (dirección, instrumentación, toma de señales, análisis CAPWAP e informe)</v>
          </cell>
          <cell r="E2858" t="str">
            <v>UN</v>
          </cell>
          <cell r="F2858">
            <v>5355000</v>
          </cell>
          <cell r="G2858" t="str">
            <v>Actualización 2022 -I + MO 2023</v>
          </cell>
        </row>
        <row r="2859">
          <cell r="C2859">
            <v>12412</v>
          </cell>
          <cell r="D2859" t="str">
            <v>Ampliacion puente vehicular calle 153 por Autonorte - CENIZA VOLANTE</v>
          </cell>
          <cell r="E2859" t="str">
            <v>M3</v>
          </cell>
          <cell r="F2859">
            <v>48195</v>
          </cell>
          <cell r="G2859" t="str">
            <v>Actualización 2022 -I + MO 2023</v>
          </cell>
        </row>
        <row r="2860">
          <cell r="C2860">
            <v>12413</v>
          </cell>
          <cell r="D2860" t="str">
            <v>Ampliacion puente vehicular calle 153 por Autonorte - BASE ESTABILIZADA CON ASFALTO EN CALIENTE MGEA-A ENTREGADA EN PLANTA</v>
          </cell>
          <cell r="E2860" t="str">
            <v>M3</v>
          </cell>
          <cell r="F2860">
            <v>362950</v>
          </cell>
          <cell r="G2860" t="str">
            <v>Actualización 2022 -I + MO 2023</v>
          </cell>
        </row>
        <row r="2861">
          <cell r="C2861">
            <v>12414</v>
          </cell>
          <cell r="D2861" t="str">
            <v>CONSTRUCCIÓN, TRANSPORTE Y SUMINISTRO DE BICICLETERO EN TUBO METÁLICO AGUA NEGRA DE 1 1/4" x 2,5 mm DESARROLLO 2,50m PLATINA DE ANCLAJE DE 4" x 4" x 1/4" TORNILLOS EXPANSIVO DE 3 1/4" x 1/4", PINTURA ELECTROSTÁTICA</v>
          </cell>
          <cell r="E2861" t="str">
            <v>UN</v>
          </cell>
          <cell r="F2861">
            <v>95903</v>
          </cell>
          <cell r="G2861" t="str">
            <v>Actualización 2022 -I + MO 2023</v>
          </cell>
        </row>
        <row r="2862">
          <cell r="C2862">
            <v>12415</v>
          </cell>
          <cell r="D2862" t="str">
            <v>SUMINISTRO DE BICICLETERO EN TUBO DE 1 1/2” CAL 3mm. ACERO INOXIDABLE, TERMINACIÓN COLOR NATURAL</v>
          </cell>
          <cell r="E2862" t="str">
            <v>UN</v>
          </cell>
          <cell r="F2862">
            <v>261800</v>
          </cell>
          <cell r="G2862" t="str">
            <v>Actualización 2022 -I + MO 2023</v>
          </cell>
        </row>
        <row r="2863">
          <cell r="C2863">
            <v>12416</v>
          </cell>
          <cell r="D2863" t="str">
            <v>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v>
          </cell>
          <cell r="E2863" t="str">
            <v>M2</v>
          </cell>
          <cell r="F2863">
            <v>20</v>
          </cell>
          <cell r="G2863" t="str">
            <v>Actualización 2022 -I + MO 2023</v>
          </cell>
        </row>
        <row r="2864">
          <cell r="C2864">
            <v>12417</v>
          </cell>
          <cell r="D2864" t="str">
            <v>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v>
          </cell>
          <cell r="E2864" t="str">
            <v>M2</v>
          </cell>
          <cell r="F2864">
            <v>99</v>
          </cell>
          <cell r="G2864" t="str">
            <v>Actualización 2022 -I + MO 2023</v>
          </cell>
        </row>
        <row r="2865">
          <cell r="C2865">
            <v>12418</v>
          </cell>
          <cell r="D2865" t="str">
            <v>Estudios y diseños de diagnostico estructural y actualización Sísmica puentes contrato IDU 1574. formaInstalación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v>
          </cell>
          <cell r="E2865" t="str">
            <v>UN</v>
          </cell>
          <cell r="F2865">
            <v>12078500</v>
          </cell>
          <cell r="G2865" t="str">
            <v>Actualización 2022 -I + MO 2023</v>
          </cell>
        </row>
        <row r="2866">
          <cell r="C2866">
            <v>12419</v>
          </cell>
          <cell r="D2866" t="str">
            <v>Estudios y diseños de diagnostico estructural y actualización Sísmica puentes contrato IDU 1574. Instalación de Inclinómetro (Incluye perforación ø 70-85mm, hasta 50 m de profundidad, en suelos blandos, tubería bidireccional, accesorios, materiales, tapa de protección y movilización de equipos y personal)</v>
          </cell>
          <cell r="E2866" t="str">
            <v>UN</v>
          </cell>
          <cell r="F2866">
            <v>11387917</v>
          </cell>
          <cell r="G2866" t="str">
            <v>Actualización 2022 -I + MO 2023</v>
          </cell>
        </row>
        <row r="2867">
          <cell r="C2867">
            <v>12420</v>
          </cell>
          <cell r="D2867" t="str">
            <v>Estudios y diseños de diagnostico estructural y actualización Sísmica puentes contrato IDU 1574. Monitoreo de Piezómetro de Hilo Vibrátil (Incluye visita e informe semanal y alerta cuando la presión sea superior a 6t/m2)</v>
          </cell>
          <cell r="E2867" t="str">
            <v>VISITA</v>
          </cell>
          <cell r="F2867">
            <v>297500</v>
          </cell>
          <cell r="G2867" t="str">
            <v>Actualización 2022 -I + MO 2023</v>
          </cell>
        </row>
        <row r="2868">
          <cell r="C2868">
            <v>12421</v>
          </cell>
          <cell r="D2868" t="str">
            <v>Estudios y diseños de diagnostico estructural y actualización Sísmica puentes contrato IDU 1574. Monitoreo de Inclinómetro (Incluye visita e informe semanal y alerta para las siguientes deformaciones: 0.001 m ≤ Bajas ≤ 0.00025 m, 0.00026 m ≤ Media ≤ 0.0025m y 0.0026m ≤ Alta ≤ 0.025 m)</v>
          </cell>
          <cell r="E2868" t="str">
            <v>VISITA</v>
          </cell>
          <cell r="F2868">
            <v>218575</v>
          </cell>
          <cell r="G2868" t="str">
            <v>Actualización 2022 -I + MO 2023</v>
          </cell>
        </row>
        <row r="2869">
          <cell r="C2869">
            <v>12422</v>
          </cell>
          <cell r="D2869" t="str">
            <v>AMPLIACION PUENTE VEHICULAR CALLE 153 POR AUTONORTE - ADITIVO PARA PUENTE DE ADHERENCIA DE CONCRETO FRESCO A ENDURECIDO</v>
          </cell>
          <cell r="E2869" t="str">
            <v>UN</v>
          </cell>
          <cell r="F2869">
            <v>85855</v>
          </cell>
          <cell r="G2869" t="str">
            <v>Actualización 2022 -I + MO 2023</v>
          </cell>
        </row>
        <row r="2870">
          <cell r="C2870">
            <v>12423</v>
          </cell>
          <cell r="D2870" t="str">
            <v>AMPLIACION PUENTE VEHICULAR CALLE 153 POR AUTONORTE - SUMINISTRO E INSTALACION JUNTA DE DILATACIÓN MOVIMIENTO TOTAL 180mm (+/-90mm)</v>
          </cell>
          <cell r="E2870" t="str">
            <v>UN</v>
          </cell>
          <cell r="F2870">
            <v>3129450</v>
          </cell>
          <cell r="G2870" t="str">
            <v>Actualización 2022 -I + MO 2023</v>
          </cell>
        </row>
        <row r="2871">
          <cell r="C2871">
            <v>12424</v>
          </cell>
          <cell r="D2871" t="str">
            <v>AMPLIACION PUENTE VEHICULAR CALLE 153 POR AUTONORTE - INCLINOMETRO EN TERRENO L=20 METROS (INCLUYE PERFORACION, SUMINISTRO E INSTALACION)</v>
          </cell>
          <cell r="E2871" t="str">
            <v>UN</v>
          </cell>
          <cell r="F2871">
            <v>4848333</v>
          </cell>
          <cell r="G2871" t="str">
            <v>Actualización 2022 -I + MO 2023</v>
          </cell>
        </row>
        <row r="2872">
          <cell r="C2872">
            <v>12425</v>
          </cell>
          <cell r="D2872" t="str">
            <v>AMPLIACION PUENTE VEHICULAR CALLE 153 POR AUTONORTE - PIEZOMETROS DE TUBO ABIERTO TIPO CASAGRANDE L=20 METROS (INCLUYE PERFORACION, SUMINISTRO)</v>
          </cell>
          <cell r="E2872" t="str">
            <v>UN/MES</v>
          </cell>
          <cell r="F2872">
            <v>2796315</v>
          </cell>
          <cell r="G2872" t="str">
            <v>Actualización 2022 -I + MO 2023</v>
          </cell>
        </row>
        <row r="2873">
          <cell r="C2873">
            <v>12426</v>
          </cell>
          <cell r="D2873" t="str">
            <v>AMPLIACION PUENTE VEHICULAR CALLE 153 POR AUTONORTE - EXTENSOMETROS FIJOS DE VARILLA DE 20 METROS CON PUNTO DE LECTURA MANUAL Y UNA SOLA POSICION (INCLUYE PERFORACION, LECTURA E INFORME; NO INCLUYE TOPOGRAFIA)</v>
          </cell>
          <cell r="E2873" t="str">
            <v>UN</v>
          </cell>
          <cell r="F2873">
            <v>5055603</v>
          </cell>
          <cell r="G2873" t="str">
            <v>Actualización 2022 -I + MO 2023</v>
          </cell>
        </row>
        <row r="2874">
          <cell r="C2874">
            <v>12428</v>
          </cell>
          <cell r="D2874" t="str">
            <v>FUMIGADORA DE ESPALDA. ASPERSOR BOMBA MANUAL 20 LITROS. DESINFECCIÓN._(Según Apéndice Bioseguridad Covid 19_V1 y V2)</v>
          </cell>
          <cell r="E2874" t="str">
            <v>UN</v>
          </cell>
          <cell r="F2874">
            <v>79748</v>
          </cell>
          <cell r="G2874" t="str">
            <v>Actualización 2022 -I</v>
          </cell>
        </row>
        <row r="2875">
          <cell r="C2875">
            <v>12429</v>
          </cell>
          <cell r="D2875" t="str">
            <v>TAPABOCAS N95 SIN FILTRO._(Según Apéndice Bioseguridad Covid 19_V1 y V2)</v>
          </cell>
          <cell r="E2875" t="str">
            <v>UN</v>
          </cell>
          <cell r="F2875">
            <v>2800</v>
          </cell>
          <cell r="G2875" t="str">
            <v>Actualización 2022 -I</v>
          </cell>
        </row>
        <row r="2876">
          <cell r="C2876">
            <v>12430</v>
          </cell>
          <cell r="D2876" t="str">
            <v>GEL ANTIBACTERIAL Antiséptico para manos sin enjuague, a base de glicerina, alcohol antiséptico al 70%, contenido máx. de agua 30%._(Según Apéndice Bioseguridad Covid 19_V1 y V2)</v>
          </cell>
          <cell r="E2876" t="str">
            <v>LT</v>
          </cell>
          <cell r="F2876">
            <v>9368</v>
          </cell>
          <cell r="G2876" t="str">
            <v>Actualización 2022 -I</v>
          </cell>
        </row>
        <row r="2877">
          <cell r="C2877">
            <v>12431</v>
          </cell>
          <cell r="D2877" t="str">
            <v>BOLSA PARA BASURA TIPO INDUSTRIAL NEGRA DE 60 x 90 Cm CALIBRE 2 (PAQUETE DE 30 UNIDADES)_(Según Apéndice Bioseguridad Covid 19_V2)</v>
          </cell>
          <cell r="E2877" t="str">
            <v>UN</v>
          </cell>
          <cell r="F2877">
            <v>10042</v>
          </cell>
          <cell r="G2877" t="str">
            <v>Actualización 2022 -I</v>
          </cell>
        </row>
        <row r="2878">
          <cell r="C2878">
            <v>12432</v>
          </cell>
          <cell r="D2878" t="str">
            <v>RECOLECCION, TRANSPORTE Y DISPOSICION DE RESIDUOS LÍQUIDOS PROVENIENTES DE LAVAMANOS PORTATILES. (INCLUYE EQUIPO DE SUCCIÓN)_(Según Apéndice Bioseguridad Covid 19_V2)</v>
          </cell>
          <cell r="E2878" t="str">
            <v>M3</v>
          </cell>
          <cell r="F2878">
            <v>250000</v>
          </cell>
          <cell r="G2878" t="str">
            <v>Actualización 2021</v>
          </cell>
        </row>
        <row r="2879">
          <cell r="C2879">
            <v>12434</v>
          </cell>
          <cell r="D2879" t="str">
            <v>HIPOCLORITO AL 5%._(Según Apéndice Bioseguridad Covid 19_V1 y V2)</v>
          </cell>
          <cell r="E2879" t="str">
            <v>LT</v>
          </cell>
          <cell r="F2879">
            <v>1902</v>
          </cell>
          <cell r="G2879" t="str">
            <v>Actualización 2022 -I</v>
          </cell>
        </row>
        <row r="2880">
          <cell r="C2880">
            <v>12435</v>
          </cell>
          <cell r="D2880" t="str">
            <v>BOTIQUÍN TIPO A DOTADO PORTÁTIL_(Según Apéndice Bioseguridad Covid 19_V2)</v>
          </cell>
          <cell r="E2880" t="str">
            <v>UN</v>
          </cell>
          <cell r="F2880">
            <v>88000</v>
          </cell>
          <cell r="G2880" t="str">
            <v>Actualización 2022 -I</v>
          </cell>
        </row>
        <row r="2881">
          <cell r="C2881">
            <v>12436</v>
          </cell>
          <cell r="D2881" t="str">
            <v>JABÓN LIQUIDO PARA MANOS._(Según Apéndice Bioseguridad Covid 19_V1 y V2)</v>
          </cell>
          <cell r="E2881" t="str">
            <v>GLN</v>
          </cell>
          <cell r="F2881">
            <v>20500</v>
          </cell>
          <cell r="G2881" t="str">
            <v>Actualización 2022 -I</v>
          </cell>
        </row>
        <row r="2882">
          <cell r="C2882">
            <v>12437</v>
          </cell>
          <cell r="D2882" t="str">
            <v>RESPIRADOR ELASTOMÉRICO MEDIA CARA_(Según Apéndice Bioseguridad Covid 19)</v>
          </cell>
          <cell r="E2882" t="str">
            <v>UN</v>
          </cell>
          <cell r="F2882">
            <v>36891</v>
          </cell>
          <cell r="G2882" t="str">
            <v>Actualización 2021</v>
          </cell>
        </row>
        <row r="2883">
          <cell r="C2883">
            <v>12438</v>
          </cell>
          <cell r="D2883" t="str">
            <v>BOTIQUÍN TIPO B DOTADO PORTÁTIL_(Según Apéndice Bioseguridad Covid 19_V1)</v>
          </cell>
          <cell r="E2883" t="str">
            <v>UN</v>
          </cell>
          <cell r="F2883">
            <v>339900</v>
          </cell>
          <cell r="G2883" t="str">
            <v>Actualización 2022 -I</v>
          </cell>
        </row>
        <row r="2884">
          <cell r="C2884">
            <v>12439</v>
          </cell>
          <cell r="D2884" t="str">
            <v>LAVAMANOS PORTÁTIL EN ACERO INOXIDABLE CON DOS TANQUES PARA AGUA LIMPIA Y RESIDUAL DE 20 LT C/U. _(Según Apéndice Bioseguridad Covid 19_V1)</v>
          </cell>
          <cell r="E2884" t="str">
            <v>UN</v>
          </cell>
          <cell r="F2884">
            <v>882353</v>
          </cell>
          <cell r="G2884" t="str">
            <v>Actualización 2022 -I</v>
          </cell>
        </row>
        <row r="2885">
          <cell r="C2885">
            <v>12440</v>
          </cell>
          <cell r="D2885" t="str">
            <v>CALIBRACION TERMOMETRO DIGITAL_(Según Apéndice Bioseguridad Covid 19_V2)</v>
          </cell>
          <cell r="E2885" t="str">
            <v>UN</v>
          </cell>
          <cell r="F2885">
            <v>154700</v>
          </cell>
          <cell r="G2885" t="str">
            <v>Actualización 2022 -I</v>
          </cell>
        </row>
        <row r="2886">
          <cell r="C2886">
            <v>12441</v>
          </cell>
          <cell r="D2886" t="str">
            <v>CAMILLA EN FIBRA CON ARNÉS - INMOVILIZADOR Y SEÑAL ._(Según Apéndice Bioseguridad Covid 19_V1 y V2)</v>
          </cell>
          <cell r="E2886" t="str">
            <v>UN</v>
          </cell>
          <cell r="F2886">
            <v>126050</v>
          </cell>
          <cell r="G2886" t="str">
            <v>Actualización 2022 -I</v>
          </cell>
        </row>
        <row r="2887">
          <cell r="C2887">
            <v>12442</v>
          </cell>
          <cell r="D2887" t="str">
            <v>CANECA PLÁSTICA CON TAPA 60 LTS_(Según Apéndice Bioseguridad Covid 19_V1 y V2)</v>
          </cell>
          <cell r="E2887" t="str">
            <v>UN</v>
          </cell>
          <cell r="F2887">
            <v>64622</v>
          </cell>
          <cell r="G2887" t="str">
            <v>Actualización 2022 -I</v>
          </cell>
        </row>
        <row r="2888">
          <cell r="C2888">
            <v>12443</v>
          </cell>
          <cell r="D2888" t="str">
            <v>CARPA VESTIER 2.0m x 2.0m TECHO Y ESTRUCTURA CON LATERALES EN LONA._(Según Apéndice Bioseguridad Covid 19_V1 y V2)</v>
          </cell>
          <cell r="E2888" t="str">
            <v>UN</v>
          </cell>
          <cell r="F2888">
            <v>1050000</v>
          </cell>
          <cell r="G2888" t="str">
            <v>Actualización 2022 -I</v>
          </cell>
        </row>
        <row r="2889">
          <cell r="C2889">
            <v>12444</v>
          </cell>
          <cell r="D2889" t="str">
            <v>CARROTANQUE IRRIGADOR DE AGUA-VIAJE._(Según Apéndice Bioseguridad Covid 19_V1 y V2)</v>
          </cell>
          <cell r="E2889" t="str">
            <v>VIAJE</v>
          </cell>
          <cell r="F2889">
            <v>210000</v>
          </cell>
          <cell r="G2889" t="str">
            <v>Actualización 2022 -I</v>
          </cell>
        </row>
        <row r="2890">
          <cell r="C2890">
            <v>12445</v>
          </cell>
          <cell r="D2890" t="str">
            <v>CHALECO REFLECTIVO EN TELA._(Según Apéndice Bioseguridad Covid 19_V1 y V2)</v>
          </cell>
          <cell r="E2890" t="str">
            <v>UN</v>
          </cell>
          <cell r="F2890">
            <v>10900</v>
          </cell>
          <cell r="G2890" t="str">
            <v>Actualización 2022 -I</v>
          </cell>
        </row>
        <row r="2891">
          <cell r="C2891">
            <v>12446</v>
          </cell>
          <cell r="D2891" t="str">
            <v>TERMOMETRO DIGITAL INFRAROJO PARA USO EN HUMANOS, LIBRE DE CONTACTO, IMPERMEABLE_(Según Apéndice Bioseguridad Covid 19_V2)</v>
          </cell>
          <cell r="E2891" t="str">
            <v>UN</v>
          </cell>
          <cell r="F2891">
            <v>110000</v>
          </cell>
          <cell r="G2891" t="str">
            <v>Actualización 2022 -I</v>
          </cell>
        </row>
        <row r="2892">
          <cell r="C2892">
            <v>12447</v>
          </cell>
          <cell r="D2892" t="str">
            <v>TERMOMETRO INFRARROJO PARA USO EN HUMANOS, LIBRE DE CONTACTO, IMPERMEABLE._(Según Apéndice Bioseguridad Covid 19_V1)</v>
          </cell>
          <cell r="E2892" t="str">
            <v>UN</v>
          </cell>
          <cell r="F2892">
            <v>110000</v>
          </cell>
          <cell r="G2892" t="str">
            <v>Actualización 2021</v>
          </cell>
        </row>
        <row r="2893">
          <cell r="C2893">
            <v>12448</v>
          </cell>
          <cell r="D2893" t="str">
            <v>TOALLAS DE PAPEL PARA MANOS. TIPO Z. DOBLE HOJA. (PAQUETE 150 HOJAS)_(Según Apéndice Bioseguridad Covid 19_V1 y V2)</v>
          </cell>
          <cell r="E2893" t="str">
            <v>UN</v>
          </cell>
          <cell r="F2893">
            <v>4454</v>
          </cell>
          <cell r="G2893" t="str">
            <v>Actualización 2022 -I</v>
          </cell>
        </row>
        <row r="2894">
          <cell r="C2894">
            <v>12450</v>
          </cell>
          <cell r="D2894" t="str">
            <v>PETO PVC - (Según Apéndice Bioseguridad Covid 19)</v>
          </cell>
          <cell r="E2894" t="str">
            <v>UN</v>
          </cell>
          <cell r="F2894">
            <v>11765</v>
          </cell>
          <cell r="G2894" t="str">
            <v>Actualización 2022 -I</v>
          </cell>
        </row>
        <row r="2895">
          <cell r="C2895">
            <v>12451</v>
          </cell>
          <cell r="D2895" t="str">
            <v>MONOGAFAS CON VENTILACIÓN DIRECTA _(Según Apéndice Bioseguridad Covid 19)</v>
          </cell>
          <cell r="E2895" t="str">
            <v>PAR</v>
          </cell>
          <cell r="F2895">
            <v>7815</v>
          </cell>
          <cell r="G2895" t="str">
            <v>Actualización 2022 -I</v>
          </cell>
        </row>
        <row r="2896">
          <cell r="C2896">
            <v>12452</v>
          </cell>
          <cell r="D2896" t="str">
            <v>APISONADOR MECÁNICO (CANGURO O SALTARÍN) - GOLPES POR MINUTO DE 585 A 808 - INCLUYE COMBUSTIBLE</v>
          </cell>
          <cell r="E2896" t="str">
            <v>DIA</v>
          </cell>
          <cell r="F2896">
            <v>79405</v>
          </cell>
          <cell r="G2896" t="str">
            <v>Actualización 2022 -I + MO 2023</v>
          </cell>
        </row>
        <row r="2897">
          <cell r="C2897">
            <v>12453</v>
          </cell>
          <cell r="D2897" t="str">
            <v>VYNIPEL DE 50cm x 50cm CALIBRE 6 - (Según apéndice de Bioseguridad Covid 19)</v>
          </cell>
          <cell r="E2897" t="str">
            <v>ROLLO</v>
          </cell>
          <cell r="F2897">
            <v>18487</v>
          </cell>
          <cell r="G2897" t="str">
            <v>Actualización 2022 -I</v>
          </cell>
        </row>
        <row r="2898">
          <cell r="C2898">
            <v>12454</v>
          </cell>
          <cell r="D2898" t="str">
            <v>MINICARGADOR CON MARTILLO HIDRÁULICO - GOLPES POR MINUTO DEL MARTILLO DE 700 A 944 - INCLUYE OPERARIO Y COMBUSTIBLE</v>
          </cell>
          <cell r="E2898" t="str">
            <v>HR</v>
          </cell>
          <cell r="F2898">
            <v>102803</v>
          </cell>
          <cell r="G2898" t="str">
            <v>Actualización 2022 -I + MO 2023</v>
          </cell>
        </row>
        <row r="2899">
          <cell r="C2899">
            <v>12455</v>
          </cell>
          <cell r="D2899" t="str">
            <v>MOTOSOLDADOR - CORRIENTE DE SOLDADURA MÁXIMA DE 195 A 600 AMPERIOS - INCLUYE COMBUSTIBLE</v>
          </cell>
          <cell r="E2899" t="str">
            <v>DIA</v>
          </cell>
          <cell r="F2899">
            <v>118741</v>
          </cell>
          <cell r="G2899" t="str">
            <v>Actualización 2022 -I + MO 2023</v>
          </cell>
        </row>
        <row r="2900">
          <cell r="C2900">
            <v>12456</v>
          </cell>
          <cell r="D2900" t="str">
            <v>LAVAMANOS PORTATIL DE PEDAL TIPO MANOS LIBRES._(Según Apéndice Bioseguridad Covid 19_V2)</v>
          </cell>
          <cell r="E2900" t="str">
            <v>UN</v>
          </cell>
          <cell r="F2900">
            <v>882353</v>
          </cell>
          <cell r="G2900" t="str">
            <v>Actualización 2022 -I</v>
          </cell>
        </row>
        <row r="2901">
          <cell r="C2901">
            <v>12457</v>
          </cell>
          <cell r="D2901" t="str">
            <v>BIG BAG TELA POLIPROPILENO R220 GM/2 Rollo de 100m-100cm x 100cm x 160cm Solapa/Fondo Ciego. Reata 25/30 blancos (Según Apéndice Bioseguridad Covid 19)</v>
          </cell>
          <cell r="E2901" t="str">
            <v>UN</v>
          </cell>
          <cell r="F2901">
            <v>49930</v>
          </cell>
          <cell r="G2901" t="str">
            <v>Actualización 2022 -I</v>
          </cell>
        </row>
        <row r="2902">
          <cell r="C2902">
            <v>12458</v>
          </cell>
          <cell r="D2902" t="str">
            <v>ROTOMARTILLO DEMOLEDOR - POTENCIA DE 1400 A 1600 WATTS</v>
          </cell>
          <cell r="E2902" t="str">
            <v>HR</v>
          </cell>
          <cell r="F2902">
            <v>10500</v>
          </cell>
          <cell r="G2902" t="str">
            <v>Actualización 2022 -I + MO 2023</v>
          </cell>
        </row>
        <row r="2903">
          <cell r="C2903">
            <v>12459</v>
          </cell>
          <cell r="D2903" t="str">
            <v>BARREDORA MECÁNICA DE TIPO ROTATORIO AUTOPROPULSADA - VOLUMEN DE LA TOLVA DE 2 A 2.5 METROS CÚBICOS.</v>
          </cell>
          <cell r="E2903" t="str">
            <v>MES</v>
          </cell>
          <cell r="F2903">
            <v>39986732</v>
          </cell>
          <cell r="G2903" t="str">
            <v>Actualización 2022 -I + MO 2023</v>
          </cell>
        </row>
        <row r="2904">
          <cell r="C2904">
            <v>12460</v>
          </cell>
          <cell r="D2904" t="str">
            <v>BULLDOZER MEDIANO - MASA DE 18 A 24 TONELADAS - INCLUYE OPERARIO Y COMBUSTIBLE</v>
          </cell>
          <cell r="E2904" t="str">
            <v>HR</v>
          </cell>
          <cell r="F2904">
            <v>184000</v>
          </cell>
          <cell r="G2904" t="str">
            <v>Actualización 2022 -I + MO 2023</v>
          </cell>
        </row>
        <row r="2905">
          <cell r="C2905">
            <v>12461</v>
          </cell>
          <cell r="D2905" t="str">
            <v>CARGADOR FRONTAL - MASA DE 10 A 18 TONELADAS - VOLUMEN DEL BALDE DE 1.7 A 3.1 METROS CÚBICOS - INCLUYE OPERARIO Y COMBUSTIBLE</v>
          </cell>
          <cell r="E2905" t="str">
            <v>HR</v>
          </cell>
          <cell r="F2905">
            <v>241627</v>
          </cell>
          <cell r="G2905" t="str">
            <v>Actualización 2022 -I + MO 2023</v>
          </cell>
        </row>
        <row r="2906">
          <cell r="C2906">
            <v>12462</v>
          </cell>
          <cell r="D2906" t="str">
            <v>VIBROCOMPACTADOR MIXTO (RODILLO + NEUMÁTICOS) MASA 2 A 3 TONELADAS - INCLUYE OPERARIO Y COMBUSTIBLE.</v>
          </cell>
          <cell r="E2906" t="str">
            <v>HR</v>
          </cell>
          <cell r="F2906">
            <v>125545</v>
          </cell>
          <cell r="G2906" t="str">
            <v>Actualización 2022 -I + MO 2023</v>
          </cell>
        </row>
        <row r="2907">
          <cell r="C2907">
            <v>12463</v>
          </cell>
          <cell r="D2907" t="str">
            <v>CONCRETO DE TEMPERATURA CONTROLADA 44 MPa (420 Kg/cm2). Norma tecnica ET-2018 - 100</v>
          </cell>
          <cell r="E2907" t="str">
            <v>M3</v>
          </cell>
          <cell r="F2907">
            <v>535292</v>
          </cell>
          <cell r="G2907" t="str">
            <v>Actualización 2022 -I + MO 2023</v>
          </cell>
        </row>
        <row r="2908">
          <cell r="C2908">
            <v>12464</v>
          </cell>
          <cell r="D2908" t="str">
            <v>CONCRETO DE TEMPERATURA CONTROLADA 28. Norma Tecnica ET-2018 - 99</v>
          </cell>
          <cell r="E2908" t="str">
            <v>M3</v>
          </cell>
          <cell r="F2908">
            <v>481058</v>
          </cell>
          <cell r="G2908" t="str">
            <v>Actualización 2022 -I + MO 2023</v>
          </cell>
        </row>
        <row r="2909">
          <cell r="C2909">
            <v>12465</v>
          </cell>
          <cell r="D2909" t="str">
            <v>CONCRETO DE TEMPERATURA CONTROLADA 24 . Norma Tecnica ET-2018 - 98</v>
          </cell>
          <cell r="E2909" t="str">
            <v>M3</v>
          </cell>
          <cell r="F2909">
            <v>473433</v>
          </cell>
          <cell r="G2909" t="str">
            <v>Actualización 2022 -I + MO 2023</v>
          </cell>
        </row>
        <row r="2910">
          <cell r="C2910">
            <v>12466</v>
          </cell>
          <cell r="D2910" t="str">
            <v>SUBBASE GRANULAR CLASE B  - SBG50 (SBGB_SBG50). Norma Tecnica ET-2018 - 122</v>
          </cell>
          <cell r="E2910" t="str">
            <v>M3</v>
          </cell>
          <cell r="F2910">
            <v>57120</v>
          </cell>
          <cell r="G2910" t="str">
            <v>Actualización 2022 -I + MO 2023</v>
          </cell>
        </row>
        <row r="2911">
          <cell r="C2911">
            <v>12467</v>
          </cell>
          <cell r="D2911" t="str">
            <v>SUBBASE GRANULAR CLASE A  - SBG50 (SBGA_SBG50). Norma Tecnica ET-2018 - 123</v>
          </cell>
          <cell r="E2911" t="str">
            <v>M3</v>
          </cell>
          <cell r="F2911">
            <v>57120</v>
          </cell>
          <cell r="G2911" t="str">
            <v>Actualización 2022 -I + MO 2023</v>
          </cell>
        </row>
        <row r="2912">
          <cell r="C2912">
            <v>12468</v>
          </cell>
          <cell r="D2912" t="str">
            <v>DETERMINACIÓN DE RESISTENCIA A HONGOS. Norma Técnica: ASTM G21</v>
          </cell>
          <cell r="E2912" t="str">
            <v>UN</v>
          </cell>
          <cell r="F2912">
            <v>1071000</v>
          </cell>
          <cell r="G2912" t="str">
            <v>Actualización 2022 -I + MO 2023</v>
          </cell>
        </row>
        <row r="2913">
          <cell r="C2913">
            <v>12469</v>
          </cell>
          <cell r="D2913" t="str">
            <v>EFICIENCIA EN LA SOLDADURA. Norma Técnica: GRI-GS-13</v>
          </cell>
          <cell r="E2913" t="str">
            <v>UN</v>
          </cell>
          <cell r="F2913">
            <v>333200</v>
          </cell>
          <cell r="G2913" t="str">
            <v>Actualización 2022 -I + MO 2023</v>
          </cell>
        </row>
        <row r="2914">
          <cell r="C2914">
            <v>12470</v>
          </cell>
          <cell r="D2914" t="str">
            <v>RESISTENCIA DE UNIONES O NODOS. Norma técnica: ASTM D7737 GRI GG2</v>
          </cell>
          <cell r="E2914" t="str">
            <v>UN</v>
          </cell>
          <cell r="F2914">
            <v>333200</v>
          </cell>
          <cell r="G2914" t="str">
            <v>Actualización 2022 -I + MO 2023</v>
          </cell>
        </row>
        <row r="2915">
          <cell r="C2915">
            <v>12471</v>
          </cell>
          <cell r="D2915" t="str">
            <v>PRUEBA DE SANIDAD REALIZADA EN LABORATORIO (INCLUYE PROBETAS). Norma técnica: AWS D.1.1</v>
          </cell>
          <cell r="E2915" t="str">
            <v>UN</v>
          </cell>
          <cell r="F2915">
            <v>987585</v>
          </cell>
          <cell r="G2915" t="str">
            <v>Actualización 2022 -I + MO 2023</v>
          </cell>
        </row>
        <row r="2916">
          <cell r="C2916">
            <v>12472</v>
          </cell>
          <cell r="D2916" t="str">
            <v>DESGASTE DE LAMINA EN ALUMINIO. Norma técnica: ASTM D3389</v>
          </cell>
          <cell r="E2916" t="str">
            <v>UN</v>
          </cell>
          <cell r="F2916">
            <v>991500</v>
          </cell>
          <cell r="G2916" t="str">
            <v>Actualización 2022 -I + MO 2023</v>
          </cell>
        </row>
        <row r="2917">
          <cell r="C2917">
            <v>12473</v>
          </cell>
          <cell r="D2917" t="str">
            <v>DISPOSICIÓN FINAL DE RESIDUOS PELIGROSOS(MATERIALES CON CARACTERÍSTICAS DE PELIGROSIDAD TÓXICA, CORROSIVO, INFLAMABLES, EXPLOSIVOS Y/O ESPECIALES (RESIDUOS APROVECHABLES MEZCLADOS, COLCHONES, SOFÁS, F_(Según Apéndice Bioseguridad Covid 19)</v>
          </cell>
          <cell r="E2917" t="str">
            <v>KG</v>
          </cell>
          <cell r="F2917">
            <v>1411</v>
          </cell>
          <cell r="G2917" t="str">
            <v>Actualización 2022 -I</v>
          </cell>
        </row>
        <row r="2918">
          <cell r="C2918">
            <v>12474</v>
          </cell>
          <cell r="D2918" t="str">
            <v>EFECTOS DEL CALOR Y DEL AIRE SOBRE EL ASFALTO EN LÁMINA DELGADA. Norma técnica: INVE 721-13</v>
          </cell>
          <cell r="E2918" t="str">
            <v>UN</v>
          </cell>
          <cell r="F2918">
            <v>535500</v>
          </cell>
          <cell r="G2918" t="str">
            <v>Actualización 2022 -I + MO 2023</v>
          </cell>
        </row>
        <row r="2919">
          <cell r="C2919">
            <v>12475</v>
          </cell>
          <cell r="D2919" t="str">
            <v>ANÁLISIS VOLUMÉTRICO DE MEZCLAS ASFÁLTICAS COMPACTADAS EN CALIENTE. Norma técnica: INVE 799-13</v>
          </cell>
          <cell r="E2919" t="str">
            <v>UN</v>
          </cell>
          <cell r="F2919">
            <v>117810</v>
          </cell>
          <cell r="G2919" t="str">
            <v>Actualización 2022 -I + MO 2023</v>
          </cell>
        </row>
        <row r="2920">
          <cell r="C2920">
            <v>12476</v>
          </cell>
          <cell r="D2920" t="str">
            <v>MÉTODO DE PRUEBA ESTÁNDAR PARA SODIO EN AGUA POR ESPECTROFOTOMETRÍA DE ABSORCIÓN ATÓMICA. Norma técnica: ASTM D4191</v>
          </cell>
          <cell r="E2920" t="str">
            <v>UN</v>
          </cell>
          <cell r="F2920">
            <v>28560</v>
          </cell>
          <cell r="G2920" t="str">
            <v>Actualización 2022 -I + MO 2023</v>
          </cell>
        </row>
        <row r="2921">
          <cell r="C2921">
            <v>12477</v>
          </cell>
          <cell r="D2921" t="str">
            <v>MÉTODO DE PRUEBA ESTÁNDAR PARA POTASIO EN AGUA POR ESPECTROFOTOMETRÍA DE ABSORCIÓN ATÓMICA. Norma técnica: ASTM D4192</v>
          </cell>
          <cell r="E2921" t="str">
            <v>UN</v>
          </cell>
          <cell r="F2921">
            <v>28560</v>
          </cell>
          <cell r="G2921" t="str">
            <v>Actualización 2022 -I + MO 2023</v>
          </cell>
        </row>
        <row r="2922">
          <cell r="C2922">
            <v>12478</v>
          </cell>
          <cell r="D2922" t="str">
            <v>MÉTODOS DE PRUEBA ESTÁNDAR PARA IONES DE CLORURO EN AGUA. Norma técnica: ASTM D512</v>
          </cell>
          <cell r="E2922" t="str">
            <v>UN</v>
          </cell>
          <cell r="F2922">
            <v>10948</v>
          </cell>
          <cell r="G2922" t="str">
            <v>Actualización 2022 -I + MO 2023</v>
          </cell>
        </row>
        <row r="2923">
          <cell r="C2923">
            <v>12479</v>
          </cell>
          <cell r="D2923" t="str">
            <v>FILTRO P-100 PARTÍCULAS S/ACEITE HUMOS METÁLICOS VAPORES_(Según Apéndice Bioseguridad Covid 19)</v>
          </cell>
          <cell r="E2923" t="str">
            <v>PAR</v>
          </cell>
          <cell r="F2923">
            <v>31933</v>
          </cell>
          <cell r="G2923" t="str">
            <v>Actualización 2022 -I</v>
          </cell>
        </row>
        <row r="2924">
          <cell r="C2924">
            <v>12480</v>
          </cell>
          <cell r="D2924" t="str">
            <v>MÉTODO DE PRUEBA ESTÁNDAR PARA IONES SULFATO EN AGUA. Norma técnica: ASTM D516</v>
          </cell>
          <cell r="E2924" t="str">
            <v>UN</v>
          </cell>
          <cell r="F2924">
            <v>16398</v>
          </cell>
          <cell r="G2924" t="str">
            <v>Actualización 2022 -I + MO 2023</v>
          </cell>
        </row>
        <row r="2925">
          <cell r="C2925">
            <v>12481</v>
          </cell>
          <cell r="D2925" t="str">
            <v>ESPESOR DE LA PELÍCULA DE ASFALTO EN MEZCLAS BITUMINOSAS. Norma técnica: INVE 741-13</v>
          </cell>
          <cell r="E2925" t="str">
            <v>UN</v>
          </cell>
          <cell r="F2925">
            <v>119000</v>
          </cell>
          <cell r="G2925" t="str">
            <v>Actualización 2022 -I + MO 2023</v>
          </cell>
        </row>
        <row r="2926">
          <cell r="C2926">
            <v>12482</v>
          </cell>
          <cell r="D2926" t="str">
            <v>GORRO DESECHABLE COFIA BLANCO_(Según Apéndice Bioseguridad Covid 19)</v>
          </cell>
          <cell r="E2926" t="str">
            <v>UN</v>
          </cell>
          <cell r="F2926">
            <v>210</v>
          </cell>
          <cell r="G2926" t="str">
            <v>Actualización 2022 -I</v>
          </cell>
        </row>
        <row r="2927">
          <cell r="C2927">
            <v>12483</v>
          </cell>
          <cell r="D2927" t="str">
            <v>FORMALETA CONCRETO AUTOCOMPACTANTE</v>
          </cell>
          <cell r="E2927" t="str">
            <v>DIA</v>
          </cell>
          <cell r="F2927">
            <v>863</v>
          </cell>
          <cell r="G2927" t="str">
            <v>Actualización 2022 -I + MO 2023</v>
          </cell>
        </row>
        <row r="2928">
          <cell r="C2928">
            <v>12484</v>
          </cell>
          <cell r="D2928" t="str">
            <v>FORMALETA CONCRETO MASIVO</v>
          </cell>
          <cell r="E2928" t="str">
            <v>DIA</v>
          </cell>
          <cell r="F2928">
            <v>863</v>
          </cell>
          <cell r="G2928" t="str">
            <v>Actualización 2022 -I + MO 2023</v>
          </cell>
        </row>
        <row r="2929">
          <cell r="C2929">
            <v>12485</v>
          </cell>
          <cell r="D2929" t="str">
            <v>TELEHANDLER - CARGA MÁXIMA DE 4 A 5 TONELADAS - INCLUYE OPERARIO Y COMBUSTIBLE</v>
          </cell>
          <cell r="E2929" t="str">
            <v>HR</v>
          </cell>
          <cell r="F2929">
            <v>195287</v>
          </cell>
          <cell r="G2929" t="str">
            <v>Actualización 2022 -I + MO 2023</v>
          </cell>
        </row>
        <row r="2930">
          <cell r="C2930">
            <v>12486</v>
          </cell>
          <cell r="D2930" t="str">
            <v>FORMALETAS DESLIZANTES</v>
          </cell>
          <cell r="E2930" t="str">
            <v>DIA</v>
          </cell>
          <cell r="F2930">
            <v>876</v>
          </cell>
          <cell r="G2930" t="str">
            <v>Actualización 2022 -I + MO 2023</v>
          </cell>
        </row>
        <row r="2931">
          <cell r="C2931">
            <v>12487</v>
          </cell>
          <cell r="D2931" t="str">
            <v>ADOQUIN RECTANGULAR RANURADO EN CONCRETO A28 200mm x 100mm. CARTILLA-003</v>
          </cell>
          <cell r="E2931" t="str">
            <v>UN</v>
          </cell>
          <cell r="F2931">
            <v>1503</v>
          </cell>
          <cell r="G2931" t="str">
            <v>Actualización 2022 -I + MO 2023</v>
          </cell>
        </row>
        <row r="2932">
          <cell r="C2932">
            <v>12488</v>
          </cell>
          <cell r="D2932" t="str">
            <v>COMPACTADOR VIBRATORIO MONOCILÍNDRICO MANUAL (BENITIN) - POTENCIA DE 4.8 A 5.9 HP - INCLUYE OPERARIO Y COMBUSTIBLE</v>
          </cell>
          <cell r="E2932" t="str">
            <v>DIA</v>
          </cell>
          <cell r="F2932">
            <v>154187</v>
          </cell>
          <cell r="G2932" t="str">
            <v>Actualización 2022 -I + MO 2023</v>
          </cell>
        </row>
        <row r="2933">
          <cell r="C2933">
            <v>12489</v>
          </cell>
          <cell r="D2933" t="str">
            <v>ADOQUIN TIPO I EN ARCILLA A29 210 mm x 145 mm.  CARTILLA-004</v>
          </cell>
          <cell r="E2933" t="str">
            <v>UN</v>
          </cell>
          <cell r="F2933">
            <v>800</v>
          </cell>
          <cell r="G2933" t="str">
            <v>Actualización 2022 -I + MO 2023</v>
          </cell>
        </row>
        <row r="2934">
          <cell r="C2934">
            <v>12490</v>
          </cell>
          <cell r="D2934" t="str">
            <v>PISOS DE ESCALERA EN MATERIAL SINTÉTICO (e= 25mm), EN PUENTES PEATONALES PROTOTIPO PARA BOGOTÁ D.C. Norma Tecnica ET-2018 - 118</v>
          </cell>
          <cell r="E2934" t="str">
            <v>M2</v>
          </cell>
          <cell r="F2934">
            <v>1240282</v>
          </cell>
          <cell r="G2934" t="str">
            <v>Actualización 2022 -I + MO 2023</v>
          </cell>
        </row>
        <row r="2935">
          <cell r="C2935">
            <v>12491</v>
          </cell>
          <cell r="D2935" t="str">
            <v>COMPACTADOR VIBRATORIO BICILÍNDRICO MANUAL (BENITIN) - POTENCIA DE 7.5 A 8.6 HP - INCLUYE OPERARIO Y COMBUSTIBLE</v>
          </cell>
          <cell r="E2935" t="str">
            <v>DIA</v>
          </cell>
          <cell r="F2935">
            <v>312245</v>
          </cell>
          <cell r="G2935" t="str">
            <v>Actualización 2022 -I + MO 2023</v>
          </cell>
        </row>
        <row r="2936">
          <cell r="C2936">
            <v>12492</v>
          </cell>
          <cell r="D2936" t="str">
            <v>EXCAVADORA MEDIANA SOBRE ORUGAS - MASA DE 18,5 A 23 TONELADAS - INCLUYE OPERARIO Y COMBUSTIBLE</v>
          </cell>
          <cell r="E2936" t="str">
            <v>HR</v>
          </cell>
          <cell r="F2936">
            <v>218960</v>
          </cell>
          <cell r="G2936" t="str">
            <v>Actualización 2022 -I + MO 2023</v>
          </cell>
        </row>
        <row r="2937">
          <cell r="C2937">
            <v>12493</v>
          </cell>
          <cell r="D2937" t="str">
            <v>EXCAVADORA GRANDE SOBRE ORUGAS  - MASA DE 33 A 37 TONELADAS - INCLUYE OPERARIO Y COMBUSTIBLE</v>
          </cell>
          <cell r="E2937" t="str">
            <v>HR</v>
          </cell>
          <cell r="F2937">
            <v>256802</v>
          </cell>
          <cell r="G2937" t="str">
            <v>Actualización 2022 -I + MO 2023</v>
          </cell>
        </row>
        <row r="2938">
          <cell r="C2938">
            <v>12494</v>
          </cell>
          <cell r="D2938" t="str">
            <v>EXCAVADORA PEQUEÑA SOBRE ORUGAS - MASA DE 13 A 17 TONELADAS - INCLUYE OPERARIO Y COMBUSTIBLE</v>
          </cell>
          <cell r="E2938" t="str">
            <v>HR</v>
          </cell>
          <cell r="F2938">
            <v>199248</v>
          </cell>
          <cell r="G2938" t="str">
            <v>Actualización 2022 -I + MO 2023</v>
          </cell>
        </row>
        <row r="2939">
          <cell r="C2939">
            <v>12495</v>
          </cell>
          <cell r="D2939" t="str">
            <v>MINIEXCAVADORA SOBRE ORUGAS -  MASA DE 4 A 5 TONELADAS - INCLUYE OPERARIO Y COMBUSTIBLE</v>
          </cell>
          <cell r="E2939" t="str">
            <v>HR</v>
          </cell>
          <cell r="F2939">
            <v>68384</v>
          </cell>
          <cell r="G2939" t="str">
            <v>Actualización 2022 -I + MO 2023</v>
          </cell>
        </row>
        <row r="2940">
          <cell r="C2940">
            <v>12496</v>
          </cell>
          <cell r="D2940" t="str">
            <v>TAPABOCAS DESECHABLE. _(Según Apéndice Bioseguridad Covid 19_V1 y V2)</v>
          </cell>
          <cell r="E2940" t="str">
            <v>UN</v>
          </cell>
          <cell r="F2940">
            <v>300</v>
          </cell>
          <cell r="G2940" t="str">
            <v>Actualización 2022 -I</v>
          </cell>
        </row>
        <row r="2941">
          <cell r="C2941">
            <v>12497</v>
          </cell>
          <cell r="D2941" t="str">
            <v>DISPENSADOR DE JABÓN LÍQUIDO O GEL ANTIBACTERIAL - ALCOHOL, CON PEDAL METÁLICO_(Según Apéndice Bioseguridad Covid 19_V2)</v>
          </cell>
          <cell r="E2941" t="str">
            <v>UN</v>
          </cell>
          <cell r="F2941">
            <v>70000</v>
          </cell>
          <cell r="G2941" t="str">
            <v>Actualización 2022 -I</v>
          </cell>
        </row>
        <row r="2942">
          <cell r="C2942">
            <v>12498</v>
          </cell>
          <cell r="D2942" t="str">
            <v>ALCOHOL ANTISÉPTICO (ALCOHOL AL 70%)._(Según Apéndice Bioseguridad Covid 19_V1 y V2)</v>
          </cell>
          <cell r="E2942" t="str">
            <v>GLN</v>
          </cell>
          <cell r="F2942">
            <v>20200</v>
          </cell>
          <cell r="G2942" t="str">
            <v>Actualización 2022 -I</v>
          </cell>
        </row>
        <row r="2943">
          <cell r="C2943">
            <v>12499</v>
          </cell>
          <cell r="D2943" t="str">
            <v>DISPENSADOR DE JABÓN METÁLICO DE 1 LT_(Según Apéndice Bioseguridad Covid 19_V1)</v>
          </cell>
          <cell r="E2943" t="str">
            <v>UN</v>
          </cell>
          <cell r="F2943">
            <v>83950</v>
          </cell>
          <cell r="G2943" t="str">
            <v>Actualización 2022 -I</v>
          </cell>
        </row>
        <row r="2944">
          <cell r="C2944">
            <v>12500</v>
          </cell>
          <cell r="D2944" t="str">
            <v>AGUA._(Según Apéndice Bioseguridad Covid 19_V1 y V2)</v>
          </cell>
          <cell r="E2944" t="str">
            <v>LT</v>
          </cell>
          <cell r="F2944">
            <v>21</v>
          </cell>
          <cell r="G2944" t="str">
            <v>Actualización 2022 -I</v>
          </cell>
        </row>
        <row r="2945">
          <cell r="C2945">
            <v>12501</v>
          </cell>
          <cell r="D2945" t="str">
            <v>CHALECO SENCILLO EN DRIL SIN LOGO DOS BOLSILLOS._(Según Apéndice Bioseguridad Covid 19_V1 y V2)</v>
          </cell>
          <cell r="E2945" t="str">
            <v>UN</v>
          </cell>
          <cell r="F2945">
            <v>29000</v>
          </cell>
          <cell r="G2945" t="str">
            <v>Actualización 2022 -I</v>
          </cell>
        </row>
        <row r="2946">
          <cell r="C2946">
            <v>12502</v>
          </cell>
          <cell r="D2946" t="str">
            <v>MASCARILLA DESECHABLE_(Según Apéndice Bioseguridad Covid 19_V1 y V2)</v>
          </cell>
          <cell r="E2946" t="str">
            <v>UN</v>
          </cell>
          <cell r="F2946">
            <v>620</v>
          </cell>
          <cell r="G2946" t="str">
            <v>Actualización 2022 -I</v>
          </cell>
        </row>
        <row r="2947">
          <cell r="C2947">
            <v>12503</v>
          </cell>
          <cell r="D2947" t="str">
            <v>MESA PLÁSTICA DE 0.72m x 0.72m x 0.72m._(Según Apéndice Bioseguridad Covid 19_V1 y V2)</v>
          </cell>
          <cell r="E2947" t="str">
            <v>UN</v>
          </cell>
          <cell r="F2947">
            <v>69706</v>
          </cell>
          <cell r="G2947" t="str">
            <v>Actualización 2022 -I</v>
          </cell>
        </row>
        <row r="2948">
          <cell r="C2948">
            <v>12504</v>
          </cell>
          <cell r="D2948" t="str">
            <v>SILLA PLÁSTICA SIN BRAZOS._(Según Apéndice Bioseguridad Covid 19_V1 y V2)</v>
          </cell>
          <cell r="E2948" t="str">
            <v>UN</v>
          </cell>
          <cell r="F2948">
            <v>19766</v>
          </cell>
          <cell r="G2948" t="str">
            <v>Actualización 2022 -I</v>
          </cell>
        </row>
        <row r="2949">
          <cell r="C2949">
            <v>12505</v>
          </cell>
          <cell r="D2949" t="str">
            <v>DISPENSADOR PLÁSTICO DE TOALLAS TIPO Z_(Según Apéndice Bioseguridad Covid 19_V1 y V2)</v>
          </cell>
          <cell r="E2949" t="str">
            <v>UN</v>
          </cell>
          <cell r="F2949">
            <v>36681</v>
          </cell>
          <cell r="G2949" t="str">
            <v>Actualización 2022 -I</v>
          </cell>
        </row>
        <row r="2950">
          <cell r="C2950">
            <v>12506</v>
          </cell>
          <cell r="D2950" t="str">
            <v>OVEROL EN DRILL DOS PIEZAS, CAMISA Y PANTALÓN._(Según Apéndice Bioseguridad Covid 19_V1 y V2)</v>
          </cell>
          <cell r="E2950" t="str">
            <v>UN</v>
          </cell>
          <cell r="F2950">
            <v>37395</v>
          </cell>
          <cell r="G2950" t="str">
            <v>Actualización 2022 -I</v>
          </cell>
        </row>
        <row r="2951">
          <cell r="C2951">
            <v>12507</v>
          </cell>
          <cell r="D2951" t="str">
            <v>BAÑO TIPO FLUSHING - ALQUILER MANTENIMIENTO Y ASEO DE BAÑOS PORTÁTILES VIP MENSUAL_(Según Apéndice Bioseguridad Covid 19_V1 y V2)</v>
          </cell>
          <cell r="E2951" t="str">
            <v>UN/MES</v>
          </cell>
          <cell r="F2951">
            <v>452200</v>
          </cell>
          <cell r="G2951" t="str">
            <v>Actualización 2022 -I</v>
          </cell>
        </row>
        <row r="2952">
          <cell r="C2952">
            <v>12508</v>
          </cell>
          <cell r="D2952" t="str">
            <v>OVEROL TYVEK BLANCO._(Según Apéndice Bioseguridad Covid 19_V1 y V2)</v>
          </cell>
          <cell r="E2952" t="str">
            <v>UN</v>
          </cell>
          <cell r="F2952">
            <v>19500</v>
          </cell>
          <cell r="G2952" t="str">
            <v>Actualización 2022 -I</v>
          </cell>
        </row>
        <row r="2953">
          <cell r="C2953">
            <v>12509</v>
          </cell>
          <cell r="D2953" t="str">
            <v>ENTIBADO CONTINUO EN CAJONES DE ACERO (E1A - E1B), PROFUNDIDAD DE EXCAVACIÓN: H &lt;= 3.00 M</v>
          </cell>
          <cell r="E2953" t="str">
            <v>M2/MES</v>
          </cell>
          <cell r="F2953">
            <v>135660</v>
          </cell>
          <cell r="G2953" t="str">
            <v>Actualización 2022 -I + MO 2023</v>
          </cell>
        </row>
        <row r="2954">
          <cell r="C2954">
            <v>12510</v>
          </cell>
          <cell r="D2954" t="str">
            <v>ALQUILER ENTIBADO DESLIZANTE E2, RANGO PROFUNDIDAD DE EXCAVACIÓN: 4.8 M &lt; H &lt;= 7.20 M</v>
          </cell>
          <cell r="E2954" t="str">
            <v>M2/MES</v>
          </cell>
          <cell r="F2954">
            <v>149940</v>
          </cell>
          <cell r="G2954" t="str">
            <v>Actualización 2022 -I + MO 2023</v>
          </cell>
        </row>
        <row r="2955">
          <cell r="C2955">
            <v>12511</v>
          </cell>
          <cell r="D2955" t="str">
            <v>MALLA TEXTIL EN POLIESTER DE 2,8m X 7,0m CON SUBLIMACIÓN EN EL TOTAL DE LA SUPERFICIE Y REFUERZO EXTERNO EN REATA PARA TENSAR, Y OJALES EN REATA CADA 75cm, INCLUYE TRANSPORTE</v>
          </cell>
          <cell r="E2955" t="str">
            <v>UN</v>
          </cell>
          <cell r="F2955">
            <v>1018851</v>
          </cell>
          <cell r="G2955" t="str">
            <v>Actualización 2022 -I + MO 2023</v>
          </cell>
        </row>
        <row r="2956">
          <cell r="C2956">
            <v>12512</v>
          </cell>
          <cell r="D2956" t="str">
            <v>FUMIGADORA DE ESPALDA. ASPERSOR BOMBA MANUAL 20 LITROS. DESINFECCIÓN._(Según Apéndice Bioseguridad Covid 19_V3)</v>
          </cell>
          <cell r="E2956" t="str">
            <v>UN</v>
          </cell>
          <cell r="F2956">
            <v>79748</v>
          </cell>
          <cell r="G2956" t="str">
            <v>Actualización 2022 -I</v>
          </cell>
        </row>
        <row r="2957">
          <cell r="C2957">
            <v>12513</v>
          </cell>
          <cell r="D2957" t="str">
            <v>HIPOCLORITO AL 5%._(Según Apéndice Bioseguridad Covid 19_V3)</v>
          </cell>
          <cell r="E2957" t="str">
            <v>LT</v>
          </cell>
          <cell r="F2957">
            <v>1902</v>
          </cell>
          <cell r="G2957" t="str">
            <v>Actualización 2022 -I</v>
          </cell>
        </row>
        <row r="2958">
          <cell r="C2958">
            <v>12514</v>
          </cell>
          <cell r="D2958" t="str">
            <v>JABÓN LIQUIDO PARA MANOS._(Según Apéndice Bioseguridad Covid 19_V3)</v>
          </cell>
          <cell r="E2958" t="str">
            <v>GLN</v>
          </cell>
          <cell r="F2958">
            <v>20500</v>
          </cell>
          <cell r="G2958" t="str">
            <v>Actualización 2022 -I</v>
          </cell>
        </row>
        <row r="2959">
          <cell r="C2959">
            <v>12515</v>
          </cell>
          <cell r="D2959" t="str">
            <v>CARROTANQUE IRRIGADOR DE AGUA-VIAJE._(Según Apéndice Bioseguridad Covid 19_V3)</v>
          </cell>
          <cell r="E2959" t="str">
            <v>VIAJE</v>
          </cell>
          <cell r="F2959">
            <v>210000</v>
          </cell>
          <cell r="G2959" t="str">
            <v>Actualización 2022 -I</v>
          </cell>
        </row>
        <row r="2960">
          <cell r="C2960">
            <v>12516</v>
          </cell>
          <cell r="D2960" t="str">
            <v>CHALECO REFLECTIVO EN TELA._(Según Apéndice Bioseguridad Covid 19_V3)</v>
          </cell>
          <cell r="E2960" t="str">
            <v>UN</v>
          </cell>
          <cell r="F2960">
            <v>10900</v>
          </cell>
          <cell r="G2960" t="str">
            <v>Actualización 2022 -I</v>
          </cell>
        </row>
        <row r="2961">
          <cell r="C2961">
            <v>12517</v>
          </cell>
          <cell r="D2961" t="str">
            <v>TOALLAS DE PAPEL PARA MANOS. TIPO Z. DOBLE HOJA. (PAQUETE 150 HOJAS._(Según Apéndice Bioseguridad Covid 19_V3)</v>
          </cell>
          <cell r="E2961" t="str">
            <v>UN</v>
          </cell>
          <cell r="F2961">
            <v>4454</v>
          </cell>
          <cell r="G2961" t="str">
            <v>Actualización 2022 -I</v>
          </cell>
        </row>
        <row r="2962">
          <cell r="C2962">
            <v>12518</v>
          </cell>
          <cell r="D2962" t="str">
            <v>LAVAMANOS PORTATIL DE PEDAL TIPO MANOS LIBRES._(Según Apéndice Bioseguridad Covid 19_V3)</v>
          </cell>
          <cell r="E2962" t="str">
            <v>UN</v>
          </cell>
          <cell r="F2962">
            <v>882353</v>
          </cell>
          <cell r="G2962" t="str">
            <v>Actualización 2022 -I</v>
          </cell>
        </row>
        <row r="2963">
          <cell r="C2963">
            <v>12519</v>
          </cell>
          <cell r="D2963" t="str">
            <v>RECOLECCION, TRANSPORTE Y DISPOSICION DE RESIDUOS LÍQUIDOS PROVENIENTES DE LAVAMANOS PORTATILES. (INCLUYE EQUIPO DE SUCCIÓN)_(Según Apéndice Bioseguridad Covid 19_V3)</v>
          </cell>
          <cell r="E2963" t="str">
            <v>M3</v>
          </cell>
          <cell r="F2963">
            <v>250000</v>
          </cell>
          <cell r="G2963" t="str">
            <v>Actualización 2021</v>
          </cell>
        </row>
        <row r="2964">
          <cell r="C2964">
            <v>12520</v>
          </cell>
          <cell r="D2964" t="str">
            <v>TAPABOCAS DESECHABLE._(Según Apéndice Bioseguridad Covid 19_V3)</v>
          </cell>
          <cell r="E2964" t="str">
            <v>UN</v>
          </cell>
          <cell r="F2964">
            <v>300</v>
          </cell>
          <cell r="G2964" t="str">
            <v>Actualización 2022 -I</v>
          </cell>
        </row>
        <row r="2965">
          <cell r="C2965">
            <v>12521</v>
          </cell>
          <cell r="D2965" t="str">
            <v>MASCARILLA DESECHABLE._(Según Apéndice Bioseguridad Covid 19_V3)</v>
          </cell>
          <cell r="E2965" t="str">
            <v>UN</v>
          </cell>
          <cell r="F2965">
            <v>620</v>
          </cell>
          <cell r="G2965" t="str">
            <v>Actualización 2022 -I</v>
          </cell>
        </row>
        <row r="2966">
          <cell r="C2966">
            <v>12522</v>
          </cell>
          <cell r="D2966" t="str">
            <v>DISPENSADOR PLÁSTICO DE TOALLAS TIPO Z._(Según Apéndice Bioseguridad Covid 19_V3)</v>
          </cell>
          <cell r="E2966" t="str">
            <v>UN</v>
          </cell>
          <cell r="F2966">
            <v>36681</v>
          </cell>
          <cell r="G2966" t="str">
            <v>Actualización 2022 -I</v>
          </cell>
        </row>
        <row r="2967">
          <cell r="C2967">
            <v>12523</v>
          </cell>
          <cell r="D2967" t="str">
            <v>OVEROL EN DRILL DOS PIEZAS, CAMISA Y PANTALÓN._(Según Apéndice Bioseguridad Covid 19_V3)</v>
          </cell>
          <cell r="E2967" t="str">
            <v>UN</v>
          </cell>
          <cell r="F2967">
            <v>37395</v>
          </cell>
          <cell r="G2967" t="str">
            <v>Actualización 2022 -I</v>
          </cell>
        </row>
        <row r="2968">
          <cell r="C2968">
            <v>12524</v>
          </cell>
          <cell r="D2968" t="str">
            <v>ALCOHOL GLICERINADO 70%._(Según Apéndice Bioseguridad Covid 19_V3)</v>
          </cell>
          <cell r="E2968" t="str">
            <v>LT</v>
          </cell>
          <cell r="F2968">
            <v>8218</v>
          </cell>
          <cell r="G2968" t="str">
            <v>Actualización 2022 -I</v>
          </cell>
        </row>
        <row r="2969">
          <cell r="C2969">
            <v>12525</v>
          </cell>
          <cell r="D2969" t="str">
            <v>DISPENSADOR DE JABÓN LÍQUIDO O ALCOHOL GLICERINADO, CON PEDAL METÁLICO._(Según Apéndice Bioseguridad Covid 19_V3)</v>
          </cell>
          <cell r="E2969" t="str">
            <v>UN</v>
          </cell>
          <cell r="F2969">
            <v>70000</v>
          </cell>
          <cell r="G2969" t="str">
            <v>Actualización 2022 -I</v>
          </cell>
        </row>
        <row r="2970">
          <cell r="C2970">
            <v>12526</v>
          </cell>
          <cell r="D2970" t="str">
            <v>AGUA (Según Apéndice Bioseguridad Covid 19_V3)</v>
          </cell>
          <cell r="E2970" t="str">
            <v>LT</v>
          </cell>
          <cell r="F2970">
            <v>21</v>
          </cell>
          <cell r="G2970" t="str">
            <v>Actualización 2022 -I</v>
          </cell>
        </row>
        <row r="2971">
          <cell r="C2971">
            <v>12529</v>
          </cell>
          <cell r="D2971" t="str">
            <v>CICLOPARQUEADERO PORTAL SUR Y PORTAL SUBA - SUMINISTRO Y PLANTACION DE ARBOL, ESPECIE MANO DE OSO H=1.5M. INCLUYE SIEMBRA, TIERRA, ABONO, TUTOR Y TRANSPORTE</v>
          </cell>
          <cell r="E2971" t="str">
            <v>UN</v>
          </cell>
          <cell r="F2971">
            <v>200000</v>
          </cell>
          <cell r="G2971" t="str">
            <v>Actualización 2022 -I + MO 2023</v>
          </cell>
        </row>
        <row r="2972">
          <cell r="C2972">
            <v>12530</v>
          </cell>
          <cell r="D2972" t="str">
            <v>CICLOPARQUEADERO PORTAL SUR Y PORTAL SUBA - JUEGO DE FERULAS INMOVILIZADORAS CARTON PLAST ADULTO POR UNIDAD CON CORREAS DE SUJECION Y CIERRE EN VELCRO (INCLUYE VELCRO, CINCO PIEZAS, PIERNA, TOBILLO, BRAZO, MUÑECA Y CUELLO)</v>
          </cell>
          <cell r="E2972" t="str">
            <v>UN</v>
          </cell>
          <cell r="F2972">
            <v>17010</v>
          </cell>
          <cell r="G2972" t="str">
            <v>Actualización 2022 -I + MO 2023</v>
          </cell>
        </row>
        <row r="2973">
          <cell r="C2973">
            <v>12531</v>
          </cell>
          <cell r="D2973" t="str">
            <v>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v>
          </cell>
          <cell r="E2973" t="str">
            <v>UN</v>
          </cell>
          <cell r="F2973">
            <v>6189637</v>
          </cell>
          <cell r="G2973" t="str">
            <v>Actualización 2022 -I + MO 2023</v>
          </cell>
        </row>
        <row r="2974">
          <cell r="C2974">
            <v>12532</v>
          </cell>
          <cell r="D2974" t="str">
            <v>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v>
          </cell>
          <cell r="E2974" t="str">
            <v>UN</v>
          </cell>
          <cell r="F2974">
            <v>10001027</v>
          </cell>
          <cell r="G2974" t="str">
            <v>Actualización 2022 -I + MO 2023</v>
          </cell>
        </row>
        <row r="2975">
          <cell r="C2975">
            <v>12533</v>
          </cell>
          <cell r="D2975" t="str">
            <v>CICLOPARQUEADERO PORTAL SUR Y PORTAL SUBA - CORTAFUEGO HORIZONTAL PUSH CON CERRADURA EXTERIOR</v>
          </cell>
          <cell r="E2975" t="str">
            <v>UN</v>
          </cell>
          <cell r="F2975">
            <v>574900</v>
          </cell>
          <cell r="G2975" t="str">
            <v>Actualización 2022 -I + MO 2023</v>
          </cell>
        </row>
        <row r="2976">
          <cell r="C2976">
            <v>12534</v>
          </cell>
          <cell r="D2976" t="str">
            <v>CICLOPARQUEADERO PORTAL SUR Y PORTAL SUBA - CERRADURA BOWERY COLLIN POMO CROMO MATE</v>
          </cell>
          <cell r="E2976" t="str">
            <v>UN</v>
          </cell>
          <cell r="F2976">
            <v>45423</v>
          </cell>
          <cell r="G2976" t="str">
            <v>Actualización 2022 -I + MO 2023</v>
          </cell>
        </row>
        <row r="2977">
          <cell r="C2977">
            <v>12535</v>
          </cell>
          <cell r="D2977" t="str">
            <v>CICLOPARQUEADERO PORTAL SUR Y PORTAL SUBA - ALFAJIA 16 CMS MATE (D1) 6 MTS</v>
          </cell>
          <cell r="E2977" t="str">
            <v>ML</v>
          </cell>
          <cell r="F2977">
            <v>18453</v>
          </cell>
          <cell r="G2977" t="str">
            <v>Actualización 2022 -I + MO 2023</v>
          </cell>
        </row>
        <row r="2978">
          <cell r="C2978">
            <v>12536</v>
          </cell>
          <cell r="D2978" t="str">
            <v>CICLOPARQUEADERO PORTAL SUR Y PORTAL SUBA - DUPLICADOR VERTICAL DE PARQUEO PARA BICICLETAS</v>
          </cell>
          <cell r="E2978" t="str">
            <v>UN</v>
          </cell>
          <cell r="F2978">
            <v>2165800</v>
          </cell>
          <cell r="G2978" t="str">
            <v>Actualización 2022 -I + MO 2023</v>
          </cell>
        </row>
        <row r="2979">
          <cell r="C2979">
            <v>12537</v>
          </cell>
          <cell r="D2979" t="str">
            <v>CICLOPARQUEADERO PORTAL SUR Y PORTAL SUBA - TUBO EMT DE 1/2"</v>
          </cell>
          <cell r="E2979" t="str">
            <v>UN</v>
          </cell>
          <cell r="F2979">
            <v>17000</v>
          </cell>
          <cell r="G2979" t="str">
            <v>Actualización 2022 -I + MO 2023</v>
          </cell>
        </row>
        <row r="2980">
          <cell r="C2980">
            <v>12538</v>
          </cell>
          <cell r="D2980" t="str">
            <v>CICLOPARQUEADERO PORTAL SUR Y PORTAL SUBA - TERMINAL EMT DE 1/2"</v>
          </cell>
          <cell r="E2980" t="str">
            <v>UN</v>
          </cell>
          <cell r="F2980">
            <v>1006</v>
          </cell>
          <cell r="G2980" t="str">
            <v>Actualización 2022 -I + MO 2023</v>
          </cell>
        </row>
        <row r="2981">
          <cell r="C2981">
            <v>12539</v>
          </cell>
          <cell r="D2981" t="str">
            <v>CICLOPARQUEADERO PORTAL SUR Y PORTAL SUBA - UNION EMT 1/2"</v>
          </cell>
          <cell r="E2981" t="str">
            <v>UN</v>
          </cell>
          <cell r="F2981">
            <v>1006</v>
          </cell>
          <cell r="G2981" t="str">
            <v>Actualización 2022 -I + MO 2023</v>
          </cell>
        </row>
        <row r="2982">
          <cell r="C2982">
            <v>12540</v>
          </cell>
          <cell r="D2982" t="str">
            <v>CICLOPARQUEADERO PORTAL SUR Y PORTAL SUBA - SOPORTE PARA TUBO DE 1/2"</v>
          </cell>
          <cell r="E2982" t="str">
            <v>UN</v>
          </cell>
          <cell r="F2982">
            <v>357</v>
          </cell>
          <cell r="G2982" t="str">
            <v>Actualización 2022 -I + MO 2023</v>
          </cell>
        </row>
        <row r="2983">
          <cell r="C2983">
            <v>12541</v>
          </cell>
          <cell r="D2983" t="str">
            <v>CICLOPARQUEADERO PORTAL SUR Y PORTAL SUBA - CONECTOR DE RESORTE</v>
          </cell>
          <cell r="E2983" t="str">
            <v>UN</v>
          </cell>
          <cell r="F2983">
            <v>480</v>
          </cell>
          <cell r="G2983" t="str">
            <v>Actualización 2022 -I + MO 2023</v>
          </cell>
        </row>
        <row r="2984">
          <cell r="C2984">
            <v>12542</v>
          </cell>
          <cell r="D2984" t="str">
            <v>CICLOPARQUEADERO PORTAL SUR Y PORTAL SUBA - EXTRACTOR</v>
          </cell>
          <cell r="E2984" t="str">
            <v>UN</v>
          </cell>
          <cell r="F2984">
            <v>41650</v>
          </cell>
          <cell r="G2984" t="str">
            <v>Actualización 2022 -I + MO 2023</v>
          </cell>
        </row>
        <row r="2985">
          <cell r="C2985">
            <v>12543</v>
          </cell>
          <cell r="D2985" t="str">
            <v xml:space="preserve">CICLOPARQUEADERO PORTAL SUR Y PORTAL SUBA - CAJA METALICA DE PASO 20CM X 20CM X 10CM </v>
          </cell>
          <cell r="E2985" t="str">
            <v>UN</v>
          </cell>
          <cell r="F2985">
            <v>22677</v>
          </cell>
          <cell r="G2985" t="str">
            <v>Actualización 2022 -I + MO 2023</v>
          </cell>
        </row>
        <row r="2986">
          <cell r="C2986">
            <v>12544</v>
          </cell>
          <cell r="D2986" t="str">
            <v>CICLOPARQUEADERO PORTAL SUR Y PORTAL SUBA - TELERRUPTOR MONOPOLAR 16A</v>
          </cell>
          <cell r="E2986" t="str">
            <v>UN</v>
          </cell>
          <cell r="F2986">
            <v>17255</v>
          </cell>
          <cell r="G2986" t="str">
            <v>Actualización 2022 -I + MO 2023</v>
          </cell>
        </row>
        <row r="2987">
          <cell r="C2987">
            <v>12545</v>
          </cell>
          <cell r="D2987" t="str">
            <v>CICLOPARQUEADERO PORTAL SUR Y PORTAL SUBA - LAMPARA ROTATIVA LED ROJA 110/220VAC</v>
          </cell>
          <cell r="E2987" t="str">
            <v>UN</v>
          </cell>
          <cell r="F2987">
            <v>118550</v>
          </cell>
          <cell r="G2987" t="str">
            <v>Actualización 2022 -I + MO 2023</v>
          </cell>
        </row>
        <row r="2988">
          <cell r="C2988">
            <v>12546</v>
          </cell>
          <cell r="D2988" t="str">
            <v>CICLOPARQUEADERO PORTAL SUR Y PORTAL SUBA - REGLETA PLÁSTICA CONEXIÓN 15A</v>
          </cell>
          <cell r="E2988" t="str">
            <v>UN</v>
          </cell>
          <cell r="F2988">
            <v>6490</v>
          </cell>
          <cell r="G2988" t="str">
            <v>Actualización 2022 -I + MO 2023</v>
          </cell>
        </row>
        <row r="2989">
          <cell r="C2989">
            <v>12547</v>
          </cell>
          <cell r="D2989" t="str">
            <v>CICLOPARQUEADERO PORTAL SUR Y PORTAL SUBA - SUICHE METÁLICO PULSADOR MOMENTÁNEO DE 12MM PARA EXTERIOR CON ILUMINACIÓN VERDE 12-24V</v>
          </cell>
          <cell r="E2989" t="str">
            <v>UN</v>
          </cell>
          <cell r="F2989">
            <v>6545</v>
          </cell>
          <cell r="G2989" t="str">
            <v>Actualización 2022 -I + MO 2023</v>
          </cell>
        </row>
        <row r="2990">
          <cell r="C2990">
            <v>12548</v>
          </cell>
          <cell r="D2990" t="str">
            <v>CICLOPARQUEADERO PORTAL SUR Y PORTAL SUBA - BREAKER INDUSTRIAL TRIFASICO 100A</v>
          </cell>
          <cell r="E2990" t="str">
            <v>UN</v>
          </cell>
          <cell r="F2990">
            <v>130000</v>
          </cell>
          <cell r="G2990" t="str">
            <v>Actualización 2022 -I + MO 2023</v>
          </cell>
        </row>
        <row r="2991">
          <cell r="C2991">
            <v>12549</v>
          </cell>
          <cell r="D2991" t="str">
            <v>CICLOPARQUEADERO PORTAL SUR Y PORTAL SUBA - CAJA PASO 40X40X20 C20</v>
          </cell>
          <cell r="E2991" t="str">
            <v>UN</v>
          </cell>
          <cell r="F2991">
            <v>81396</v>
          </cell>
          <cell r="G2991" t="str">
            <v>Actualización 2022 -I + MO 2023</v>
          </cell>
        </row>
        <row r="2992">
          <cell r="C2992">
            <v>12550</v>
          </cell>
          <cell r="D2992" t="str">
            <v>CICLOPARQUEADERO PORTAL SUR Y PORTAL SUBA - INSPECCIÓN REGLAMENTARIA RETIE CICLOPARQUEADERO PORTAL SUR</v>
          </cell>
          <cell r="E2992" t="str">
            <v>UN</v>
          </cell>
          <cell r="F2992">
            <v>2499000</v>
          </cell>
          <cell r="G2992" t="str">
            <v>Actualización 2022 -I + MO 2023</v>
          </cell>
        </row>
        <row r="2993">
          <cell r="C2993">
            <v>12551</v>
          </cell>
          <cell r="D2993" t="str">
            <v xml:space="preserve">CICLOPARQUEADERO PORTAL SUR Y PORTAL SUBA - INSPECCION RETILAP INTERNAS BASICAS CICLOPARQUEADERO </v>
          </cell>
          <cell r="E2993" t="str">
            <v>UN</v>
          </cell>
          <cell r="F2993">
            <v>1904000</v>
          </cell>
          <cell r="G2993" t="str">
            <v>Actualización 2022 -I + MO 2023</v>
          </cell>
        </row>
        <row r="2994">
          <cell r="C2994">
            <v>12552</v>
          </cell>
          <cell r="D2994" t="str">
            <v xml:space="preserve">CICLOPARQUEADERO PORTAL SUR Y PORTAL SUBA - INSPECCION RETIE USO FINAL BASICAS CICLOPARQUEADERO </v>
          </cell>
          <cell r="E2994" t="str">
            <v>UN</v>
          </cell>
          <cell r="F2994">
            <v>1904000</v>
          </cell>
          <cell r="G2994" t="str">
            <v>Actualización 2022 -I + MO 2023</v>
          </cell>
        </row>
        <row r="2995">
          <cell r="C2995">
            <v>12553</v>
          </cell>
          <cell r="D2995" t="str">
            <v>CICLOPARQUEADERO PORTAL SUR Y PORTAL SUBA - LAMPARA LED HERMETICA 50W LUZ BLANCA 100-277V5300</v>
          </cell>
          <cell r="E2995" t="str">
            <v>UN</v>
          </cell>
          <cell r="F2995">
            <v>157900</v>
          </cell>
          <cell r="G2995" t="str">
            <v>Actualización 2022 -I + MO 2023</v>
          </cell>
        </row>
        <row r="2996">
          <cell r="C2996">
            <v>12554</v>
          </cell>
          <cell r="D2996" t="str">
            <v>CICLOPARQUEADERO PORTAL SUR Y PORTAL SUBA - PANEL LED DE INCRUSTAR 12W</v>
          </cell>
          <cell r="E2996" t="str">
            <v>UN</v>
          </cell>
          <cell r="F2996">
            <v>15000</v>
          </cell>
          <cell r="G2996" t="str">
            <v>Actualización 2022 -I + MO 2023</v>
          </cell>
        </row>
        <row r="2997">
          <cell r="C2997">
            <v>12555</v>
          </cell>
          <cell r="D2997" t="str">
            <v>CICLOPARQUEADERO PORTAL SUR Y PORTAL SUBA - LUMINARIA EMERGENCIA 4W</v>
          </cell>
          <cell r="E2997" t="str">
            <v>UN</v>
          </cell>
          <cell r="F2997">
            <v>81432</v>
          </cell>
          <cell r="G2997" t="str">
            <v>Actualización 2022 -I + MO 2023</v>
          </cell>
        </row>
        <row r="2998">
          <cell r="C2998">
            <v>12556</v>
          </cell>
          <cell r="D2998" t="str">
            <v>CICLOPARQUEADERO PORTAL SUR Y PORTAL SUBA - SOPORTE PARA TUBERIA DE 3/4"</v>
          </cell>
          <cell r="E2998" t="str">
            <v>UN</v>
          </cell>
          <cell r="F2998">
            <v>300</v>
          </cell>
          <cell r="G2998" t="str">
            <v>Actualización 2022 -I + MO 2023</v>
          </cell>
        </row>
        <row r="2999">
          <cell r="C2999">
            <v>12557</v>
          </cell>
          <cell r="D2999" t="str">
            <v>CICLOPARQUEADERO PORTAL SUR Y PORTAL SUBA - PATCH PANEL 24 CAT 6A (ENSAMBLE HERRAJE + JACK) AMP</v>
          </cell>
          <cell r="E2999" t="str">
            <v>UN</v>
          </cell>
          <cell r="F2999">
            <v>380098</v>
          </cell>
          <cell r="G2999" t="str">
            <v>Actualización 2022 -I + MO 2023</v>
          </cell>
        </row>
        <row r="3000">
          <cell r="C3000">
            <v>12558</v>
          </cell>
          <cell r="D3000" t="str">
            <v>CICLOPARQUEADERO PORTAL SUR Y PORTAL SUBA - CAJA PASO 15X15X10</v>
          </cell>
          <cell r="E3000" t="str">
            <v>UN</v>
          </cell>
          <cell r="F3000">
            <v>17993</v>
          </cell>
          <cell r="G3000" t="str">
            <v>Actualización 2022 -I + MO 2023</v>
          </cell>
        </row>
        <row r="3001">
          <cell r="C3001">
            <v>12559</v>
          </cell>
          <cell r="D3001" t="str">
            <v>CICLOPARQUEADERO PORTAL SUR Y PORTAL SUBA - CAJA DE PASO DE 10X15X7 CM</v>
          </cell>
          <cell r="E3001" t="str">
            <v>UN</v>
          </cell>
          <cell r="F3001">
            <v>12400</v>
          </cell>
          <cell r="G3001" t="str">
            <v>Actualización 2022 -I + MO 2023</v>
          </cell>
        </row>
        <row r="3002">
          <cell r="C3002">
            <v>12560</v>
          </cell>
          <cell r="D3002" t="str">
            <v>CICLOPARQUEADERO PORTAL SUR Y PORTAL SUBA - MULTITOMA PARA RACK 8 SALIDAS</v>
          </cell>
          <cell r="E3002" t="str">
            <v>UN</v>
          </cell>
          <cell r="F3002">
            <v>55000</v>
          </cell>
          <cell r="G3002" t="str">
            <v>Actualización 2022 -I + MO 2023</v>
          </cell>
        </row>
        <row r="3003">
          <cell r="C3003">
            <v>12561</v>
          </cell>
          <cell r="D3003" t="str">
            <v>CICLOPARQUEADERO PORTAL SUR Y PORTAL SUBA - DERECHOS DE CONEXIÓN VANTI - INCLUYE MEDIDOR G16 (25M3/H)</v>
          </cell>
          <cell r="E3003" t="str">
            <v>UN</v>
          </cell>
          <cell r="F3003">
            <v>2597034</v>
          </cell>
          <cell r="G3003" t="str">
            <v>Actualización 2022 -I + MO 2023</v>
          </cell>
        </row>
        <row r="3004">
          <cell r="C3004">
            <v>12562</v>
          </cell>
          <cell r="D3004" t="str">
            <v>CICLOPARQUEADERO PORTAL SUR Y PORTAL SUBA - TERMINAL PVC DE 1/2"</v>
          </cell>
          <cell r="E3004" t="str">
            <v>UN</v>
          </cell>
          <cell r="F3004">
            <v>298</v>
          </cell>
          <cell r="G3004" t="str">
            <v>Actualización 2022 -I + MO 2023</v>
          </cell>
        </row>
        <row r="3005">
          <cell r="C3005">
            <v>12564</v>
          </cell>
          <cell r="D3005" t="str">
            <v xml:space="preserve"> PATIO ZONAL EL GACO: ADAPTADOR HEMBRA EN COBRE DE 1/2"</v>
          </cell>
          <cell r="E3005" t="str">
            <v>UN</v>
          </cell>
          <cell r="F3005">
            <v>3700</v>
          </cell>
          <cell r="G3005" t="str">
            <v>Actualización 2022 -I + MO 2023</v>
          </cell>
        </row>
        <row r="3006">
          <cell r="C3006">
            <v>12565</v>
          </cell>
          <cell r="D3006" t="str">
            <v>PATIO ZONAL EL GACO: SELLANTE GAS DE FUERZA MEDIA</v>
          </cell>
          <cell r="E3006" t="str">
            <v>UN</v>
          </cell>
          <cell r="F3006">
            <v>6600</v>
          </cell>
          <cell r="G3006" t="str">
            <v>Actualización 2022 -I + MO 2023</v>
          </cell>
        </row>
        <row r="3007">
          <cell r="C3007">
            <v>12566</v>
          </cell>
          <cell r="D3007" t="str">
            <v xml:space="preserve"> PATIO ZONAL EL GACO: SOLDADURA DE PLATA</v>
          </cell>
          <cell r="E3007" t="str">
            <v>UN</v>
          </cell>
          <cell r="F3007">
            <v>1401</v>
          </cell>
          <cell r="G3007" t="str">
            <v>Actualización 2022 -I + MO 2023</v>
          </cell>
        </row>
        <row r="3008">
          <cell r="C3008">
            <v>12567</v>
          </cell>
          <cell r="D3008" t="str">
            <v xml:space="preserve"> PATIO ZONAL EL GACO: CONDUFLEX PLÁSTICO DE 3/4"</v>
          </cell>
          <cell r="E3008" t="str">
            <v>ML</v>
          </cell>
          <cell r="F3008">
            <v>2300</v>
          </cell>
          <cell r="G3008" t="str">
            <v>Actualización 2022 -I + MO 2023</v>
          </cell>
        </row>
        <row r="3009">
          <cell r="C3009">
            <v>12568</v>
          </cell>
          <cell r="D3009" t="str">
            <v>PATIO ZONAL EL GACO: CONDUFLEX PLÁSTICO DE 1/2"</v>
          </cell>
          <cell r="E3009" t="str">
            <v>ML</v>
          </cell>
          <cell r="F3009">
            <v>1334</v>
          </cell>
          <cell r="G3009" t="str">
            <v>Actualización 2022 -I + MO 2023</v>
          </cell>
        </row>
        <row r="3010">
          <cell r="C3010">
            <v>12569</v>
          </cell>
          <cell r="D3010" t="str">
            <v xml:space="preserve"> PATIO ZONAL EL GACO: ARBUSTO TIPO SIETE CUEROS/NAZARENO DE ALTURA 60-70CM</v>
          </cell>
          <cell r="E3010" t="str">
            <v>UN</v>
          </cell>
          <cell r="F3010">
            <v>29750</v>
          </cell>
          <cell r="G3010" t="str">
            <v>Actualización 2022 -I + MO 2023</v>
          </cell>
        </row>
        <row r="3011">
          <cell r="C3011">
            <v>12570</v>
          </cell>
          <cell r="D3011" t="str">
            <v xml:space="preserve"> PATIO ZONAL EL GACO: LADRILLO BLOQUE ESTRUCTURAL NO. 12  ( 39 X 19 X 12)CM. (MATERIAL PUESTO EN OBRA)</v>
          </cell>
          <cell r="E3011" t="str">
            <v>UN</v>
          </cell>
          <cell r="F3011">
            <v>2011</v>
          </cell>
          <cell r="G3011" t="str">
            <v>Actualización 2022 -I + MO 2023</v>
          </cell>
        </row>
        <row r="3012">
          <cell r="C3012">
            <v>12571</v>
          </cell>
          <cell r="D3012" t="str">
            <v xml:space="preserve"> PATIO ZONAL EL GACO: MORTERO SECO 40 KG (PARA AFINADO SIMPLE)</v>
          </cell>
          <cell r="E3012" t="str">
            <v>KG</v>
          </cell>
          <cell r="F3012">
            <v>388</v>
          </cell>
          <cell r="G3012" t="str">
            <v>Actualización 2022 -I + MO 2023</v>
          </cell>
        </row>
        <row r="3013">
          <cell r="C3013">
            <v>12572</v>
          </cell>
          <cell r="D3013" t="str">
            <v xml:space="preserve"> PATIO ZONAL EL GACO: LUMINARIA LED EMERGENCIA R12 x 1.6W</v>
          </cell>
          <cell r="E3013" t="str">
            <v>UN</v>
          </cell>
          <cell r="F3013">
            <v>95179</v>
          </cell>
          <cell r="G3013" t="str">
            <v>Actualización 2022 -I + MO 2023</v>
          </cell>
        </row>
        <row r="3014">
          <cell r="C3014">
            <v>12573</v>
          </cell>
          <cell r="D3014" t="str">
            <v xml:space="preserve"> PATIO ZONAL EL GACO: SILICONA ANTIHONGOS TRANSPARENTE </v>
          </cell>
          <cell r="E3014" t="str">
            <v>UN</v>
          </cell>
          <cell r="F3014">
            <v>10900</v>
          </cell>
          <cell r="G3014" t="str">
            <v>Actualización 2022 -I + MO 2023</v>
          </cell>
        </row>
        <row r="3015">
          <cell r="C3015">
            <v>12574</v>
          </cell>
          <cell r="D3015" t="str">
            <v xml:space="preserve"> PATIO ZONAL EL GACO: CINTA AISLANTE 19mm</v>
          </cell>
          <cell r="E3015" t="str">
            <v>ML</v>
          </cell>
          <cell r="F3015">
            <v>895</v>
          </cell>
          <cell r="G3015" t="str">
            <v>Actualización 2022 -I + MO 2023</v>
          </cell>
        </row>
        <row r="3016">
          <cell r="C3016">
            <v>12575</v>
          </cell>
          <cell r="D3016" t="str">
            <v>PATIO ZONAL EL GACO - TUBERIA ACERO SCH40 1 1/4"</v>
          </cell>
          <cell r="E3016" t="str">
            <v>ML</v>
          </cell>
          <cell r="F3016">
            <v>39626</v>
          </cell>
          <cell r="G3016" t="str">
            <v>Actualización 2022 -I + MO 2023</v>
          </cell>
        </row>
        <row r="3017">
          <cell r="C3017">
            <v>12576</v>
          </cell>
          <cell r="D3017" t="str">
            <v xml:space="preserve"> PATIO ZONAL EL GACO: LUMINARIA LED HERMETICA 50W DL		</v>
          </cell>
          <cell r="E3017" t="str">
            <v>UN</v>
          </cell>
          <cell r="F3017">
            <v>132999</v>
          </cell>
          <cell r="G3017" t="str">
            <v>Actualización 2022 -I + MO 2023</v>
          </cell>
        </row>
        <row r="3018">
          <cell r="C3018">
            <v>12577</v>
          </cell>
          <cell r="D3018" t="str">
            <v>PATIO ZONAL EL GACO - TUBERIA ACERO SCH40 2 1/2"</v>
          </cell>
          <cell r="E3018" t="str">
            <v>ML</v>
          </cell>
          <cell r="F3018">
            <v>81852</v>
          </cell>
          <cell r="G3018" t="str">
            <v>Actualización 2022 -I + MO 2023</v>
          </cell>
        </row>
        <row r="3019">
          <cell r="C3019">
            <v>12578</v>
          </cell>
          <cell r="D3019" t="str">
            <v>PATIO ZONAL EL GACO - TUBERIA PVC C-900 DR-18 Ø=4", PRESIÓN DE TRABAJO=235 PSI.</v>
          </cell>
          <cell r="E3019" t="str">
            <v>ML</v>
          </cell>
          <cell r="F3019">
            <v>95315</v>
          </cell>
          <cell r="G3019" t="str">
            <v>Actualización 2022 -I + MO 2023</v>
          </cell>
        </row>
        <row r="3020">
          <cell r="C3020">
            <v>12579</v>
          </cell>
          <cell r="D3020" t="str">
            <v>PATIO ZONAL EL GACO - TUBERIA PVC C-900 DR-18 Ø=6", PRESIÓN DE TRABAJO=235 PSI.</v>
          </cell>
          <cell r="E3020" t="str">
            <v>ML</v>
          </cell>
          <cell r="F3020">
            <v>205498</v>
          </cell>
          <cell r="G3020" t="str">
            <v>Actualización 2022 -I + MO 2023</v>
          </cell>
        </row>
        <row r="3021">
          <cell r="C3021">
            <v>12580</v>
          </cell>
          <cell r="D3021" t="str">
            <v xml:space="preserve"> PATIO ZONAL EL GACO: TORNILLO CHAZO PUNTILLA 1/4"</v>
          </cell>
          <cell r="E3021" t="str">
            <v>UN</v>
          </cell>
          <cell r="F3021">
            <v>118</v>
          </cell>
          <cell r="G3021" t="str">
            <v>Actualización 2022 -I + MO 2023</v>
          </cell>
        </row>
        <row r="3022">
          <cell r="C3022">
            <v>12581</v>
          </cell>
          <cell r="D3022" t="str">
            <v>PATIO ZONAL EL GACO - TEE HD EXTREMO JUNTA MECANICA 6"x6"x6", PARA PVC C-900.</v>
          </cell>
          <cell r="E3022" t="str">
            <v>UN</v>
          </cell>
          <cell r="F3022">
            <v>772629</v>
          </cell>
          <cell r="G3022" t="str">
            <v>Actualización 2022 -I + MO 2023</v>
          </cell>
        </row>
        <row r="3023">
          <cell r="C3023">
            <v>12582</v>
          </cell>
          <cell r="D3023" t="str">
            <v xml:space="preserve"> PATIO ZONAL EL GACO: LISTÓN ESPARTA MULTICOLOR CARA UNICA 15 x 45 CM</v>
          </cell>
          <cell r="E3023" t="str">
            <v>UN</v>
          </cell>
          <cell r="F3023">
            <v>7800</v>
          </cell>
          <cell r="G3023" t="str">
            <v>Actualización 2022 -I + MO 2023</v>
          </cell>
        </row>
        <row r="3024">
          <cell r="C3024">
            <v>12583</v>
          </cell>
          <cell r="D3024" t="str">
            <v>PATIO ZONAL EL GACO - TEE HD EXTREMO JUNTA MECANICA REDUCIDA 6"X6"X4", PARA PVC C-900.</v>
          </cell>
          <cell r="E3024" t="str">
            <v>UN</v>
          </cell>
          <cell r="F3024">
            <v>589050</v>
          </cell>
          <cell r="G3024" t="str">
            <v>Actualización 2022 -I + MO 2023</v>
          </cell>
        </row>
        <row r="3025">
          <cell r="C3025">
            <v>12584</v>
          </cell>
          <cell r="D3025" t="str">
            <v>PATIO ZONAL EL GACO - TEE HD EXTREMO JUNTA MECANICA 4"X4"X4", PARA PVC C-900.</v>
          </cell>
          <cell r="E3025" t="str">
            <v>UN</v>
          </cell>
          <cell r="F3025">
            <v>425636</v>
          </cell>
          <cell r="G3025" t="str">
            <v>Actualización 2022 -I + MO 2023</v>
          </cell>
        </row>
        <row r="3026">
          <cell r="C3026">
            <v>12585</v>
          </cell>
          <cell r="D3026" t="str">
            <v>PATIO ZONAL EL GACO - CODO HD EXTREMO JUNTA MECANICA  90°X6"</v>
          </cell>
          <cell r="E3026" t="str">
            <v>UN</v>
          </cell>
          <cell r="F3026">
            <v>531930</v>
          </cell>
          <cell r="G3026" t="str">
            <v>Actualización 2022 -I + MO 2023</v>
          </cell>
        </row>
        <row r="3027">
          <cell r="C3027">
            <v>12586</v>
          </cell>
          <cell r="D3027" t="str">
            <v>PATIO ZONAL EL GACO - CODO HD EXTREMO JUNTA MECANICA 90°X4"</v>
          </cell>
          <cell r="E3027" t="str">
            <v>UN</v>
          </cell>
          <cell r="F3027">
            <v>372470</v>
          </cell>
          <cell r="G3027" t="str">
            <v>Actualización 2022 -I + MO 2023</v>
          </cell>
        </row>
        <row r="3028">
          <cell r="C3028">
            <v>12587</v>
          </cell>
          <cell r="D3028" t="str">
            <v>PATIO ZONAL EL GACO - CODO HD EXTREMO JUNTA MECANICA 45°X6"</v>
          </cell>
          <cell r="E3028" t="str">
            <v>UN</v>
          </cell>
          <cell r="F3028">
            <v>355810</v>
          </cell>
          <cell r="G3028" t="str">
            <v>Actualización 2022 -I + MO 2023</v>
          </cell>
        </row>
        <row r="3029">
          <cell r="C3029">
            <v>12588</v>
          </cell>
          <cell r="D3029" t="str">
            <v xml:space="preserve"> PATIO ZONAL EL GACO: LED REFLECTOR JETA 50W DL</v>
          </cell>
          <cell r="E3029" t="str">
            <v>UN</v>
          </cell>
          <cell r="F3029">
            <v>52000</v>
          </cell>
          <cell r="G3029" t="str">
            <v>Actualización 2022 -I + MO 2023</v>
          </cell>
        </row>
        <row r="3030">
          <cell r="C3030">
            <v>12589</v>
          </cell>
          <cell r="D3030" t="str">
            <v>PATIO ZONAL EL GACO - REDUCCIÓN HD EXTREMO JUNTA MECANICA  Ø6"X4"</v>
          </cell>
          <cell r="E3030" t="str">
            <v>UN</v>
          </cell>
          <cell r="F3030">
            <v>177533</v>
          </cell>
          <cell r="G3030" t="str">
            <v>Actualización 2022 -I + MO 2023</v>
          </cell>
        </row>
        <row r="3031">
          <cell r="C3031">
            <v>12590</v>
          </cell>
          <cell r="D3031" t="str">
            <v xml:space="preserve"> PATIO ZONAL EL GACO: PEGANTE PEGACOR MAX BLANCO</v>
          </cell>
          <cell r="E3031" t="str">
            <v>KG</v>
          </cell>
          <cell r="F3031">
            <v>2956</v>
          </cell>
          <cell r="G3031" t="str">
            <v>Actualización 2022 -I + MO 2023</v>
          </cell>
        </row>
        <row r="3032">
          <cell r="C3032">
            <v>12591</v>
          </cell>
          <cell r="D3032" t="str">
            <v>PATIO ZONAL EL GACO - BRIDA RANURADA Ø4"</v>
          </cell>
          <cell r="E3032" t="str">
            <v>UN</v>
          </cell>
          <cell r="F3032">
            <v>82586</v>
          </cell>
          <cell r="G3032" t="str">
            <v>Actualización 2022 -I + MO 2023</v>
          </cell>
        </row>
        <row r="3033">
          <cell r="C3033">
            <v>12592</v>
          </cell>
          <cell r="D3033" t="str">
            <v xml:space="preserve"> PATIO ZONAL EL GACO: PISO EN PORCELANATO BELFORT MIEL 24X120 CM</v>
          </cell>
          <cell r="E3033" t="str">
            <v>M2</v>
          </cell>
          <cell r="F3033">
            <v>80900</v>
          </cell>
          <cell r="G3033" t="str">
            <v>Actualización 2022 -I + MO 2023</v>
          </cell>
        </row>
        <row r="3034">
          <cell r="C3034">
            <v>12593</v>
          </cell>
          <cell r="D3034" t="str">
            <v>PATIO ZONAL EL GACO - BRIDA RANURADA Ø6"</v>
          </cell>
          <cell r="E3034" t="str">
            <v>UN</v>
          </cell>
          <cell r="F3034">
            <v>80802</v>
          </cell>
          <cell r="G3034" t="str">
            <v>Actualización 2022 -I + MO 2023</v>
          </cell>
        </row>
        <row r="3035">
          <cell r="C3035">
            <v>12594</v>
          </cell>
          <cell r="D3035" t="str">
            <v>PATIO ZONAL EL GACO - JUEGO EMPAQUES Y TORNILLERIA PARA BRIDA 4"</v>
          </cell>
          <cell r="E3035" t="str">
            <v>UN</v>
          </cell>
          <cell r="F3035">
            <v>31699</v>
          </cell>
          <cell r="G3035" t="str">
            <v>Actualización 2022 -I + MO 2023</v>
          </cell>
        </row>
        <row r="3036">
          <cell r="C3036">
            <v>12595</v>
          </cell>
          <cell r="D3036" t="str">
            <v xml:space="preserve"> PATIO ZONAL EL GACO: VENTANA TIPO V-02 EN ALUMINIO MATE, VIDRIO TEMPLADO DE SEGURIDAD TRANSPARENTE 6MM, DE 60X100CM (Incluye suministro e instalación)</v>
          </cell>
          <cell r="E3036" t="str">
            <v>UN</v>
          </cell>
          <cell r="F3036">
            <v>278832</v>
          </cell>
          <cell r="G3036" t="str">
            <v>Actualización 2022 -I + MO 2023</v>
          </cell>
        </row>
        <row r="3037">
          <cell r="C3037">
            <v>12596</v>
          </cell>
          <cell r="D3037" t="str">
            <v>PATIO ZONAL EL GACO - JUEGO EMPAQUES Y TORNILLERIA PARA BRIDA 6"</v>
          </cell>
          <cell r="E3037" t="str">
            <v>UN</v>
          </cell>
          <cell r="F3037">
            <v>34998</v>
          </cell>
          <cell r="G3037" t="str">
            <v>Actualización 2022 -I + MO 2023</v>
          </cell>
        </row>
        <row r="3038">
          <cell r="C3038">
            <v>12597</v>
          </cell>
          <cell r="D3038" t="str">
            <v>PATIO ZONAL EL GACO - TAPÓN RANURADO Ø4"</v>
          </cell>
          <cell r="E3038" t="str">
            <v>UN</v>
          </cell>
          <cell r="F3038">
            <v>10353</v>
          </cell>
          <cell r="G3038" t="str">
            <v>Actualización 2022 -I + MO 2023</v>
          </cell>
        </row>
        <row r="3039">
          <cell r="C3039">
            <v>12598</v>
          </cell>
          <cell r="D3039" t="str">
            <v>PATIO ZONAL EL GACO - TAPÓN RANURADO Ø6"</v>
          </cell>
          <cell r="E3039" t="str">
            <v>UN</v>
          </cell>
          <cell r="F3039">
            <v>29036</v>
          </cell>
          <cell r="G3039" t="str">
            <v>Actualización 2022 -I + MO 2023</v>
          </cell>
        </row>
        <row r="3040">
          <cell r="C3040">
            <v>12599</v>
          </cell>
          <cell r="D3040" t="str">
            <v>PATIO ZONAL EL GACO - RESTRICTOR HEXAGONAL HD TUF GRIP Ø6"</v>
          </cell>
          <cell r="E3040" t="str">
            <v>UN</v>
          </cell>
          <cell r="F3040">
            <v>311931</v>
          </cell>
          <cell r="G3040" t="str">
            <v>Actualización 2022 -I + MO 2023</v>
          </cell>
        </row>
        <row r="3041">
          <cell r="C3041">
            <v>12600</v>
          </cell>
          <cell r="D3041" t="str">
            <v>PATIO ZONAL EL GACO: VENTANA TIPO V-03 EN ALUMINIO MATE, VIDRIO TEMPLADO DE SEGURIDAD TRANSPARENTE 6MM, DE 220x100CM (Incluye suministro e instalación)</v>
          </cell>
          <cell r="E3041" t="str">
            <v>UN</v>
          </cell>
          <cell r="F3041">
            <v>1079345</v>
          </cell>
          <cell r="G3041" t="str">
            <v>Actualización 2022 -I + MO 2023</v>
          </cell>
        </row>
        <row r="3042">
          <cell r="C3042">
            <v>12601</v>
          </cell>
          <cell r="D3042" t="str">
            <v>PATIO ZONAL EL GACO - RESTRICTOR HEXAGONAL HD TUF GRIP Ø4"</v>
          </cell>
          <cell r="E3042" t="str">
            <v>UN</v>
          </cell>
          <cell r="F3042">
            <v>261800</v>
          </cell>
          <cell r="G3042" t="str">
            <v>Actualización 2022 -I + MO 2023</v>
          </cell>
        </row>
        <row r="3043">
          <cell r="C3043">
            <v>12602</v>
          </cell>
          <cell r="D3043" t="str">
            <v xml:space="preserve"> PATIO ZONAL EL GACO: LED HIGH BAY 200W DL GC015</v>
          </cell>
          <cell r="E3043" t="str">
            <v>UN</v>
          </cell>
          <cell r="F3043">
            <v>436031</v>
          </cell>
          <cell r="G3043" t="str">
            <v>Actualización 2022 -I + MO 2023</v>
          </cell>
        </row>
        <row r="3044">
          <cell r="C3044">
            <v>12603</v>
          </cell>
          <cell r="D3044" t="str">
            <v>PATIO ZONAL EL GACO - KIT ADAPTADOR TRANSICIÓN HD 4200 Ø6"</v>
          </cell>
          <cell r="E3044" t="str">
            <v>UN</v>
          </cell>
          <cell r="F3044">
            <v>579557</v>
          </cell>
          <cell r="G3044" t="str">
            <v>Actualización 2022 -I + MO 2023</v>
          </cell>
        </row>
        <row r="3045">
          <cell r="C3045">
            <v>12604</v>
          </cell>
          <cell r="D3045" t="str">
            <v>PATIO ZONAL EL GACO - KIT ADAPTADOR TRANSICIÓN HD 4200 Ø4"</v>
          </cell>
          <cell r="E3045" t="str">
            <v>UN</v>
          </cell>
          <cell r="F3045">
            <v>478380</v>
          </cell>
          <cell r="G3045" t="str">
            <v>Actualización 2022 -I + MO 2023</v>
          </cell>
        </row>
        <row r="3046">
          <cell r="C3046">
            <v>12605</v>
          </cell>
          <cell r="D3046" t="str">
            <v>PATIO ZONAL EL GACO - RESTRICTOR HIERRO DÚCTIL SERIE 400 C-900 Ø6"</v>
          </cell>
          <cell r="E3046" t="str">
            <v>UN</v>
          </cell>
          <cell r="F3046">
            <v>327250</v>
          </cell>
          <cell r="G3046" t="str">
            <v>Actualización 2022 -I + MO 2023</v>
          </cell>
        </row>
        <row r="3047">
          <cell r="C3047">
            <v>12606</v>
          </cell>
          <cell r="D3047" t="str">
            <v>PATIO ZONAL EL GACO - RESTRICTOR HIERRO DÚCTIL SERIE 400 C-900 Ø4"</v>
          </cell>
          <cell r="E3047" t="str">
            <v>UN</v>
          </cell>
          <cell r="F3047">
            <v>261800</v>
          </cell>
          <cell r="G3047" t="str">
            <v>Actualización 2022 -I + MO 2023</v>
          </cell>
        </row>
        <row r="3048">
          <cell r="C3048">
            <v>12607</v>
          </cell>
          <cell r="D3048" t="str">
            <v>PATIO ZONAL EL GACO - VÁLVULA ANGULAR 2 1/2″ H/M ROSCADA 300 PSI BRONCE UL/FM</v>
          </cell>
          <cell r="E3048" t="str">
            <v>UN</v>
          </cell>
          <cell r="F3048">
            <v>294525</v>
          </cell>
          <cell r="G3048" t="str">
            <v>Actualización 2022 -I + MO 2023</v>
          </cell>
        </row>
        <row r="3049">
          <cell r="C3049">
            <v>12608</v>
          </cell>
          <cell r="D3049" t="str">
            <v>PATIO ZONAL EL GACO - ACOPLE RIGIDO RANURADO 1-¼"</v>
          </cell>
          <cell r="E3049" t="str">
            <v>UN</v>
          </cell>
          <cell r="F3049">
            <v>11582</v>
          </cell>
          <cell r="G3049" t="str">
            <v>Actualización 2022 -I + MO 2023</v>
          </cell>
        </row>
        <row r="3050">
          <cell r="C3050">
            <v>12609</v>
          </cell>
          <cell r="D3050" t="str">
            <v>PATIO ZONAL EL GACO - ACOPLE RIGIDO RANURADO 1-½"</v>
          </cell>
          <cell r="E3050" t="str">
            <v>UN</v>
          </cell>
          <cell r="F3050">
            <v>10710</v>
          </cell>
          <cell r="G3050" t="str">
            <v>Actualización 2022 -I + MO 2023</v>
          </cell>
        </row>
        <row r="3051">
          <cell r="C3051">
            <v>12610</v>
          </cell>
          <cell r="D3051" t="str">
            <v>PATIO ZONAL EL GACO - ACOPLE RIGIDO RANURADO 2"</v>
          </cell>
          <cell r="E3051" t="str">
            <v>UN</v>
          </cell>
          <cell r="F3051">
            <v>11543</v>
          </cell>
          <cell r="G3051" t="str">
            <v>Actualización 2022 -I + MO 2023</v>
          </cell>
        </row>
        <row r="3052">
          <cell r="C3052">
            <v>12611</v>
          </cell>
          <cell r="D3052" t="str">
            <v>PATIO ZONAL EL GACO - ACOPLE RIGIDO RANURADO 2-1/2"</v>
          </cell>
          <cell r="E3052" t="str">
            <v>UN</v>
          </cell>
          <cell r="F3052">
            <v>12733</v>
          </cell>
          <cell r="G3052" t="str">
            <v>Actualización 2022 -I + MO 2023</v>
          </cell>
        </row>
        <row r="3053">
          <cell r="C3053">
            <v>12612</v>
          </cell>
          <cell r="D3053" t="str">
            <v>PATIO ZONAL EL GACO - ACOPLE RIGIDO RANURADO 3"</v>
          </cell>
          <cell r="E3053" t="str">
            <v>UN</v>
          </cell>
          <cell r="F3053">
            <v>14399</v>
          </cell>
          <cell r="G3053" t="str">
            <v>Actualización 2022 -I + MO 2023</v>
          </cell>
        </row>
        <row r="3054">
          <cell r="C3054">
            <v>12613</v>
          </cell>
          <cell r="D3054" t="str">
            <v>PATIO ZONAL EL GACO - ACOPLE RIGIDO RANURADO 4"</v>
          </cell>
          <cell r="E3054" t="str">
            <v>UN</v>
          </cell>
          <cell r="F3054">
            <v>24106</v>
          </cell>
          <cell r="G3054" t="str">
            <v>Actualización 2022 -I + MO 2023</v>
          </cell>
        </row>
        <row r="3055">
          <cell r="C3055">
            <v>12614</v>
          </cell>
          <cell r="D3055" t="str">
            <v>PATIO ZONAL EL GACO - MANÓMETRO GLICERINA CUBIERTA DE 2 1/2", 0 A 300 PSI Ø1/4"</v>
          </cell>
          <cell r="E3055" t="str">
            <v>UN</v>
          </cell>
          <cell r="F3055">
            <v>61880</v>
          </cell>
          <cell r="G3055" t="str">
            <v>Actualización 2022 -I + MO 2023</v>
          </cell>
        </row>
        <row r="3056">
          <cell r="C3056">
            <v>12615</v>
          </cell>
          <cell r="D3056" t="str">
            <v>PATIO ZONAL EL GACO - ROCIADOR PENDIENTE, ORIFICIO 3/4", TEMPERATURA 165° F, BRONZE Ø 3/4" - K=8,0</v>
          </cell>
          <cell r="E3056" t="str">
            <v>UN</v>
          </cell>
          <cell r="F3056">
            <v>37891</v>
          </cell>
          <cell r="G3056" t="str">
            <v>Actualización 2022 -I + MO 2023</v>
          </cell>
        </row>
        <row r="3057">
          <cell r="C3057">
            <v>12616</v>
          </cell>
          <cell r="D3057" t="str">
            <v>PATIO ZONAL EL GACO - ABRAZADERA TIPO PERA UL/FM 1"</v>
          </cell>
          <cell r="E3057" t="str">
            <v>UN</v>
          </cell>
          <cell r="F3057">
            <v>1607</v>
          </cell>
          <cell r="G3057" t="str">
            <v>Actualización 2022 -I + MO 2023</v>
          </cell>
        </row>
        <row r="3058">
          <cell r="C3058">
            <v>12617</v>
          </cell>
          <cell r="D3058" t="str">
            <v xml:space="preserve"> PATIO ZONAL EL GACO: PLANTA ELÉCTRICA 400 kW CON CABINA. Voltaje 220 V. </v>
          </cell>
          <cell r="E3058" t="str">
            <v>UN</v>
          </cell>
          <cell r="F3058">
            <v>193970000</v>
          </cell>
          <cell r="G3058" t="str">
            <v>Actualización 2022 -I + MO 2023</v>
          </cell>
        </row>
        <row r="3059">
          <cell r="C3059">
            <v>12618</v>
          </cell>
          <cell r="D3059" t="str">
            <v>PATIO ZONAL EL GACO - SOPORTES COLGANTES UL/FM 1-1/4"</v>
          </cell>
          <cell r="E3059" t="str">
            <v>UN</v>
          </cell>
          <cell r="F3059">
            <v>1726</v>
          </cell>
          <cell r="G3059" t="str">
            <v>Actualización 2022 -I + MO 2023</v>
          </cell>
        </row>
        <row r="3060">
          <cell r="C3060">
            <v>12619</v>
          </cell>
          <cell r="D3060" t="str">
            <v>PATIO ZONAL EL GACO - SOPORTES COLGANTES UL/FM 1-1/2"</v>
          </cell>
          <cell r="E3060" t="str">
            <v>UN</v>
          </cell>
          <cell r="F3060">
            <v>1845</v>
          </cell>
          <cell r="G3060" t="str">
            <v>Actualización 2022 -I + MO 2023</v>
          </cell>
        </row>
        <row r="3061">
          <cell r="C3061">
            <v>12620</v>
          </cell>
          <cell r="D3061" t="str">
            <v>PATIO ZONAL EL GACO - SOPORTES COLGANTES UL/FM 2"</v>
          </cell>
          <cell r="E3061" t="str">
            <v>UN</v>
          </cell>
          <cell r="F3061">
            <v>1964</v>
          </cell>
          <cell r="G3061" t="str">
            <v>Actualización 2022 -I + MO 2023</v>
          </cell>
        </row>
        <row r="3062">
          <cell r="C3062">
            <v>12621</v>
          </cell>
          <cell r="D3062" t="str">
            <v>PATIO ZONAL EL GACO - SOPORTES COLGANTES UL/FM 3"</v>
          </cell>
          <cell r="E3062" t="str">
            <v>UN</v>
          </cell>
          <cell r="F3062">
            <v>3451</v>
          </cell>
          <cell r="G3062" t="str">
            <v>Actualización 2022 -I + MO 2023</v>
          </cell>
        </row>
        <row r="3063">
          <cell r="C3063">
            <v>12622</v>
          </cell>
          <cell r="D3063" t="str">
            <v>PATIO ZONAL EL GACO - SOPORTES COLGANTES UL/FM 4"</v>
          </cell>
          <cell r="E3063" t="str">
            <v>UN</v>
          </cell>
          <cell r="F3063">
            <v>4701</v>
          </cell>
          <cell r="G3063" t="str">
            <v>Actualización 2022 -I + MO 2023</v>
          </cell>
        </row>
        <row r="3064">
          <cell r="C3064">
            <v>12623</v>
          </cell>
          <cell r="D3064" t="str">
            <v>PATIO ZONAL EL GACO - SOPORTE ANTISÍSMICO 4 VÍAS</v>
          </cell>
          <cell r="E3064" t="str">
            <v>UN</v>
          </cell>
          <cell r="F3064">
            <v>39556</v>
          </cell>
          <cell r="G3064" t="str">
            <v>Actualización 2022 -I + MO 2023</v>
          </cell>
        </row>
        <row r="3065">
          <cell r="C3065">
            <v>12624</v>
          </cell>
          <cell r="D3065" t="str">
            <v>PATIO ZONAL EL GACO - TEE 3" PVC (INCLUYE SUMINISTRO E INSTALACION)</v>
          </cell>
          <cell r="E3065" t="str">
            <v>UN</v>
          </cell>
          <cell r="F3065">
            <v>58800</v>
          </cell>
          <cell r="G3065" t="str">
            <v>Actualización 2022 -I + MO 2023</v>
          </cell>
        </row>
        <row r="3066">
          <cell r="C3066">
            <v>12625</v>
          </cell>
          <cell r="D3066" t="str">
            <v>PATIO ZONAL EL GACO - SOPORTE AUTO-AJUSTABLE</v>
          </cell>
          <cell r="E3066" t="str">
            <v>UN</v>
          </cell>
          <cell r="F3066">
            <v>944</v>
          </cell>
          <cell r="G3066" t="str">
            <v>Actualización 2022 -I + MO 2023</v>
          </cell>
        </row>
        <row r="3067">
          <cell r="C3067">
            <v>12626</v>
          </cell>
          <cell r="D3067" t="str">
            <v>PATIO ZONAL EL GACO - CHEQUE RANURADO Ø2"</v>
          </cell>
          <cell r="E3067" t="str">
            <v>UN</v>
          </cell>
          <cell r="F3067">
            <v>215033</v>
          </cell>
          <cell r="G3067" t="str">
            <v>Actualización 2022 -I + MO 2023</v>
          </cell>
        </row>
        <row r="3068">
          <cell r="C3068">
            <v>12627</v>
          </cell>
          <cell r="D3068" t="str">
            <v>PATIO ZONAL EL GACO - VÁLVULA MARIPOSA Ø2"</v>
          </cell>
          <cell r="E3068" t="str">
            <v>UN</v>
          </cell>
          <cell r="F3068">
            <v>372463</v>
          </cell>
          <cell r="G3068" t="str">
            <v>Actualización 2022 -I + MO 2023</v>
          </cell>
        </row>
        <row r="3069">
          <cell r="C3069">
            <v>12628</v>
          </cell>
          <cell r="D3069" t="str">
            <v>PATIO ZONAL EL GACO - CHEQUE RANURADO Ø2½"</v>
          </cell>
          <cell r="E3069" t="str">
            <v>UN</v>
          </cell>
          <cell r="F3069">
            <v>202678</v>
          </cell>
          <cell r="G3069" t="str">
            <v>Actualización 2022 -I + MO 2023</v>
          </cell>
        </row>
        <row r="3070">
          <cell r="C3070">
            <v>12629</v>
          </cell>
          <cell r="D3070" t="str">
            <v>PATIO ZONAL EL GACO - CHEQUE RANURADO Ø3"</v>
          </cell>
          <cell r="E3070" t="str">
            <v>UN</v>
          </cell>
          <cell r="F3070">
            <v>234276</v>
          </cell>
          <cell r="G3070" t="str">
            <v>Actualización 2022 -I + MO 2023</v>
          </cell>
        </row>
        <row r="3071">
          <cell r="C3071">
            <v>12630</v>
          </cell>
          <cell r="D3071" t="str">
            <v>PATIO ZONAL EL GACO - CHEQUE RANURADO Ø4"</v>
          </cell>
          <cell r="E3071" t="str">
            <v>UN</v>
          </cell>
          <cell r="F3071">
            <v>335104</v>
          </cell>
          <cell r="G3071" t="str">
            <v>Actualización 2022 -I + MO 2023</v>
          </cell>
        </row>
        <row r="3072">
          <cell r="C3072">
            <v>12631</v>
          </cell>
          <cell r="D3072" t="str">
            <v>PATIO ZONAL EL GACO - VÁLVULA MARIPOSA Ø1½"</v>
          </cell>
          <cell r="E3072" t="str">
            <v>UN</v>
          </cell>
          <cell r="F3072">
            <v>292264</v>
          </cell>
          <cell r="G3072" t="str">
            <v>Actualización 2022 -I + MO 2023</v>
          </cell>
        </row>
        <row r="3073">
          <cell r="C3073">
            <v>12632</v>
          </cell>
          <cell r="D3073" t="str">
            <v>PATIO ZONAL EL GACO - TEE 4" PVC (INCLUYE SUMINISTRO E INSTALACION)</v>
          </cell>
          <cell r="E3073" t="str">
            <v>UN</v>
          </cell>
          <cell r="F3073">
            <v>128000</v>
          </cell>
          <cell r="G3073" t="str">
            <v>Actualización 2022 -I + MO 2023</v>
          </cell>
        </row>
        <row r="3074">
          <cell r="C3074">
            <v>12633</v>
          </cell>
          <cell r="D3074" t="str">
            <v>PATIO ZONAL EL GACO - CODO PVCP 90° 3/4"  (INCLUYE SUMINISTRO E INSTALACION)</v>
          </cell>
          <cell r="E3074" t="str">
            <v>UN</v>
          </cell>
          <cell r="F3074">
            <v>950</v>
          </cell>
          <cell r="G3074" t="str">
            <v>Actualización 2022 -I + MO 2023</v>
          </cell>
        </row>
        <row r="3075">
          <cell r="C3075">
            <v>12634</v>
          </cell>
          <cell r="D3075" t="str">
            <v>PATIO ZONAL EL GACO - CODO PVCP 45° 1 1/4"  (INCLUYE SUMINISTRO E INSTALACION)</v>
          </cell>
          <cell r="E3075" t="str">
            <v>UN</v>
          </cell>
          <cell r="F3075">
            <v>5400</v>
          </cell>
          <cell r="G3075" t="str">
            <v>Actualización 2022 -I + MO 2023</v>
          </cell>
        </row>
        <row r="3076">
          <cell r="C3076">
            <v>12635</v>
          </cell>
          <cell r="D3076" t="str">
            <v>PATIO ZONAL EL GACO - LUMINARIA LED PANEL SQ 40W DL 100-277V</v>
          </cell>
          <cell r="E3076" t="str">
            <v>UN</v>
          </cell>
          <cell r="F3076">
            <v>87204</v>
          </cell>
          <cell r="G3076" t="str">
            <v>Actualización 2022 -I + MO 2023</v>
          </cell>
        </row>
        <row r="3077">
          <cell r="C3077">
            <v>12636</v>
          </cell>
          <cell r="D3077" t="str">
            <v>PATIO ZONAL EL GACO - LUMINARIA LED LINEAL COMERCIAL 40W DL UNV</v>
          </cell>
          <cell r="E3077" t="str">
            <v>UN</v>
          </cell>
          <cell r="F3077">
            <v>100374</v>
          </cell>
          <cell r="G3077" t="str">
            <v>Actualización 2022 -I + MO 2023</v>
          </cell>
        </row>
        <row r="3078">
          <cell r="C3078">
            <v>12637</v>
          </cell>
          <cell r="D3078" t="str">
            <v xml:space="preserve"> PATIO ZONAL EL GACO: PANEL LED REDONDO 18 W LUZ BLANCA FRÍA 1080 LUMENES DE INCRUSTAR</v>
          </cell>
          <cell r="E3078" t="str">
            <v>UN</v>
          </cell>
          <cell r="F3078">
            <v>10800</v>
          </cell>
          <cell r="G3078" t="str">
            <v>Actualización 2022 -I + MO 2023</v>
          </cell>
        </row>
        <row r="3079">
          <cell r="C3079">
            <v>12638</v>
          </cell>
          <cell r="D3079" t="str">
            <v>PATIO ZONAL EL GACO - TUBO DE COBRE 3/4"</v>
          </cell>
          <cell r="E3079" t="str">
            <v>ML</v>
          </cell>
          <cell r="F3079">
            <v>31817</v>
          </cell>
          <cell r="G3079" t="str">
            <v>Actualización 2022 -I + MO 2023</v>
          </cell>
        </row>
        <row r="3080">
          <cell r="C3080">
            <v>12639</v>
          </cell>
          <cell r="D3080" t="str">
            <v xml:space="preserve">  PATIO ZONAL EL GACO: CABLE CU THHN No 10AWG</v>
          </cell>
          <cell r="E3080" t="str">
            <v>ML</v>
          </cell>
          <cell r="F3080">
            <v>2900</v>
          </cell>
          <cell r="G3080" t="str">
            <v>Actualización 2022 -I + MO 2023</v>
          </cell>
        </row>
        <row r="3081">
          <cell r="C3081">
            <v>12640</v>
          </cell>
          <cell r="D3081" t="str">
            <v>PATIO ZONAL EL GACO - REGISTRO BOLA 3/4" PVC (INCLUYE SUMINISTRO E INSTALACION)</v>
          </cell>
          <cell r="E3081" t="str">
            <v>UN</v>
          </cell>
          <cell r="F3081">
            <v>11290</v>
          </cell>
          <cell r="G3081" t="str">
            <v>Actualización 2022 -I + MO 2023</v>
          </cell>
        </row>
        <row r="3082">
          <cell r="C3082">
            <v>12641</v>
          </cell>
          <cell r="D3082" t="str">
            <v>PATIO ZONAL EL GACO - REGISTRO BOLA 1 1/2" PVC (INCLUYE SUMINISTRO E INSTALACION)</v>
          </cell>
          <cell r="E3082" t="str">
            <v>UN</v>
          </cell>
          <cell r="F3082">
            <v>26490</v>
          </cell>
          <cell r="G3082" t="str">
            <v>Actualización 2022 -I + MO 2023</v>
          </cell>
        </row>
        <row r="3083">
          <cell r="C3083">
            <v>12642</v>
          </cell>
          <cell r="D3083" t="str">
            <v>PATIO ZONAL EL GACO - REGISTRO BOLA 2" PVC (INCLUYE SUMINISTRO E INSTALACION)</v>
          </cell>
          <cell r="E3083" t="str">
            <v>UN</v>
          </cell>
          <cell r="F3083">
            <v>36790</v>
          </cell>
          <cell r="G3083" t="str">
            <v>Actualización 2022 -I + MO 2023</v>
          </cell>
        </row>
        <row r="3084">
          <cell r="C3084">
            <v>12643</v>
          </cell>
          <cell r="D3084" t="str">
            <v>PATIO ZONAL EL GACO - TEE 2 1/2" PVC (INCLUYE SUMINISTRO E INSTALACION)</v>
          </cell>
          <cell r="E3084" t="str">
            <v>UN</v>
          </cell>
          <cell r="F3084">
            <v>36800</v>
          </cell>
          <cell r="G3084" t="str">
            <v>Actualización 2022 -I + MO 2023</v>
          </cell>
        </row>
        <row r="3085">
          <cell r="C3085">
            <v>12644</v>
          </cell>
          <cell r="D3085" t="str">
            <v xml:space="preserve">PATIO ZONAL EL GACO - GEOMEMBRANA LISA HDPE 40 MILS. </v>
          </cell>
          <cell r="E3085" t="str">
            <v>M2</v>
          </cell>
          <cell r="F3085">
            <v>13685</v>
          </cell>
          <cell r="G3085" t="str">
            <v>Actualización 2022 -I + MO 2023</v>
          </cell>
        </row>
        <row r="3086">
          <cell r="C3086">
            <v>12645</v>
          </cell>
          <cell r="D3086" t="str">
            <v>PATIO ZONAL EL GACO - ACCESORIOS RANURADOS 150 LBS 1"</v>
          </cell>
          <cell r="E3086" t="str">
            <v>UN</v>
          </cell>
          <cell r="F3086">
            <v>4300</v>
          </cell>
          <cell r="G3086" t="str">
            <v>Actualización 2022 -I + MO 2023</v>
          </cell>
        </row>
        <row r="3087">
          <cell r="C3087">
            <v>12646</v>
          </cell>
          <cell r="D3087" t="str">
            <v>PATIO ZONAL EL GACO - ACCESORIO RANURADO 1¼"</v>
          </cell>
          <cell r="E3087" t="str">
            <v>UN</v>
          </cell>
          <cell r="F3087">
            <v>6951</v>
          </cell>
          <cell r="G3087" t="str">
            <v>Actualización 2022 -I + MO 2023</v>
          </cell>
        </row>
        <row r="3088">
          <cell r="C3088">
            <v>12647</v>
          </cell>
          <cell r="D3088" t="str">
            <v xml:space="preserve">  PATIO ZONAL EL GACO: LED PANEL RD 24W DL</v>
          </cell>
          <cell r="E3088" t="str">
            <v>UN</v>
          </cell>
          <cell r="F3088">
            <v>29117</v>
          </cell>
          <cell r="G3088" t="str">
            <v>Actualización 2022 -I + MO 2023</v>
          </cell>
        </row>
        <row r="3089">
          <cell r="C3089">
            <v>12648</v>
          </cell>
          <cell r="D3089" t="str">
            <v xml:space="preserve">  PATIO ZONAL EL GACO: CODO CU 90° 3/4" </v>
          </cell>
          <cell r="E3089" t="str">
            <v>UN</v>
          </cell>
          <cell r="F3089">
            <v>4100</v>
          </cell>
          <cell r="G3089" t="str">
            <v>Actualización 2022 -I + MO 2023</v>
          </cell>
        </row>
        <row r="3090">
          <cell r="C3090">
            <v>12649</v>
          </cell>
          <cell r="D3090" t="str">
            <v>PATIO ZONAL EL GACO - ACCESORIO RANURADO 1½"</v>
          </cell>
          <cell r="E3090" t="str">
            <v>UN</v>
          </cell>
          <cell r="F3090">
            <v>8100</v>
          </cell>
          <cell r="G3090" t="str">
            <v>Actualización 2022 -I + MO 2023</v>
          </cell>
        </row>
        <row r="3091">
          <cell r="C3091">
            <v>12650</v>
          </cell>
          <cell r="D3091" t="str">
            <v xml:space="preserve">  PATIO ZONAL EL GACO: TUBERIA COBRE DE 1/2"	</v>
          </cell>
          <cell r="E3091" t="str">
            <v>ML</v>
          </cell>
          <cell r="F3091">
            <v>21933</v>
          </cell>
          <cell r="G3091" t="str">
            <v>Actualización 2022 -I + MO 2023</v>
          </cell>
        </row>
        <row r="3092">
          <cell r="C3092">
            <v>12651</v>
          </cell>
          <cell r="D3092" t="str">
            <v>PATIO ZONAL EL GACO - ACCESORIO RANURADO 2"</v>
          </cell>
          <cell r="E3092" t="str">
            <v>UN</v>
          </cell>
          <cell r="F3092">
            <v>11500</v>
          </cell>
          <cell r="G3092" t="str">
            <v>Actualización 2022 -I + MO 2023</v>
          </cell>
        </row>
        <row r="3093">
          <cell r="C3093">
            <v>12652</v>
          </cell>
          <cell r="D3093" t="str">
            <v>PATIO ZONAL EL GACO - PLUG TELEFONICO CONECTOR RJ 11</v>
          </cell>
          <cell r="E3093" t="str">
            <v>UN</v>
          </cell>
          <cell r="F3093">
            <v>100</v>
          </cell>
          <cell r="G3093" t="str">
            <v>Actualización 2022 -I + MO 2023</v>
          </cell>
        </row>
        <row r="3094">
          <cell r="C3094">
            <v>12653</v>
          </cell>
          <cell r="D3094" t="str">
            <v xml:space="preserve">  PATIO ZONAL EL GACO: CODO 90° EN ACERO GALVANIZADO 1"</v>
          </cell>
          <cell r="E3094" t="str">
            <v>UN</v>
          </cell>
          <cell r="F3094">
            <v>4436</v>
          </cell>
          <cell r="G3094" t="str">
            <v>Actualización 2022 -I + MO 2023</v>
          </cell>
        </row>
        <row r="3095">
          <cell r="C3095">
            <v>12654</v>
          </cell>
          <cell r="D3095" t="str">
            <v>PATIO ZONAL EL GACO - GABINETE 60 CM X 60 CM X 60 CM</v>
          </cell>
          <cell r="E3095" t="str">
            <v>UN</v>
          </cell>
          <cell r="F3095">
            <v>268966</v>
          </cell>
          <cell r="G3095" t="str">
            <v>Actualización 2022 -I + MO 2023</v>
          </cell>
        </row>
        <row r="3096">
          <cell r="C3096">
            <v>12655</v>
          </cell>
          <cell r="D3096" t="str">
            <v>PATIO ZONAL EL GACO - GABINETE 60 CM X 60 CM X 210 CM</v>
          </cell>
          <cell r="E3096" t="str">
            <v>UN</v>
          </cell>
          <cell r="F3096">
            <v>777500</v>
          </cell>
          <cell r="G3096" t="str">
            <v>Actualización 2022 -I + MO 2023</v>
          </cell>
        </row>
        <row r="3097">
          <cell r="C3097">
            <v>12656</v>
          </cell>
          <cell r="D3097" t="str">
            <v>PATIO ZONAL EL GACO - PATCH PANEL 24 PUNTOS</v>
          </cell>
          <cell r="E3097" t="str">
            <v>UN</v>
          </cell>
          <cell r="F3097">
            <v>179900</v>
          </cell>
          <cell r="G3097" t="str">
            <v>Actualización 2022 -I + MO 2023</v>
          </cell>
        </row>
        <row r="3098">
          <cell r="C3098">
            <v>12657</v>
          </cell>
          <cell r="D3098" t="str">
            <v>PATIO ZONAL EL GACO - PATCHCORD CAT 6</v>
          </cell>
          <cell r="E3098" t="str">
            <v>ML</v>
          </cell>
          <cell r="F3098">
            <v>3200</v>
          </cell>
          <cell r="G3098" t="str">
            <v>Actualización 2022 -I + MO 2023</v>
          </cell>
        </row>
        <row r="3099">
          <cell r="C3099">
            <v>12658</v>
          </cell>
          <cell r="D3099" t="str">
            <v xml:space="preserve"> PATIO ZONAL EL GACO - TABLERO TRIFÁSICO 3F-5H DE 12 CIRCUITOS</v>
          </cell>
          <cell r="E3099" t="str">
            <v>UN</v>
          </cell>
          <cell r="F3099">
            <v>240000</v>
          </cell>
          <cell r="G3099" t="str">
            <v>Actualización 2022 -I + MO 2023</v>
          </cell>
        </row>
        <row r="3100">
          <cell r="C3100">
            <v>12659</v>
          </cell>
          <cell r="D3100" t="str">
            <v>PATIO ZONAL EL GACO - TABLERO TRIFÁSICO 3F-5H DE 36 CIRCUITOS</v>
          </cell>
          <cell r="E3100" t="str">
            <v>UN</v>
          </cell>
          <cell r="F3100">
            <v>340000</v>
          </cell>
          <cell r="G3100" t="str">
            <v>Actualización 2022 -I + MO 2023</v>
          </cell>
        </row>
        <row r="3101">
          <cell r="C3101">
            <v>12660</v>
          </cell>
          <cell r="D3101" t="str">
            <v>PATIO ZONAL EL GACO - BREAKER ENCHUFABLE 2X20A</v>
          </cell>
          <cell r="E3101" t="str">
            <v>UN</v>
          </cell>
          <cell r="F3101">
            <v>24499</v>
          </cell>
          <cell r="G3101" t="str">
            <v>Actualización 2022 -I + MO 2023</v>
          </cell>
        </row>
        <row r="3102">
          <cell r="C3102">
            <v>12661</v>
          </cell>
          <cell r="D3102" t="str">
            <v>PATIO ZONAL EL GACO - BREAKER ENCHUFABLE 3X20A</v>
          </cell>
          <cell r="E3102" t="str">
            <v>UN</v>
          </cell>
          <cell r="F3102">
            <v>45000</v>
          </cell>
          <cell r="G3102" t="str">
            <v>Actualización 2022 -I + MO 2023</v>
          </cell>
        </row>
        <row r="3103">
          <cell r="C3103">
            <v>12662</v>
          </cell>
          <cell r="D3103" t="str">
            <v>PATIO ZONAL EL GACO - FACE PLATE SENCILLO</v>
          </cell>
          <cell r="E3103" t="str">
            <v>UN</v>
          </cell>
          <cell r="F3103">
            <v>2654</v>
          </cell>
          <cell r="G3103" t="str">
            <v>Actualización 2022 -I + MO 2023</v>
          </cell>
        </row>
        <row r="3104">
          <cell r="C3104">
            <v>12663</v>
          </cell>
          <cell r="D3104" t="str">
            <v xml:space="preserve">  PATIO ZONAL EL GACO: VÁLVULA BOLA 3/4" PARA GAS</v>
          </cell>
          <cell r="E3104" t="str">
            <v>UN</v>
          </cell>
          <cell r="F3104">
            <v>12505</v>
          </cell>
          <cell r="G3104" t="str">
            <v>Actualización 2022 -I + MO 2023</v>
          </cell>
        </row>
        <row r="3105">
          <cell r="C3105">
            <v>12664</v>
          </cell>
          <cell r="D3105" t="str">
            <v xml:space="preserve">  PATIO ZONAL EL GACO: REDUCCIÓN COBRE DE 3/4" A 1/2"		</v>
          </cell>
          <cell r="E3105" t="str">
            <v>UN</v>
          </cell>
          <cell r="F3105">
            <v>2500</v>
          </cell>
          <cell r="G3105" t="str">
            <v>Actualización 2022 -I + MO 2023</v>
          </cell>
        </row>
        <row r="3106">
          <cell r="C3106">
            <v>12665</v>
          </cell>
          <cell r="D3106" t="str">
            <v xml:space="preserve">  PATIO ZONAL EL GACO: CODO CU 90° 1/2" </v>
          </cell>
          <cell r="E3106" t="str">
            <v>UN</v>
          </cell>
          <cell r="F3106">
            <v>1600</v>
          </cell>
          <cell r="G3106" t="str">
            <v>Actualización 2022 -I + MO 2023</v>
          </cell>
        </row>
        <row r="3107">
          <cell r="C3107">
            <v>12666</v>
          </cell>
          <cell r="D3107" t="str">
            <v xml:space="preserve">  PATIO ZONAL EL GACO: ADAPTADOR MACHO COBRE DE 1/2"</v>
          </cell>
          <cell r="E3107" t="str">
            <v>UN</v>
          </cell>
          <cell r="F3107">
            <v>2500</v>
          </cell>
          <cell r="G3107" t="str">
            <v>Actualización 2022 -I + MO 2023</v>
          </cell>
        </row>
        <row r="3108">
          <cell r="C3108">
            <v>12668</v>
          </cell>
          <cell r="D3108" t="str">
            <v>PISO EN POLIPROPILENO DE ALTO IMPACTO PARA PUENTES PEATONALES Y ESTACIONES DE TRANSMILENIO, e=25MM. INCLUYE TRANSPORTE.</v>
          </cell>
          <cell r="E3108" t="str">
            <v>M2</v>
          </cell>
          <cell r="F3108">
            <v>912891</v>
          </cell>
          <cell r="G3108" t="str">
            <v>Actualización 2022 -I + MO 2023</v>
          </cell>
        </row>
        <row r="3109">
          <cell r="C3109">
            <v>12669</v>
          </cell>
          <cell r="D3109" t="str">
            <v>PISO EN POLIPROPILENO DE ALTO IMPACTO PARA ESCALERA DE PUENTES PEATONALES, ANCHO 38cm e=2cm. INCLUYE TRANSPORTE.</v>
          </cell>
          <cell r="E3109" t="str">
            <v>ML</v>
          </cell>
          <cell r="F3109">
            <v>510157</v>
          </cell>
          <cell r="G3109" t="str">
            <v>Actualización 2022 -I + MO 2023</v>
          </cell>
        </row>
        <row r="3110">
          <cell r="C3110">
            <v>12670</v>
          </cell>
          <cell r="D3110" t="str">
            <v xml:space="preserve">SOPORTE DE ANCLAJE EN POLIPROPILENO DE ALTO IMPACTO PARA ESCALERA DE PUENTES PEATONALES, LARGO:34CM, ANCHO:4,5CM Y e:2,5CM.INCLUYE TRANSPORTE. </v>
          </cell>
          <cell r="E3110" t="str">
            <v>ML</v>
          </cell>
          <cell r="F3110">
            <v>145436</v>
          </cell>
          <cell r="G3110" t="str">
            <v>Actualización 2022 -I + MO 2023</v>
          </cell>
        </row>
        <row r="3111">
          <cell r="C3111">
            <v>12671</v>
          </cell>
          <cell r="D3111" t="str">
            <v>PATIO ZONAL EL GACO: RELLENO CON CENIZA - ESCORIA DE ALTO HORNO.</v>
          </cell>
          <cell r="E3111" t="str">
            <v>M3</v>
          </cell>
          <cell r="F3111">
            <v>12000</v>
          </cell>
          <cell r="G3111" t="str">
            <v>Actualización 2022 -I + MO 2023</v>
          </cell>
        </row>
        <row r="3112">
          <cell r="C3112">
            <v>12672</v>
          </cell>
          <cell r="D3112" t="str">
            <v>PATIO ZONAL EL GACO:TRANSPORTE DE CENIZA - ESCORIA DE ALTO HORNO.</v>
          </cell>
          <cell r="E3112" t="str">
            <v>M3</v>
          </cell>
          <cell r="F3112">
            <v>15000</v>
          </cell>
          <cell r="G3112" t="str">
            <v>Actualización 2022 -I + MO 2023</v>
          </cell>
        </row>
        <row r="3113">
          <cell r="C3113">
            <v>12673</v>
          </cell>
          <cell r="D3113" t="str">
            <v xml:space="preserve">PATIO ZONAL EL GACO: Tubería en acero SCH 40 1"		</v>
          </cell>
          <cell r="E3113" t="str">
            <v>ML</v>
          </cell>
          <cell r="F3113">
            <v>27568</v>
          </cell>
          <cell r="G3113" t="str">
            <v>Actualización 2022 -I + MO 2023</v>
          </cell>
        </row>
        <row r="3114">
          <cell r="C3114">
            <v>12674</v>
          </cell>
          <cell r="D3114" t="str">
            <v>PATIO ZONAL EL GACO:  REDUCCCION DE COPA GALVANIZADA DE 1" A 3/4"</v>
          </cell>
          <cell r="E3114" t="str">
            <v>UN</v>
          </cell>
          <cell r="F3114">
            <v>3190</v>
          </cell>
          <cell r="G3114" t="str">
            <v>Actualización 2022 -I + MO 2023</v>
          </cell>
        </row>
        <row r="3115">
          <cell r="C3115">
            <v>12675</v>
          </cell>
          <cell r="D3115" t="str">
            <v>PATIO ZONAL EL GACO:  Cheque ranurado Ø 1 1/2"</v>
          </cell>
          <cell r="E3115" t="str">
            <v>UN</v>
          </cell>
          <cell r="F3115">
            <v>254541</v>
          </cell>
          <cell r="G3115" t="str">
            <v>Actualización 2022 -I + MO 2023</v>
          </cell>
        </row>
        <row r="3116">
          <cell r="C3116">
            <v>12676</v>
          </cell>
          <cell r="D3116" t="str">
            <v>PATIO ZONAL EL GACO:  Sensor de flujo Ø1½" (Reducción ranurada 2" a 1 1/2")</v>
          </cell>
          <cell r="E3116" t="str">
            <v>UN</v>
          </cell>
          <cell r="F3116">
            <v>8900</v>
          </cell>
          <cell r="G3116" t="str">
            <v>Actualización 2022 -I + MO 2023</v>
          </cell>
        </row>
        <row r="3117">
          <cell r="C3117">
            <v>12677</v>
          </cell>
          <cell r="D3117" t="str">
            <v>PATIO ZONAL EL GACO:  BANDEJA PORTACABLE TIPO MALLA DE 40 CM DE ANCHO</v>
          </cell>
          <cell r="E3117" t="str">
            <v>ML</v>
          </cell>
          <cell r="F3117">
            <v>31066</v>
          </cell>
          <cell r="G3117" t="str">
            <v>Actualización 2022 -I + MO 2023</v>
          </cell>
        </row>
        <row r="3118">
          <cell r="C3118">
            <v>12678</v>
          </cell>
          <cell r="D3118" t="str">
            <v>PATIO ZONAL EL GACO:  Cable aislado cobre 3x12 Trenzado Fase Azul</v>
          </cell>
          <cell r="E3118" t="str">
            <v>ML</v>
          </cell>
          <cell r="F3118">
            <v>6600</v>
          </cell>
          <cell r="G3118" t="str">
            <v>Actualización 2022 -I + MO 2023</v>
          </cell>
        </row>
        <row r="3119">
          <cell r="C3119">
            <v>12679</v>
          </cell>
          <cell r="D3119" t="str">
            <v>PATIO ZONAL EL GACO:  Adaptador cambio de sección para canal de drenaje a sumidero fabricado en polietileno, de sección oval. Longitud total 800 mm, altura exterior 895 mm y ancho exterior 765 mm. Peso: 15,8 kg.</v>
          </cell>
          <cell r="E3119" t="str">
            <v>UN</v>
          </cell>
          <cell r="F3119">
            <v>3276296</v>
          </cell>
          <cell r="G3119" t="str">
            <v>Actualización 2022 -I + MO 2023</v>
          </cell>
        </row>
        <row r="3120">
          <cell r="C3120">
            <v>12680</v>
          </cell>
          <cell r="D3120" t="str">
            <v>PATIO ZONAL EL GACO:  Cable aislado cobre 3x12 Trenzado Fase Roja</v>
          </cell>
          <cell r="E3120" t="str">
            <v>ML</v>
          </cell>
          <cell r="F3120">
            <v>6600</v>
          </cell>
          <cell r="G3120" t="str">
            <v>Actualización 2022 -I + MO 2023</v>
          </cell>
        </row>
        <row r="3121">
          <cell r="C3121">
            <v>12681</v>
          </cell>
          <cell r="D3121" t="str">
            <v>PATIO ZONAL EL GACO: Cuerpo Base (Polipropileno) para Tanque para regulación de flujos pluviales (150 m3) 19,20x4,80</v>
          </cell>
          <cell r="E3121" t="str">
            <v>UN</v>
          </cell>
          <cell r="F3121">
            <v>483712</v>
          </cell>
          <cell r="G3121" t="str">
            <v>Actualización 2022 -I + MO 2023</v>
          </cell>
        </row>
        <row r="3122">
          <cell r="C3122">
            <v>12682</v>
          </cell>
          <cell r="D3122" t="str">
            <v>PATIO ZONAL EL GACO:  Luminaria Led GDS 63.2W</v>
          </cell>
          <cell r="E3122" t="str">
            <v>UN</v>
          </cell>
          <cell r="F3122">
            <v>326695</v>
          </cell>
          <cell r="G3122" t="str">
            <v>Actualización 2022 -I + MO 2023</v>
          </cell>
        </row>
        <row r="3123">
          <cell r="C3123">
            <v>12683</v>
          </cell>
          <cell r="D3123" t="str">
            <v>PATIO ZONAL EL GACO:  CABLE XLPE 15 KV 240 MM No.2 AL</v>
          </cell>
          <cell r="E3123" t="str">
            <v>ML</v>
          </cell>
          <cell r="F3123">
            <v>7833</v>
          </cell>
          <cell r="G3123" t="str">
            <v>Actualización 2022 -I + MO 2023</v>
          </cell>
        </row>
        <row r="3124">
          <cell r="C3124">
            <v>12684</v>
          </cell>
          <cell r="D3124" t="str">
            <v>PATIO ZONAL EL GACO:  CABLE XLPE 35 KV 240 MM No.2 AL</v>
          </cell>
          <cell r="E3124" t="str">
            <v>ML</v>
          </cell>
          <cell r="F3124">
            <v>52500</v>
          </cell>
          <cell r="G3124" t="str">
            <v>Actualización 2022 -I + MO 2023</v>
          </cell>
        </row>
        <row r="3125">
          <cell r="C3125">
            <v>12685</v>
          </cell>
          <cell r="D3125" t="str">
            <v>PATIO ZONAL EL GACO:  NIPLE DE 5cm EN ACERO GALVANIZADO DE 1"</v>
          </cell>
          <cell r="E3125" t="str">
            <v>UN</v>
          </cell>
          <cell r="F3125">
            <v>3500</v>
          </cell>
          <cell r="G3125" t="str">
            <v>Actualización 2022 -I + MO 2023</v>
          </cell>
        </row>
        <row r="3126">
          <cell r="C3126">
            <v>12686</v>
          </cell>
          <cell r="D3126" t="str">
            <v>PATIO ZONAL EL GACO:  UNIÓN EN ACERO GALVANIZADO DE 1"</v>
          </cell>
          <cell r="E3126" t="str">
            <v>UN</v>
          </cell>
          <cell r="F3126">
            <v>2900</v>
          </cell>
          <cell r="G3126" t="str">
            <v>Actualización 2022 -I + MO 2023</v>
          </cell>
        </row>
        <row r="3127">
          <cell r="C3127">
            <v>12687</v>
          </cell>
          <cell r="D3127" t="str">
            <v>PATIO ZONAL EL GACO:  UNIÓN EN COBRE DE 3/4"</v>
          </cell>
          <cell r="E3127" t="str">
            <v>UN</v>
          </cell>
          <cell r="F3127">
            <v>1601</v>
          </cell>
          <cell r="G3127" t="str">
            <v>Actualización 2022 -I + MO 2023</v>
          </cell>
        </row>
        <row r="3128">
          <cell r="C3128">
            <v>12688</v>
          </cell>
          <cell r="D3128" t="str">
            <v>PATIO ZONAL EL GACO:  GEOTEXTIL TEJIDO TR6000 HF</v>
          </cell>
          <cell r="E3128" t="str">
            <v>M2</v>
          </cell>
          <cell r="F3128">
            <v>18753</v>
          </cell>
          <cell r="G3128" t="str">
            <v>Actualización 2022 -I + MO 2023</v>
          </cell>
        </row>
        <row r="3129">
          <cell r="C3129">
            <v>12689</v>
          </cell>
          <cell r="D3129" t="str">
            <v>PATIO ZONAL EL GACO:  EQUIPO EYECTOR CON SWITCH FLOTADOR Y TABLERO ELÉCTRICO</v>
          </cell>
          <cell r="E3129" t="str">
            <v>GLB</v>
          </cell>
          <cell r="F3129">
            <v>2226490</v>
          </cell>
          <cell r="G3129" t="str">
            <v>Actualización 2022 -I + MO 2023</v>
          </cell>
        </row>
        <row r="3130">
          <cell r="C3130">
            <v>12690</v>
          </cell>
          <cell r="D3130" t="str">
            <v>PATIO ZONAL EL GACO:  EQUIPO DE PRESIÓN CON TABLERO ELÉCTRICO, TANQUE HIDROACUMULADOR Y ACCESORIOS.</v>
          </cell>
          <cell r="E3130" t="str">
            <v>GLB</v>
          </cell>
          <cell r="F3130">
            <v>11578700</v>
          </cell>
          <cell r="G3130" t="str">
            <v>Actualización 2022 -I + MO 2023</v>
          </cell>
        </row>
        <row r="3131">
          <cell r="C3131">
            <v>12691</v>
          </cell>
          <cell r="D3131" t="str">
            <v>PATIO ZONAL EL GACO:  EQUIPO DE BOMBEO PARA RCI (BOMBA DIESEL, MOTOR DIESEL, TABLERO CONTROLADOR, MOTOBOMBA JOCKEY Y ACCESORIOS)</v>
          </cell>
          <cell r="E3131" t="str">
            <v>UN</v>
          </cell>
          <cell r="F3131">
            <v>172357815</v>
          </cell>
          <cell r="G3131" t="str">
            <v>Actualización 2022 -I + MO 2023</v>
          </cell>
        </row>
        <row r="3132">
          <cell r="C3132">
            <v>12692</v>
          </cell>
          <cell r="D3132" t="str">
            <v>PATIO ZONAL EL GACO:  Organizador de cables para RACK 80x80 2RU.</v>
          </cell>
          <cell r="E3132" t="str">
            <v>UN</v>
          </cell>
          <cell r="F3132">
            <v>57715</v>
          </cell>
          <cell r="G3132" t="str">
            <v>Actualización 2022 -I + MO 2023</v>
          </cell>
        </row>
        <row r="3133">
          <cell r="C3133">
            <v>12693</v>
          </cell>
          <cell r="D3133" t="str">
            <v xml:space="preserve">PATIO ZONAL EL GACO: Pared pieza lateral (Polipropileno) para Tanque para regulación de flujos pluviales (150 m3) 19,20x4,80 </v>
          </cell>
          <cell r="E3133" t="str">
            <v>UN</v>
          </cell>
          <cell r="F3133">
            <v>160560</v>
          </cell>
          <cell r="G3133" t="str">
            <v>Actualización 2022 -I + MO 2023</v>
          </cell>
        </row>
        <row r="3134">
          <cell r="C3134">
            <v>12694</v>
          </cell>
          <cell r="D3134" t="str">
            <v xml:space="preserve">PATIO ZONAL EL GACO: Tapas de columnas para Tanque para regulación de flujos pluviales (150 m3) 19,20x4,80 </v>
          </cell>
          <cell r="E3134" t="str">
            <v>UN</v>
          </cell>
          <cell r="F3134">
            <v>45729</v>
          </cell>
          <cell r="G3134" t="str">
            <v>Actualización 2022 -I + MO 2023</v>
          </cell>
        </row>
        <row r="3135">
          <cell r="C3135">
            <v>12695</v>
          </cell>
          <cell r="D3135" t="str">
            <v xml:space="preserve">PATIO ZONAL EL GACO: Conectores para Tanque para regulación de flujos pluviales (150 m3) 19,20x4,80 </v>
          </cell>
          <cell r="E3135" t="str">
            <v>UN</v>
          </cell>
          <cell r="F3135">
            <v>7830</v>
          </cell>
          <cell r="G3135" t="str">
            <v>Actualización 2022 -I + MO 2023</v>
          </cell>
        </row>
        <row r="3136">
          <cell r="C3136">
            <v>12696</v>
          </cell>
          <cell r="D3136" t="str">
            <v xml:space="preserve">PATIO ZONAL EL GACO: Placa de acceso para Tanque para regulación de flujos pluviales (150 m3) 19,20x4,80 </v>
          </cell>
          <cell r="E3136" t="str">
            <v>UN</v>
          </cell>
          <cell r="F3136">
            <v>235759</v>
          </cell>
          <cell r="G3136" t="str">
            <v>Actualización 2022 -I + MO 2023</v>
          </cell>
        </row>
        <row r="3137">
          <cell r="C3137">
            <v>12697</v>
          </cell>
          <cell r="D3137" t="str">
            <v>PATIO ZONAL EL GACO: Elemento de inspección para Tanque para regulación de flujos pluviales (150 m3) 19,20x4,80</v>
          </cell>
          <cell r="E3137" t="str">
            <v>UN</v>
          </cell>
          <cell r="F3137">
            <v>404652</v>
          </cell>
          <cell r="G3137" t="str">
            <v>Actualización 2022 -I + MO 2023</v>
          </cell>
        </row>
        <row r="3138">
          <cell r="C3138">
            <v>12698</v>
          </cell>
          <cell r="D3138" t="str">
            <v xml:space="preserve">PATIO ZONAL EL GACO: Tapa de fundición Ø 450mm tapa hierro dúctil para Tanque para regulación de flujos pluviales (150 m3) 19,20x4,80 </v>
          </cell>
          <cell r="E3138" t="str">
            <v>UN</v>
          </cell>
          <cell r="F3138">
            <v>1957207</v>
          </cell>
          <cell r="G3138" t="str">
            <v>Actualización 2022 -I + MO 2023</v>
          </cell>
        </row>
        <row r="3139">
          <cell r="C3139">
            <v>12699</v>
          </cell>
          <cell r="D3139" t="str">
            <v>PATIO ZONAL EL GACO - JUEGO DE PRE MOLDEADOS TIPO EXTERIOR PARA CABLE XLPE 15KVA 240 MM2</v>
          </cell>
          <cell r="E3139" t="str">
            <v>JGO</v>
          </cell>
          <cell r="F3139">
            <v>134784</v>
          </cell>
          <cell r="G3139" t="str">
            <v>Actualización 2022 -I + MO 2023</v>
          </cell>
        </row>
        <row r="3140">
          <cell r="C3140">
            <v>12700</v>
          </cell>
          <cell r="D3140" t="str">
            <v>PATIO ZONAL EL GACO - CABLE XLPE 15 KV 240MM2 AL</v>
          </cell>
          <cell r="E3140" t="str">
            <v>ML</v>
          </cell>
          <cell r="F3140">
            <v>7833</v>
          </cell>
          <cell r="G3140" t="str">
            <v>Actualización 2022 -I + MO 2023</v>
          </cell>
        </row>
        <row r="3141">
          <cell r="C3141">
            <v>12701</v>
          </cell>
          <cell r="D3141" t="str">
            <v>PATIO ZONAL EL GACO - REDUCCCION DE COPA GALVANIZADA DE 1" A 3/4"</v>
          </cell>
          <cell r="E3141" t="str">
            <v>UN</v>
          </cell>
          <cell r="F3141">
            <v>3190</v>
          </cell>
          <cell r="G3141" t="str">
            <v>Actualización 2022 -I + MO 2023</v>
          </cell>
        </row>
        <row r="3142">
          <cell r="C3142">
            <v>12702</v>
          </cell>
          <cell r="D3142" t="str">
            <v xml:space="preserve">PATIO ZONAL EL GACO - TEE EN COBRE DE 3/4" </v>
          </cell>
          <cell r="E3142" t="str">
            <v>UN</v>
          </cell>
          <cell r="F3142">
            <v>4401</v>
          </cell>
          <cell r="G3142" t="str">
            <v>Actualización 2022 -I + MO 2023</v>
          </cell>
        </row>
        <row r="3143">
          <cell r="C3143">
            <v>12703</v>
          </cell>
          <cell r="D3143" t="str">
            <v>PATIO ZONAL EL GACO - ADAPTADOR MACHO EN COBRE DE 3/4"</v>
          </cell>
          <cell r="E3143" t="str">
            <v>UN</v>
          </cell>
          <cell r="F3143">
            <v>3800</v>
          </cell>
          <cell r="G3143" t="str">
            <v>Actualización 2022 -I + MO 2023</v>
          </cell>
        </row>
        <row r="3144">
          <cell r="C3144">
            <v>12704</v>
          </cell>
          <cell r="D3144" t="str">
            <v>PATIO ZONAL EL GACO - PORCELANATO PARED PARA GRES NAVIA ACERO COLOR GRIS SIMILAR O EQUIVALENTE</v>
          </cell>
          <cell r="E3144" t="str">
            <v>M2</v>
          </cell>
          <cell r="F3144">
            <v>46500</v>
          </cell>
          <cell r="G3144" t="str">
            <v>Actualización 2022 -I + MO 2023</v>
          </cell>
        </row>
        <row r="3145">
          <cell r="C3145">
            <v>12705</v>
          </cell>
          <cell r="D3145" t="str">
            <v>PATIO ZONAL EL GACO - PISO EN PORCELANATO ADOBERY COLOR WENGUE SIMILAR O EQUIVALENTE</v>
          </cell>
          <cell r="E3145" t="str">
            <v>M2</v>
          </cell>
          <cell r="F3145">
            <v>89900</v>
          </cell>
          <cell r="G3145" t="str">
            <v>Actualización 2022 -I + MO 2023</v>
          </cell>
        </row>
        <row r="3146">
          <cell r="C3146">
            <v>12706</v>
          </cell>
          <cell r="D3146" t="str">
            <v xml:space="preserve">PATIO ZONAL EL GACO - POCETA EN ACERO INOXIDABLE </v>
          </cell>
          <cell r="E3146" t="str">
            <v>UN</v>
          </cell>
          <cell r="F3146">
            <v>66901</v>
          </cell>
          <cell r="G3146" t="str">
            <v>Actualización 2022 -I + MO 2023</v>
          </cell>
        </row>
        <row r="3147">
          <cell r="C3147">
            <v>12707</v>
          </cell>
          <cell r="D3147" t="str">
            <v>PATIO ZONAL EL GACO: Canal de drenaje  RD200V 0.0 de hormigón polímero, pintura KTL y clase de carga hasta F900 . Monolítico con reja integrada de hormigón polímero. Con una sección de 315 cm² y forma transversal en V. Longitud total de 1000 mm, altura exterior 330 mm y ancho exterior 260 mm. Ancho interior nominal 200 mm. Peso: 90 kg.</v>
          </cell>
          <cell r="E3147" t="str">
            <v>ML</v>
          </cell>
          <cell r="F3147">
            <v>763618</v>
          </cell>
          <cell r="G3147" t="str">
            <v>Actualización 2022 -I + MO 2023</v>
          </cell>
        </row>
        <row r="3148">
          <cell r="C3148">
            <v>12708</v>
          </cell>
          <cell r="D3148" t="str">
            <v>PATIO ZONAL EL GACO - TEJA EN METACRILATO TRANSPARENTE DE 1,5 CM DE GROSOR</v>
          </cell>
          <cell r="E3148" t="str">
            <v>M2</v>
          </cell>
          <cell r="F3148">
            <v>19933</v>
          </cell>
          <cell r="G3148" t="str">
            <v>Actualización 2022 -I + MO 2023</v>
          </cell>
        </row>
        <row r="3149">
          <cell r="C3149">
            <v>12709</v>
          </cell>
          <cell r="D3149" t="str">
            <v>PATIO ZONAL EL GACO: Tapa inicio ciega de hormigón polímero, para canales RD200V 0.0. Longitud de 84 mm, altura exterior de 330 mm y ancho exterior de 260 mm. Peso: 9 kg.</v>
          </cell>
          <cell r="E3149" t="str">
            <v>UN</v>
          </cell>
          <cell r="F3149">
            <v>314051</v>
          </cell>
          <cell r="G3149" t="str">
            <v>Actualización 2022 -I + MO 2023</v>
          </cell>
        </row>
        <row r="3150">
          <cell r="C3150">
            <v>12710</v>
          </cell>
          <cell r="D3150" t="str">
            <v>PATIO ZONAL EL GACO - CABALLETE PARA TEJA</v>
          </cell>
          <cell r="E3150" t="str">
            <v>UN</v>
          </cell>
          <cell r="F3150">
            <v>55900</v>
          </cell>
          <cell r="G3150" t="str">
            <v>Actualización 2022 -I + MO 2023</v>
          </cell>
        </row>
        <row r="3151">
          <cell r="C3151">
            <v>12711</v>
          </cell>
          <cell r="D3151" t="str">
            <v>PATIO ZONAL EL GACO: Tapa final ciega de hormigón polímero, para canales RD200V 0.0. Longitud de 70 mm, altura exterior de 330 mm y ancho exterior de 260 mm.</v>
          </cell>
          <cell r="E3151" t="str">
            <v>UN</v>
          </cell>
          <cell r="F3151">
            <v>344127</v>
          </cell>
          <cell r="G3151" t="str">
            <v>Actualización 2022 -I + MO 2023</v>
          </cell>
        </row>
        <row r="3152">
          <cell r="C3152">
            <v>12712</v>
          </cell>
          <cell r="D3152" t="str">
            <v>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v>
          </cell>
          <cell r="E3152" t="str">
            <v>ML</v>
          </cell>
          <cell r="F3152">
            <v>1418425</v>
          </cell>
          <cell r="G3152" t="str">
            <v>Actualización 2022 -I + MO 2023</v>
          </cell>
        </row>
        <row r="3153">
          <cell r="C3153">
            <v>12713</v>
          </cell>
          <cell r="D3153" t="str">
            <v>PATIO ZONAL EL GACO - MANTO PERMANENTE TRM 500</v>
          </cell>
          <cell r="E3153" t="str">
            <v>M2</v>
          </cell>
          <cell r="F3153">
            <v>11863</v>
          </cell>
          <cell r="G3153" t="str">
            <v>Actualización 2022 -I + MO 2023</v>
          </cell>
        </row>
        <row r="3154">
          <cell r="C3154">
            <v>12714</v>
          </cell>
          <cell r="D3154" t="str">
            <v>PATIO ZONAL EL GACO - BANDEJA PORTAEQUIPOS 370 MM</v>
          </cell>
          <cell r="E3154" t="str">
            <v>UN</v>
          </cell>
          <cell r="F3154">
            <v>37001</v>
          </cell>
          <cell r="G3154" t="str">
            <v>Actualización 2022 -I + MO 2023</v>
          </cell>
        </row>
        <row r="3155">
          <cell r="C3155">
            <v>12715</v>
          </cell>
          <cell r="D3155" t="str">
            <v>PATIO ZONAL EL GACO: Reja Passarela FF F400 50 cm S300 (incluye Marco)</v>
          </cell>
          <cell r="E3155" t="str">
            <v>ML</v>
          </cell>
          <cell r="F3155">
            <v>719405</v>
          </cell>
          <cell r="G3155" t="str">
            <v>Actualización 2022 -I + MO 2023</v>
          </cell>
        </row>
        <row r="3156">
          <cell r="C3156">
            <v>12716</v>
          </cell>
          <cell r="D3156" t="str">
            <v>PATIO ZONAL EL GACO - BANDEJA DE FIBRA OPTICA 24 PUERTOS</v>
          </cell>
          <cell r="E3156" t="str">
            <v>UN</v>
          </cell>
          <cell r="F3156">
            <v>379029</v>
          </cell>
          <cell r="G3156" t="str">
            <v>Actualización 2022 -I + MO 2023</v>
          </cell>
        </row>
        <row r="3157">
          <cell r="C3157">
            <v>12717</v>
          </cell>
          <cell r="D3157" t="str">
            <v>PATIO ZONAL EL GACO - CONECTORES LC</v>
          </cell>
          <cell r="E3157" t="str">
            <v>UN</v>
          </cell>
          <cell r="F3157">
            <v>72508</v>
          </cell>
          <cell r="G3157" t="str">
            <v>Actualización 2022 -I + MO 2023</v>
          </cell>
        </row>
        <row r="3158">
          <cell r="C3158">
            <v>12718</v>
          </cell>
          <cell r="D3158" t="str">
            <v>PATIO ZONAL EL GACO - ADAPTADOR MACHO EN BRONCE O COBRE DE 1"</v>
          </cell>
          <cell r="E3158" t="str">
            <v>UN</v>
          </cell>
          <cell r="F3158">
            <v>6300</v>
          </cell>
          <cell r="G3158" t="str">
            <v>Actualización 2022 -I + MO 2023</v>
          </cell>
        </row>
        <row r="3159">
          <cell r="C3159">
            <v>12719</v>
          </cell>
          <cell r="D3159" t="str">
            <v>VENTANA TIPO V-01  PIVOTE VERTICAL,  EN ALUMINIO, VIDRIO TEMPLADO DE SEGURIDAD INCOLORO 6MM,  CON BASCULANTE Y DEMAS ELEMENTOS PARA SU NORMAL FUNCIONAMIENTO. MEDIDA 100x 220CM (Incluye suministro en instalacion)</v>
          </cell>
          <cell r="E3159" t="str">
            <v>UN</v>
          </cell>
          <cell r="F3159">
            <v>833000</v>
          </cell>
          <cell r="G3159" t="str">
            <v>Actualización 2022 -I + MO 2023</v>
          </cell>
        </row>
        <row r="3160">
          <cell r="C3160">
            <v>12720</v>
          </cell>
          <cell r="D3160" t="str">
            <v>PUERTA TIPO P-03 EN ALUMINIO CON VIDRIO, DE SEGURIDAD INCOLORO DE 6MM. Y DEMAS ELEMENTOS PARA SU NORMAL FUNCIONAMIENTO. MEDIDA 80x220 CM. (Incluye suministro e Instalacion)</v>
          </cell>
          <cell r="E3160" t="str">
            <v>UN</v>
          </cell>
          <cell r="F3160">
            <v>1130500</v>
          </cell>
          <cell r="G3160" t="str">
            <v>Actualización 2022 -I + MO 2023</v>
          </cell>
        </row>
        <row r="3161">
          <cell r="C3161">
            <v>12721</v>
          </cell>
          <cell r="D3161" t="str">
            <v>PATIO ZONAL EL GACO - TEE HD RANURADA UL/HM 2½"</v>
          </cell>
          <cell r="E3161" t="str">
            <v>UN</v>
          </cell>
          <cell r="F3161">
            <v>20610</v>
          </cell>
          <cell r="G3161" t="str">
            <v>Actualización 2022 -I + MO 2023</v>
          </cell>
        </row>
        <row r="3162">
          <cell r="C3162">
            <v>12722</v>
          </cell>
          <cell r="D3162" t="str">
            <v>PATIO ZONAL EL GACO - CODO HD RANURADO UL/HM 3"</v>
          </cell>
          <cell r="E3162" t="str">
            <v>UN</v>
          </cell>
          <cell r="F3162">
            <v>17612</v>
          </cell>
          <cell r="G3162" t="str">
            <v>Actualización 2022 -I + MO 2023</v>
          </cell>
        </row>
        <row r="3163">
          <cell r="C3163">
            <v>12723</v>
          </cell>
          <cell r="D3163" t="str">
            <v>PATIO ZONAL EL GACO - SEMICODO HD RANURADO UL/HM  4"</v>
          </cell>
          <cell r="E3163" t="str">
            <v>UN</v>
          </cell>
          <cell r="F3163">
            <v>24930</v>
          </cell>
          <cell r="G3163" t="str">
            <v>Actualización 2022 -I + MO 2023</v>
          </cell>
        </row>
        <row r="3164">
          <cell r="C3164">
            <v>12724</v>
          </cell>
          <cell r="D3164" t="str">
            <v>PATIO ZONAL EL GACO - Canal de drenaje Q max Neo 300 (1 m) por componentes ,1 cuerpo parte inferior, 1 cuerpo parte superior,2 rejillas en acero galvanizado Q flow. Incluye Guia de instalacion</v>
          </cell>
          <cell r="E3164" t="str">
            <v>ML</v>
          </cell>
          <cell r="F3164">
            <v>857221</v>
          </cell>
          <cell r="G3164" t="str">
            <v>Actualización 2022 -I + MO 2023</v>
          </cell>
        </row>
        <row r="3165">
          <cell r="C3165">
            <v>12725</v>
          </cell>
          <cell r="D3165" t="str">
            <v xml:space="preserve">PATIO ZONAL EL GACO - Soporte pernado para instalacion para QMAX NEO 300 </v>
          </cell>
          <cell r="E3165" t="str">
            <v>UN</v>
          </cell>
          <cell r="F3165">
            <v>40086</v>
          </cell>
          <cell r="G3165" t="str">
            <v>Actualización 2022 -I + MO 2023</v>
          </cell>
        </row>
        <row r="3166">
          <cell r="C3166">
            <v>12726</v>
          </cell>
          <cell r="D3166" t="str">
            <v>PATIO ZONAL EL GACO - Unidad de inspección y registro de arqueta para canales de drenaje QMAX 150/225/350 con cuerpo fabricado en polietileno de alta densidad (HDPE) y con reja extraíble integrada tipo ranurada de fundición, de clase de carga hasta D400 según EN 143</v>
          </cell>
          <cell r="E3166" t="str">
            <v>UN</v>
          </cell>
          <cell r="F3166">
            <v>3085184</v>
          </cell>
          <cell r="G3166" t="str">
            <v>Actualización 2022 -I + MO 2023</v>
          </cell>
        </row>
        <row r="3167">
          <cell r="C3167">
            <v>12727</v>
          </cell>
          <cell r="D3167" t="str">
            <v>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v>
          </cell>
          <cell r="E3167" t="str">
            <v>UN</v>
          </cell>
          <cell r="F3167">
            <v>58372262</v>
          </cell>
          <cell r="G3167" t="str">
            <v>Actualización 2022 -I + MO 2023</v>
          </cell>
        </row>
        <row r="3168">
          <cell r="C3168">
            <v>12728</v>
          </cell>
          <cell r="D3168" t="str">
            <v xml:space="preserve">PATIO ZONAL EL GACO: Sep Hidro Ent. Oleopator G NST NS10 para Tanque Separador de Hidrocarburos		</v>
          </cell>
          <cell r="E3168" t="str">
            <v>UN</v>
          </cell>
          <cell r="F3168">
            <v>23849536</v>
          </cell>
          <cell r="G3168" t="str">
            <v>Actualización 2022 -I + MO 2023</v>
          </cell>
        </row>
        <row r="3169">
          <cell r="C3169">
            <v>12729</v>
          </cell>
          <cell r="D3169" t="str">
            <v xml:space="preserve">PATIO ZONAL EL GACO - TOP SECTION D400 550-1130 PARA SEP DE HIDROCARBUROS </v>
          </cell>
          <cell r="E3169" t="str">
            <v>UN</v>
          </cell>
          <cell r="F3169">
            <v>9377457</v>
          </cell>
          <cell r="G3169" t="str">
            <v>Actualización 2022 -I + MO 2023</v>
          </cell>
        </row>
        <row r="3170">
          <cell r="C3170">
            <v>12730</v>
          </cell>
          <cell r="D3170" t="str">
            <v>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v>
          </cell>
          <cell r="E3170" t="str">
            <v>UN</v>
          </cell>
          <cell r="F3170">
            <v>70696840</v>
          </cell>
          <cell r="G3170" t="str">
            <v>Actualización 2022 -I + MO 2023</v>
          </cell>
        </row>
        <row r="3171">
          <cell r="C3171">
            <v>12731</v>
          </cell>
          <cell r="D3171" t="str">
            <v>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v>
          </cell>
          <cell r="E3171" t="str">
            <v>UN</v>
          </cell>
          <cell r="F3171">
            <v>36347945</v>
          </cell>
          <cell r="G3171" t="str">
            <v>Actualización 2022 -I + MO 2023</v>
          </cell>
        </row>
        <row r="3172">
          <cell r="C3172">
            <v>12732</v>
          </cell>
          <cell r="D3172"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v>
          </cell>
          <cell r="E3172" t="str">
            <v>ML</v>
          </cell>
          <cell r="F3172">
            <v>4273578</v>
          </cell>
          <cell r="G3172" t="str">
            <v>Actualización 2022 -I + MO 2023</v>
          </cell>
        </row>
        <row r="3173">
          <cell r="C3173">
            <v>12733</v>
          </cell>
          <cell r="D3173" t="str">
            <v>PATIO ZONAL EL GACO - Sumidero completo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E3173" t="str">
            <v>UN</v>
          </cell>
          <cell r="F3173">
            <v>7477321</v>
          </cell>
          <cell r="G3173" t="str">
            <v>Actualización 2022 -I + MO 2023</v>
          </cell>
        </row>
        <row r="3174">
          <cell r="C3174">
            <v>12734</v>
          </cell>
          <cell r="D3174" t="str">
            <v>PATIO ZONAL EL GACO - Adaptador cambio de sección para canal de drenaje QMAX 550 a sumidero fabricado en polietileno, de sección oval. Longitud total 800 mm, altura exterior 740 mm y ancho exterior 665 mm. Peso: 11,8 kg.</v>
          </cell>
          <cell r="E3174" t="str">
            <v>UN</v>
          </cell>
          <cell r="F3174">
            <v>2938611</v>
          </cell>
          <cell r="G3174" t="str">
            <v>Actualización 2022 -I + MO 2023</v>
          </cell>
        </row>
        <row r="3175">
          <cell r="C3175">
            <v>12735</v>
          </cell>
          <cell r="D3175" t="str">
            <v>PATIO ZONAL EL GACO: Top section capacidad de Carga D400 para Tanque Separador de Hidrocarburos</v>
          </cell>
          <cell r="E3175" t="str">
            <v>UN</v>
          </cell>
          <cell r="F3175">
            <v>6108402</v>
          </cell>
          <cell r="G3175" t="str">
            <v>Actualización 2022 -I + MO 2023</v>
          </cell>
        </row>
        <row r="3176">
          <cell r="C3176">
            <v>12736</v>
          </cell>
          <cell r="D3176" t="str">
            <v>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v>
          </cell>
          <cell r="E3176" t="str">
            <v>ML</v>
          </cell>
          <cell r="F3176">
            <v>5341516</v>
          </cell>
          <cell r="G3176" t="str">
            <v>Actualización 2022 -I + MO 2023</v>
          </cell>
        </row>
        <row r="3177">
          <cell r="C3177">
            <v>12737</v>
          </cell>
          <cell r="D3177" t="str">
            <v>PATIO ZONAL EL GACO: Tanque filtración Stormclean TF600 GRP Vertical</v>
          </cell>
          <cell r="E3177" t="str">
            <v>UN</v>
          </cell>
          <cell r="F3177">
            <v>55243314</v>
          </cell>
          <cell r="G3177" t="str">
            <v>Actualización 2022 -I + MO 2023</v>
          </cell>
        </row>
        <row r="3178">
          <cell r="C3178">
            <v>12738</v>
          </cell>
          <cell r="D3178" t="str">
            <v>PATIO ZONAL EL GACO: Jack RJ-45 para incrustar categoría 6</v>
          </cell>
          <cell r="E3178" t="str">
            <v>UN</v>
          </cell>
          <cell r="F3178">
            <v>10900</v>
          </cell>
          <cell r="G3178" t="str">
            <v>Actualización 2022 -I + MO 2023</v>
          </cell>
        </row>
        <row r="3179">
          <cell r="C3179">
            <v>12739</v>
          </cell>
          <cell r="D3179" t="str">
            <v xml:space="preserve">PATIO ZONAL EL GACO: KIT FAN OUT SC/LC PARA FIBRA MULTIMODO OM3	L=1m	</v>
          </cell>
          <cell r="E3179" t="str">
            <v>UN</v>
          </cell>
          <cell r="F3179">
            <v>15910</v>
          </cell>
          <cell r="G3179" t="str">
            <v>Actualización 2022 -I + MO 2023</v>
          </cell>
        </row>
        <row r="3180">
          <cell r="C3180">
            <v>12740</v>
          </cell>
          <cell r="D3180" t="str">
            <v>PATIO ZONAL EL GACO: PDU VERTICAL PARA RACK</v>
          </cell>
          <cell r="E3180" t="str">
            <v>UN</v>
          </cell>
          <cell r="F3180">
            <v>295748</v>
          </cell>
          <cell r="G3180" t="str">
            <v>Actualización 2022 -I + MO 2023</v>
          </cell>
        </row>
        <row r="3181">
          <cell r="C3181">
            <v>12741</v>
          </cell>
          <cell r="D3181" t="str">
            <v xml:space="preserve">PATIO ZONAL EL GACO: PATCH CORD DE FIBRA ÓPTICA SC/LC L=2m	</v>
          </cell>
          <cell r="E3181" t="str">
            <v>UN</v>
          </cell>
          <cell r="F3181">
            <v>29000</v>
          </cell>
          <cell r="G3181" t="str">
            <v>Actualización 2022 -I + MO 2023</v>
          </cell>
        </row>
        <row r="3182">
          <cell r="C3182">
            <v>12742</v>
          </cell>
          <cell r="D3182" t="str">
            <v xml:space="preserve"> PATIO ZONAL EL GACO: Terminal Premoldeada Tipo Interior para 15 KV 2-250 KCM</v>
          </cell>
          <cell r="E3182" t="str">
            <v>ML</v>
          </cell>
          <cell r="F3182">
            <v>97899</v>
          </cell>
          <cell r="G3182" t="str">
            <v>Actualización 2022 -I + MO 2023</v>
          </cell>
        </row>
        <row r="3183">
          <cell r="C3183">
            <v>12744</v>
          </cell>
          <cell r="D3183"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E3183" t="str">
            <v>ML</v>
          </cell>
          <cell r="F3183">
            <v>743387</v>
          </cell>
          <cell r="G3183" t="str">
            <v>Actualización 2022 -I + MO 2023</v>
          </cell>
        </row>
        <row r="3184">
          <cell r="C3184">
            <v>12745</v>
          </cell>
          <cell r="D3184"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v>
          </cell>
          <cell r="E3184" t="str">
            <v>ML</v>
          </cell>
          <cell r="F3184">
            <v>743387</v>
          </cell>
          <cell r="G3184" t="str">
            <v>Actualización 2022 -I + MO 2023</v>
          </cell>
        </row>
        <row r="3185">
          <cell r="C3185">
            <v>12746</v>
          </cell>
          <cell r="D3185"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v>
          </cell>
          <cell r="E3185" t="str">
            <v>ML</v>
          </cell>
          <cell r="F3185">
            <v>810188</v>
          </cell>
          <cell r="G3185" t="str">
            <v>Actualización 2022 -I + MO 2023</v>
          </cell>
        </row>
        <row r="3186">
          <cell r="C3186">
            <v>12747</v>
          </cell>
          <cell r="D3186"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v>
          </cell>
          <cell r="E3186" t="str">
            <v>ML</v>
          </cell>
          <cell r="F3186">
            <v>1373519</v>
          </cell>
          <cell r="G3186" t="str">
            <v>Actualización 2022 -I + MO 2023</v>
          </cell>
        </row>
        <row r="3187">
          <cell r="C3187">
            <v>12748</v>
          </cell>
          <cell r="D3187"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v>
          </cell>
          <cell r="E3187" t="str">
            <v>ML</v>
          </cell>
          <cell r="F3187">
            <v>2165567</v>
          </cell>
          <cell r="G3187" t="str">
            <v>Actualización 2022 -I + MO 2023</v>
          </cell>
        </row>
        <row r="3188">
          <cell r="C3188">
            <v>12749</v>
          </cell>
          <cell r="D3188" t="str">
            <v>PATIO ZONAL EL GACO: DRENES VERTICALES TIPO MECHA CON PERFORACION</v>
          </cell>
          <cell r="E3188" t="str">
            <v>ML</v>
          </cell>
          <cell r="F3188">
            <v>7448</v>
          </cell>
          <cell r="G3188" t="str">
            <v>Actualización 2022 -I + MO 2023</v>
          </cell>
        </row>
        <row r="3189">
          <cell r="C3189">
            <v>12750</v>
          </cell>
          <cell r="D3189" t="str">
            <v>PATIO ZONAL EL GACO: Niples pasa-muros acero inoxidable ranurados 6" de 60cm de longitud-</v>
          </cell>
          <cell r="E3189" t="str">
            <v>UN</v>
          </cell>
          <cell r="F3189">
            <v>553000</v>
          </cell>
          <cell r="G3189" t="str">
            <v>Actualización 2022 -I + MO 2023</v>
          </cell>
        </row>
        <row r="3190">
          <cell r="C3190">
            <v>12751</v>
          </cell>
          <cell r="D3190" t="str">
            <v>PATIO ZONAL EL GACO:  MOVILIZACIÓN Y LA DESMOVILIZACIÓN DE EQUIPOS PARA PERFORACION DE DRENES TIPO MECHA</v>
          </cell>
          <cell r="E3190" t="str">
            <v>UN</v>
          </cell>
          <cell r="F3190">
            <v>20687</v>
          </cell>
          <cell r="G3190" t="str">
            <v>Actualización 2022 -I + MO 2023</v>
          </cell>
        </row>
        <row r="3191">
          <cell r="C3191">
            <v>12752</v>
          </cell>
          <cell r="D3191" t="str">
            <v>PATIO ZONAL EL GACO:  Niples pasa-muros acero inoxidable ranurados 1" de 60cm de longitud</v>
          </cell>
          <cell r="E3191" t="str">
            <v>UN</v>
          </cell>
          <cell r="F3191">
            <v>79001</v>
          </cell>
          <cell r="G3191" t="str">
            <v>Actualización 2022 -I + MO 2023</v>
          </cell>
        </row>
        <row r="3192">
          <cell r="C3192">
            <v>12753</v>
          </cell>
          <cell r="D3192" t="str">
            <v>PATIO ZONAL EL GACO:  Niples pasa-muros acero inoxidable ranurados 1 1/4" de 60cm de longitud</v>
          </cell>
          <cell r="E3192" t="str">
            <v>UN</v>
          </cell>
          <cell r="F3192">
            <v>101000</v>
          </cell>
          <cell r="G3192" t="str">
            <v>Actualización 2022 -I + MO 2023</v>
          </cell>
        </row>
        <row r="3193">
          <cell r="C3193">
            <v>12754</v>
          </cell>
          <cell r="D3193" t="str">
            <v>PATIO ZONAL EL GACO:  Válvula mariposa Ø2½"</v>
          </cell>
          <cell r="E3193" t="str">
            <v>UN</v>
          </cell>
          <cell r="F3193">
            <v>505036</v>
          </cell>
          <cell r="G3193" t="str">
            <v>Actualización 2022 -I + MO 2023</v>
          </cell>
        </row>
        <row r="3194">
          <cell r="C3194">
            <v>12755</v>
          </cell>
          <cell r="D3194" t="str">
            <v>PATIO ZONAL EL GACO:  Válvula mariposa Ø3"</v>
          </cell>
          <cell r="E3194" t="str">
            <v>UN</v>
          </cell>
          <cell r="F3194">
            <v>526337</v>
          </cell>
          <cell r="G3194" t="str">
            <v>Actualización 2022 -I + MO 2023</v>
          </cell>
        </row>
        <row r="3195">
          <cell r="C3195">
            <v>12756</v>
          </cell>
          <cell r="D3195" t="str">
            <v>PATIO ZONAL EL GACO:  Válvula mariposa Ø4"</v>
          </cell>
          <cell r="E3195" t="str">
            <v>UN</v>
          </cell>
          <cell r="F3195">
            <v>587027</v>
          </cell>
          <cell r="G3195" t="str">
            <v>Actualización 2022 -I + MO 2023</v>
          </cell>
        </row>
        <row r="3196">
          <cell r="C3196">
            <v>12757</v>
          </cell>
          <cell r="D3196" t="str">
            <v>PATIO ZONAL EL GACO:  Sensor de flujo Ø2"</v>
          </cell>
          <cell r="E3196" t="str">
            <v>UN</v>
          </cell>
          <cell r="F3196">
            <v>433755</v>
          </cell>
          <cell r="G3196" t="str">
            <v>Actualización 2022 -I + MO 2023</v>
          </cell>
        </row>
        <row r="3197">
          <cell r="C3197">
            <v>12758</v>
          </cell>
          <cell r="D3197" t="str">
            <v>PATIO ZONAL EL GACO:  Sensor de flujo Ø2½"</v>
          </cell>
          <cell r="E3197" t="str">
            <v>UN</v>
          </cell>
          <cell r="F3197">
            <v>405266</v>
          </cell>
          <cell r="G3197" t="str">
            <v>Actualización 2022 -I + MO 2023</v>
          </cell>
        </row>
        <row r="3198">
          <cell r="C3198">
            <v>12759</v>
          </cell>
          <cell r="D3198" t="str">
            <v>PATIO ZONAL EL GACO:  Sensor de flujo Ø3"</v>
          </cell>
          <cell r="E3198" t="str">
            <v>UN</v>
          </cell>
          <cell r="F3198">
            <v>474572</v>
          </cell>
          <cell r="G3198" t="str">
            <v>Actualización 2022 -I + MO 2023</v>
          </cell>
        </row>
        <row r="3199">
          <cell r="C3199">
            <v>12760</v>
          </cell>
          <cell r="D3199" t="str">
            <v>PATIO ZONAL EL GACO:  Sensor de flujo Ø4"</v>
          </cell>
          <cell r="E3199" t="str">
            <v>UN</v>
          </cell>
          <cell r="F3199">
            <v>433755</v>
          </cell>
          <cell r="G3199" t="str">
            <v>Actualización 2022 -I + MO 2023</v>
          </cell>
        </row>
        <row r="3200">
          <cell r="C3200">
            <v>12761</v>
          </cell>
          <cell r="D3200" t="str">
            <v>PATIO ZONAL EL GACO:  Válvula desaireadora Ø ¾"</v>
          </cell>
          <cell r="E3200" t="str">
            <v>UN</v>
          </cell>
          <cell r="F3200">
            <v>375647</v>
          </cell>
          <cell r="G3200" t="str">
            <v>Actualización 2022 -I + MO 2023</v>
          </cell>
        </row>
        <row r="3201">
          <cell r="C3201">
            <v>12762</v>
          </cell>
          <cell r="D3201" t="str">
            <v>PATIO ZONAL EL GACO:  Válvula desaireadora Ø 1"</v>
          </cell>
          <cell r="E3201" t="str">
            <v>UN</v>
          </cell>
          <cell r="F3201">
            <v>452200</v>
          </cell>
          <cell r="G3201" t="str">
            <v>Actualización 2022 -I + MO 2023</v>
          </cell>
        </row>
        <row r="3202">
          <cell r="C3202">
            <v>12763</v>
          </cell>
          <cell r="D3202" t="str">
            <v>PATIO ZONAL EL GACO:  Válvula OS&amp;Y Flanchada 4" Supervisada</v>
          </cell>
          <cell r="E3202" t="str">
            <v>UN</v>
          </cell>
          <cell r="F3202">
            <v>1024352</v>
          </cell>
          <cell r="G3202" t="str">
            <v>Actualización 2022 -I + MO 2023</v>
          </cell>
        </row>
        <row r="3203">
          <cell r="C3203">
            <v>12764</v>
          </cell>
          <cell r="D3203" t="str">
            <v>PATIO ZONAL EL GACO:  Válvula OS&amp;Y Flanchada 6" Supervisada</v>
          </cell>
          <cell r="E3203" t="str">
            <v>UN</v>
          </cell>
          <cell r="F3203">
            <v>2236009</v>
          </cell>
          <cell r="G3203" t="str">
            <v>Actualización 2022 -I + MO 2023</v>
          </cell>
        </row>
        <row r="3204">
          <cell r="C3204">
            <v>12765</v>
          </cell>
          <cell r="D3204" t="str">
            <v>PATIO ZONAL EL GACO:  GABINETE RACK AÉREO DE 13 UR GABINETE RACK AÉREO TIPO 1 UR de alto 16 x ancho 40 x fondo 40cm</v>
          </cell>
          <cell r="E3204" t="str">
            <v>UN</v>
          </cell>
          <cell r="F3204">
            <v>67594</v>
          </cell>
          <cell r="G3204" t="str">
            <v>Actualización 2022 -I + MO 2023</v>
          </cell>
        </row>
        <row r="3205">
          <cell r="C3205">
            <v>12766</v>
          </cell>
          <cell r="D3205" t="str">
            <v>PATIO ZONAL EL GACO:  Niples pasa-muros acero inoxidable ranurados 1 1/2" de 60cm de longitud</v>
          </cell>
          <cell r="E3205" t="str">
            <v>UN</v>
          </cell>
          <cell r="F3205">
            <v>116000</v>
          </cell>
          <cell r="G3205" t="str">
            <v>Actualización 2022 -I + MO 2023</v>
          </cell>
        </row>
        <row r="3206">
          <cell r="C3206">
            <v>12767</v>
          </cell>
          <cell r="D3206" t="str">
            <v>PATIO ZONAL EL GACO:  Niples pasa-muros acero inoxidable ranurados 2" de 60cm de longitud</v>
          </cell>
          <cell r="E3206" t="str">
            <v>UN</v>
          </cell>
          <cell r="F3206">
            <v>138000</v>
          </cell>
          <cell r="G3206" t="str">
            <v>Actualización 2022 -I + MO 2023</v>
          </cell>
        </row>
        <row r="3207">
          <cell r="C3207">
            <v>12768</v>
          </cell>
          <cell r="D3207" t="str">
            <v>PATIO ZONAL EL GACO:  Ajardinamiento tipo cerca viva con plantas trepadoras</v>
          </cell>
          <cell r="E3207" t="str">
            <v>M2</v>
          </cell>
          <cell r="F3207">
            <v>11603</v>
          </cell>
          <cell r="G3207" t="str">
            <v>Actualización 2022 -I + MO 2023</v>
          </cell>
        </row>
        <row r="3208">
          <cell r="C3208">
            <v>12769</v>
          </cell>
          <cell r="D3208" t="str">
            <v>PATIO ZONAL EL GACO:  ASCENSOR HIDRÁULICO (SIN CUARTO DE MAQUINAS) CON PUERTAS AUTOMÁTICAS. Incluye Suministro, transporte e Instalación</v>
          </cell>
          <cell r="E3208" t="str">
            <v>GLB</v>
          </cell>
          <cell r="F3208">
            <v>77350000</v>
          </cell>
          <cell r="G3208" t="str">
            <v>Actualización 2022 -I + MO 2023</v>
          </cell>
        </row>
        <row r="3209">
          <cell r="C3209">
            <v>12770</v>
          </cell>
          <cell r="D3209" t="str">
            <v>PATIO ZONAL EL GACO:  Ventana tipo V-04. Medidas 0,44 m2. (la unidad se cuenta de columna a columna). Ventana proyectante fabricada en aluminio acabado blanco mate con vidrio de seguridad incoloro de 5mm con basculante y brazos proyectantes en acero inoxidable y todos los elementos para su normal funcionamiento.</v>
          </cell>
          <cell r="E3209" t="str">
            <v>UN</v>
          </cell>
          <cell r="F3209">
            <v>206661</v>
          </cell>
          <cell r="G3209" t="str">
            <v>Actualización 2022 -I + MO 2023</v>
          </cell>
        </row>
        <row r="3210">
          <cell r="C3210">
            <v>12771</v>
          </cell>
          <cell r="D3210" t="str">
            <v>PATIO ZONAL EL GACO:  SILICONA ANTIHONGOS TRANSPARENTE</v>
          </cell>
          <cell r="E3210" t="str">
            <v>UN</v>
          </cell>
          <cell r="F3210">
            <v>12900</v>
          </cell>
          <cell r="G3210" t="str">
            <v>Actualización 2022 -I + MO 2023</v>
          </cell>
        </row>
        <row r="3211">
          <cell r="C3211">
            <v>12772</v>
          </cell>
          <cell r="D3211" t="str">
            <v>PATIO ZONAL EL GACO:  TORNILLO CHAZO PUNTILLA 1/4"</v>
          </cell>
          <cell r="E3211" t="str">
            <v>UN</v>
          </cell>
          <cell r="F3211">
            <v>118</v>
          </cell>
          <cell r="G3211" t="str">
            <v>Actualización 2022 -I + MO 2023</v>
          </cell>
        </row>
        <row r="3212">
          <cell r="C3212">
            <v>12773</v>
          </cell>
          <cell r="D3212" t="str">
            <v>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v>
          </cell>
          <cell r="E3212" t="str">
            <v>M2</v>
          </cell>
          <cell r="F3212">
            <v>658391</v>
          </cell>
          <cell r="G3212" t="str">
            <v>Actualización 2022 -I + MO 2023</v>
          </cell>
        </row>
        <row r="3213">
          <cell r="C3213">
            <v>12774</v>
          </cell>
          <cell r="D3213" t="str">
            <v>PATIO ZONAL EL GACO:  Niples pasa-muros acero inoxidable ranurados 2 1/2" de 60cm de longitud</v>
          </cell>
          <cell r="E3213" t="str">
            <v>UN</v>
          </cell>
          <cell r="F3213">
            <v>207500</v>
          </cell>
          <cell r="G3213" t="str">
            <v>Actualización 2022 -I + MO 2023</v>
          </cell>
        </row>
        <row r="3214">
          <cell r="C3214">
            <v>12775</v>
          </cell>
          <cell r="D3214" t="str">
            <v>PATIO ZONAL EL GACO:  Niples pasa-muros acero inoxidable ranurados 3" de 60cm de longitud</v>
          </cell>
          <cell r="E3214" t="str">
            <v>UN</v>
          </cell>
          <cell r="F3214">
            <v>255000</v>
          </cell>
          <cell r="G3214" t="str">
            <v>Actualización 2022 -I + MO 2023</v>
          </cell>
        </row>
        <row r="3215">
          <cell r="C3215">
            <v>12776</v>
          </cell>
          <cell r="D3215" t="str">
            <v>PATIO ZONAL EL GACO:  Niples pasa-muros acero inoxidable ranurados 4" de 60cm de longitud</v>
          </cell>
          <cell r="E3215" t="str">
            <v>UN</v>
          </cell>
          <cell r="F3215">
            <v>341000</v>
          </cell>
          <cell r="G3215" t="str">
            <v>Actualización 2022 -I + MO 2023</v>
          </cell>
        </row>
        <row r="3216">
          <cell r="C3216">
            <v>12778</v>
          </cell>
          <cell r="D3216" t="str">
            <v>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E3216" t="str">
            <v>ML</v>
          </cell>
          <cell r="F3216">
            <v>2048267</v>
          </cell>
          <cell r="G3216" t="str">
            <v>Actualización 2022 -I + MO 2023</v>
          </cell>
        </row>
        <row r="3217">
          <cell r="C3217">
            <v>12781</v>
          </cell>
          <cell r="D3217" t="str">
            <v>ALQUILER DE VEHICULO: CAMPERO, PICK-UP, CAMIONETA, CAMION O SIMILAR DE 1300cc A 2000cc DE CILINDRADA, MODELO 2018 A 2015. 80% DE LA TARIFA ESTABLECIDA. INCLUYE TODOS LOS COSTOS DE OPERACIÓN Y MANTENIMIENTO EXCEPTO EL SALARIO DEL CONDUCTOR.</v>
          </cell>
          <cell r="E3217" t="str">
            <v>DIA</v>
          </cell>
          <cell r="F3217">
            <v>190000</v>
          </cell>
          <cell r="G3217" t="str">
            <v>Actualización 2022 -I + MO 2023</v>
          </cell>
        </row>
        <row r="3218">
          <cell r="C3218">
            <v>12782</v>
          </cell>
          <cell r="D3218" t="str">
            <v>ALQUILER DE VEHICULO MES: CAMPERO, PICK-UP, CAMIONETA, CAMION O SIMILAR DE 1300cc A 2000cc DE CILINDRADA, MODELO 2018 A 2015. 80% DE LA TARIFA ESTABLECIDA. INCLUYE TODOS LOS COSTOS DE OPERACIÓN Y MANTENIMIENTO EXCEPTO EL SALARIO DEL CONDUCTOR.</v>
          </cell>
          <cell r="E3218" t="str">
            <v>MES</v>
          </cell>
          <cell r="F3218">
            <v>5791000</v>
          </cell>
          <cell r="G3218" t="str">
            <v>Actualización 2022 -I + MO 2023</v>
          </cell>
        </row>
        <row r="3219">
          <cell r="C3219">
            <v>12783</v>
          </cell>
          <cell r="D3219" t="str">
            <v>ALQUILER DE VEHICULO: CAMPERO, PICK-UP, CAMIONETA, CAMION O SIMILAR MAYOR A 2000cc DE CILINDRADA, MODELO 2018 A 2015. 80% DE LA TARIFA ESTABLECIDA. INCLUYE TODOS LOS COSTOS DE OPERACIÓN Y MANTENIMIENTO EXCEPTO EL SALARIO DEL CONDUCTOR.</v>
          </cell>
          <cell r="E3219" t="str">
            <v>DIA</v>
          </cell>
          <cell r="F3219">
            <v>274000</v>
          </cell>
          <cell r="G3219" t="str">
            <v>Actualización 2022 -I + MO 2023</v>
          </cell>
        </row>
        <row r="3220">
          <cell r="C3220">
            <v>12784</v>
          </cell>
          <cell r="D3220" t="str">
            <v>ALQUILER DE VEHICULO MES: CAMPERO, PICK-UP, CAMIONETA, CAMION O SIMILAR MAYOR A 2000cc DE CILINDRADA, MODELO 2018 A 2015. 80% DE LA TARIFA ESTABLECIDA. INCLUYE TODOS LOS COSTOS DE OPERACIÓN Y MANTENIMIENTO EXCEPTO EL SALARIO DEL CONDUCTOR.</v>
          </cell>
          <cell r="E3220" t="str">
            <v>MES</v>
          </cell>
          <cell r="F3220">
            <v>8306000</v>
          </cell>
          <cell r="G3220" t="str">
            <v>Actualización 2022 -I + MO 2023</v>
          </cell>
        </row>
        <row r="3221">
          <cell r="C3221">
            <v>12785</v>
          </cell>
          <cell r="D3221" t="str">
            <v>ALQUILER DE VEHICULO: CAMPERO, PICK-UP, CAMIONETA, CAMION O SIMILAR MAYOR A 2000cc DE CILINDRADA, MODELO 2014 A 2011. 75% DE LA TARIFA ESTABLECIDA. INCLUYE TODOS LOS COSTOS DE OPERACIÓN Y MANTENIMIENTO EXCEPTO EL SALARIO DEL CONDUCTOR.</v>
          </cell>
          <cell r="E3221" t="str">
            <v>DIA</v>
          </cell>
          <cell r="F3221">
            <v>261000</v>
          </cell>
          <cell r="G3221" t="str">
            <v>Actualización 2022 -I + MO 2023</v>
          </cell>
        </row>
        <row r="3222">
          <cell r="C3222">
            <v>12786</v>
          </cell>
          <cell r="D3222" t="str">
            <v>ALQUILER DE VEHICULO MES: CAMPERO, PICK-UP, CAMIONETA, CAMION O SIMILAR MAYOR A 2000cc DE CILINDRADA, MODELO 2014 A 2011. 75% DE LA TARIFA ESTABLECIDA. INCLUYE TODOS LOS COSTOS DE OPERACIÓN Y MANTENIMIENTO EXCEPTO EL SALARIO DEL CONDUCTOR.</v>
          </cell>
          <cell r="E3222" t="str">
            <v>MES</v>
          </cell>
          <cell r="F3222">
            <v>7785000</v>
          </cell>
          <cell r="G3222" t="str">
            <v>Actualización 2022 -I + MO 2023</v>
          </cell>
        </row>
        <row r="3223">
          <cell r="C3223">
            <v>12787</v>
          </cell>
          <cell r="D3223" t="str">
            <v>ALQUILER DE VEHICULO: CAMPERO, PICK-UP, CAMIONETA, CAMION O SIMILAR CON CAPACIDAD DE CARGA DE 3 TON O MAS, MODELO 2018 A 2015. 80% DE LA TARIFA ESTABLECIDA. INCLUYE TODOS LOS COSTOS DE OPERACIÓN Y MANTENIMIENTO EXCEPTO EL SALARIO DEL CONDUCTOR.</v>
          </cell>
          <cell r="E3223" t="str">
            <v>DIA</v>
          </cell>
          <cell r="F3223">
            <v>377000</v>
          </cell>
          <cell r="G3223" t="str">
            <v>Actualización 2022 -I + MO 2023</v>
          </cell>
        </row>
        <row r="3224">
          <cell r="C3224">
            <v>12788</v>
          </cell>
          <cell r="D3224" t="str">
            <v>ALQUILER DE VEHICULO MES: CAMPERO, PICK-UP, CAMIONETA, CAMION O SIMILAR CON CAPACIDAD DE CARGA DE 3 TON O MAS, MODELO 2018 A 2015. 80% DE LA TARIFA ESTABLECIDA. INCLUYE TODOS LOS COSTOS DE OPERACIÓN Y MANTENIMIENTO EXCEPTO EL SALARIO DEL CONDUCTOR.</v>
          </cell>
          <cell r="E3224" t="str">
            <v>MES</v>
          </cell>
          <cell r="F3224">
            <v>11297000</v>
          </cell>
          <cell r="G3224" t="str">
            <v>Actualización 2022 -I + MO 2023</v>
          </cell>
        </row>
        <row r="3225">
          <cell r="C3225">
            <v>12789</v>
          </cell>
          <cell r="D3225" t="str">
            <v>RECUPERACIÓN DEL ESPACIO PÚBLICO SOBRE LOS PREDIOS REMANENTES DEL IDU. GRUPOS 1 Y 2. VIGENCIA 2022 - M-13-A / BANCA RECTANGULAR / LARGA CON M-11-A ADOSADO.</v>
          </cell>
          <cell r="E3225" t="str">
            <v>UN</v>
          </cell>
          <cell r="F3225">
            <v>3260065</v>
          </cell>
          <cell r="G3225" t="str">
            <v>Actualización 2022 -I + MO 2023</v>
          </cell>
        </row>
        <row r="3226">
          <cell r="C3226">
            <v>12790</v>
          </cell>
          <cell r="D3226" t="str">
            <v>RECUPERACIÓN DEL ESPACIO PÚBLICO SOBRE LOS PREDIOS REMANENTES DEL IDU. GRUPOS 1 Y 2. VIGENCIA 2022 - M-13-A / BANCA RECTANGULAR / MEDIANA CON M-11-A ADOSADO.</v>
          </cell>
          <cell r="E3226" t="str">
            <v>UN</v>
          </cell>
          <cell r="F3226">
            <v>1584961</v>
          </cell>
          <cell r="G3226" t="str">
            <v>Actualización 2022 -I + MO 2023</v>
          </cell>
        </row>
        <row r="3227">
          <cell r="C3227">
            <v>12791</v>
          </cell>
          <cell r="D3227" t="str">
            <v>RECUPERACIÓN DEL ESPACIO PÚBLICO SOBRE LOS PREDIOS REMANENTES DEL IDU. GRUPOS 1 Y 2. VIGENCIA 2022 - M-30-A / ALCORQUE CUADRADO / EN U.</v>
          </cell>
          <cell r="E3227" t="str">
            <v>UN</v>
          </cell>
          <cell r="F3227">
            <v>1019711</v>
          </cell>
          <cell r="G3227" t="str">
            <v>Actualización 2022 -I + MO 2023</v>
          </cell>
        </row>
        <row r="3228">
          <cell r="C3228">
            <v>12792</v>
          </cell>
          <cell r="D3228" t="str">
            <v>RECUPERACIÓN DEL ESPACIO PÚBLICO SOBRE LOS PREDIOS REMANENTES DEL IDU. GRUPOS 1 Y 2. VIGENCIA 2022 - M-16-A / BOLARDO ESFERA / 40 CM.</v>
          </cell>
          <cell r="E3228" t="str">
            <v>UN</v>
          </cell>
          <cell r="F3228">
            <v>492041</v>
          </cell>
          <cell r="G3228" t="str">
            <v>Actualización 2022 -I + MO 2023</v>
          </cell>
        </row>
        <row r="3229">
          <cell r="C3229">
            <v>12793</v>
          </cell>
          <cell r="D3229" t="str">
            <v>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v>
          </cell>
          <cell r="E3229" t="str">
            <v>UN</v>
          </cell>
          <cell r="F3229">
            <v>20632458</v>
          </cell>
          <cell r="G3229" t="str">
            <v>Actualización 2022 -I + MO 2023</v>
          </cell>
        </row>
        <row r="3230">
          <cell r="C3230">
            <v>12794</v>
          </cell>
          <cell r="D3230" t="str">
            <v>RECUPERACIÓN DEL ESPACIO PÚBLICO SOBRE LOS PREDIOS REMANENTES DEL IDU. GRUPOS 1 Y 2. VIGENCIA 2022 - Transporte e instalación de mobiliario importado (juego infantil).</v>
          </cell>
          <cell r="E3230" t="str">
            <v>UN</v>
          </cell>
          <cell r="F3230">
            <v>3500000</v>
          </cell>
          <cell r="G3230" t="str">
            <v>Actualización 2022 -I + MO 2023</v>
          </cell>
        </row>
        <row r="3231">
          <cell r="C3231">
            <v>12795</v>
          </cell>
          <cell r="D3231" t="str">
            <v>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v>
          </cell>
          <cell r="E3231" t="str">
            <v>UN</v>
          </cell>
          <cell r="F3231">
            <v>56373904</v>
          </cell>
          <cell r="G3231" t="str">
            <v>Actualización 2022 -I + MO 2023</v>
          </cell>
        </row>
        <row r="3232">
          <cell r="C3232">
            <v>12796</v>
          </cell>
          <cell r="D3232" t="str">
            <v>RECUPERACIÓN DEL ESPACIO PÚBLICO SOBRE LOS PREDIOS REMANENTES DEL IDU. GRUPOS 1 Y 2. VIGENCIA 2022 - Gimnasio al aire libre tipo BIOSALUDABLE "Caminador - Patinador aéreo"  (Garantía de 1 año).</v>
          </cell>
          <cell r="E3232" t="str">
            <v>UN</v>
          </cell>
          <cell r="F3232">
            <v>1754511</v>
          </cell>
          <cell r="G3232" t="str">
            <v>Actualización 2022 -I + MO 2023</v>
          </cell>
        </row>
        <row r="3233">
          <cell r="C3233">
            <v>12797</v>
          </cell>
          <cell r="D3233" t="str">
            <v>RECUPERACIÓN DEL ESPACIO PÚBLICO SOBRE LOS PREDIOS REMANENTES DEL IDU. GRUPOS 1 Y 2. VIGENCIA 2022 - Transporte Gimnasio al aire libre.</v>
          </cell>
          <cell r="E3233" t="str">
            <v>UN</v>
          </cell>
          <cell r="F3233">
            <v>47506</v>
          </cell>
          <cell r="G3233" t="str">
            <v>Actualización 2022 -I + MO 2023</v>
          </cell>
        </row>
        <row r="3234">
          <cell r="C3234">
            <v>12798</v>
          </cell>
          <cell r="D3234" t="str">
            <v>RECUPERACIÓN DEL ESPACIO PÚBLICO SOBRE LOS PREDIOS REMANENTES DEL IDU. GRUPOS 1 Y 2. VIGENCIA 2022 -  Armado y anclaje de equipo al aire libre (no incluye fundición del dado en concreto).</v>
          </cell>
          <cell r="E3234" t="str">
            <v>UN</v>
          </cell>
          <cell r="F3234">
            <v>151425</v>
          </cell>
          <cell r="G3234" t="str">
            <v>Actualización 2022 -I + MO 2023</v>
          </cell>
        </row>
        <row r="3235">
          <cell r="C3235">
            <v>12799</v>
          </cell>
          <cell r="D3235" t="str">
            <v>RECUPERACIÓN DEL ESPACIO PÚBLICO SOBRE LOS PREDIOS REMANENTES DEL IDU. GRUPOS 1 Y 2. VIGENCIA 2022 - Gimnasio al aire libre tipo BIOSALUDABLE "Doble swinger -Surf" (Garantía de 1 año).</v>
          </cell>
          <cell r="E3235" t="str">
            <v>UN</v>
          </cell>
          <cell r="F3235">
            <v>1621257</v>
          </cell>
          <cell r="G3235" t="str">
            <v>Actualización 2022 -I + MO 2023</v>
          </cell>
        </row>
        <row r="3236">
          <cell r="C3236">
            <v>12800</v>
          </cell>
          <cell r="D3236" t="str">
            <v>RECUPERACIÓN DEL ESPACIO PÚBLICO SOBRE LOS PREDIOS REMANENTES DEL IDU. GRUPOS 1 Y 2. VIGENCIA 2022 - Gimnasio al aire libre tipo BIOSALUDABLE "Elíptica - Esquí Sky" (Garantía de 1 año).</v>
          </cell>
          <cell r="E3236" t="str">
            <v>UN</v>
          </cell>
          <cell r="F3236">
            <v>1832243</v>
          </cell>
          <cell r="G3236" t="str">
            <v>Actualización 2022 -I + MO 2023</v>
          </cell>
        </row>
        <row r="3237">
          <cell r="C3237">
            <v>12801</v>
          </cell>
          <cell r="D3237" t="str">
            <v>RECUPERACIÓN DEL ESPACIO PÚBLICO SOBRE LOS PREDIOS REMANENTES DEL IDU. GRUPOS 1 Y 2. VIGENCIA 2022 - Gimnasio al aire libre tipo PLUS "Bicicleta Recumbent". (Garantía de 1 año).</v>
          </cell>
          <cell r="E3237" t="str">
            <v>UN</v>
          </cell>
          <cell r="F3237">
            <v>4744650</v>
          </cell>
          <cell r="G3237" t="str">
            <v>Actualización 2022 -I + MO 2023</v>
          </cell>
        </row>
        <row r="3238">
          <cell r="C3238">
            <v>12802</v>
          </cell>
          <cell r="D3238" t="str">
            <v>RECUPERACIÓN DEL ESPACIO PÚBLICO SOBRE LOS PREDIOS REMANENTES DEL IDU. GRUPOS 1 Y 2. VIGENCIA 2022 - Armado y anclaje de equipo al aire libre (no incluye fundición del dado en concreto).</v>
          </cell>
          <cell r="E3238" t="str">
            <v>UN</v>
          </cell>
          <cell r="F3238">
            <v>161520</v>
          </cell>
          <cell r="G3238" t="str">
            <v>Actualización 2022 -I + MO 2023</v>
          </cell>
        </row>
        <row r="3239">
          <cell r="C3239">
            <v>12803</v>
          </cell>
          <cell r="D3239" t="str">
            <v>RECUPERACIÓN DEL ESPACIO PÚBLICO SOBRE LOS PREDIOS REMANENTES DEL IDU. GRUPOS 1 Y 2. VIGENCIA 2022 - Gimnasio al aire libre tipo BIOSALUDABLE "Pectoral Sentado Doble" (Garantía de 1 año).</v>
          </cell>
          <cell r="E3239" t="str">
            <v>UN</v>
          </cell>
          <cell r="F3239">
            <v>2927550</v>
          </cell>
          <cell r="G3239" t="str">
            <v>Actualización 2022 -I + MO 2023</v>
          </cell>
        </row>
        <row r="3240">
          <cell r="C3240">
            <v>12804</v>
          </cell>
          <cell r="D3240" t="str">
            <v>RECUPERACIÓN DEL ESPACIO PÚBLICO SOBRE LOS PREDIOS REMANENTES DEL IDU. GRUPOS 1 Y 2. VIGENCIA 2022 - Gimnasio al aire libre tipo PLUS "Banco abdominal inclinada". (Garantía de 1 año).</v>
          </cell>
          <cell r="E3240" t="str">
            <v>UN</v>
          </cell>
          <cell r="F3240">
            <v>1922694</v>
          </cell>
          <cell r="G3240" t="str">
            <v>Actualización 2022 -I + MO 2023</v>
          </cell>
        </row>
        <row r="3241">
          <cell r="C3241">
            <v>12805</v>
          </cell>
          <cell r="D3241" t="str">
            <v>RECUPERACIÓN DEL ESPACIO PÚBLICO SOBRE LOS PREDIOS REMANENTES DEL IDU. GRUPOS 1 Y 2. VIGENCIA 2022 - Gimnasio al aire libre tipo PLUS "Banco abdominal plana". (Garantía de 1 año).</v>
          </cell>
          <cell r="E3241" t="str">
            <v>UN</v>
          </cell>
          <cell r="F3241">
            <v>1922694</v>
          </cell>
          <cell r="G3241" t="str">
            <v>Actualización 2022 -I + MO 2023</v>
          </cell>
        </row>
        <row r="3242">
          <cell r="C3242">
            <v>12806</v>
          </cell>
          <cell r="D3242" t="str">
            <v>RECUPERACIÓN DEL ESPACIO PÚBLICO SOBRE LOS PREDIOS REMANENTES DEL IDU. GRUPOS 1 Y 2. VIGENCIA 2022 - Gimnasio al aire libre tipo BIOSALUDABLE "Ascensor doble - dorsal ancho". (Garantía de 1 año).</v>
          </cell>
          <cell r="E3242" t="str">
            <v>UN</v>
          </cell>
          <cell r="F3242">
            <v>2523750</v>
          </cell>
          <cell r="G3242" t="str">
            <v>Actualización 2022 -I + MO 2023</v>
          </cell>
        </row>
        <row r="3243">
          <cell r="C3243">
            <v>12807</v>
          </cell>
          <cell r="D3243" t="str">
            <v>RECUPERACIÓN DEL ESPACIO PÚBLICO SOBRE LOS PREDIOS REMANENTES DEL IDU. GRUPOS 1 Y 2. VIGENCIA 2022 - Gimnasio al aire libre tipo PLUS "Triple pecho espalda pierna". (Garantía de 1 año).</v>
          </cell>
          <cell r="E3243" t="str">
            <v>UN</v>
          </cell>
          <cell r="F3243">
            <v>9499395</v>
          </cell>
          <cell r="G3243" t="str">
            <v>Actualización 2022 -I + MO 2023</v>
          </cell>
        </row>
        <row r="3244">
          <cell r="C3244">
            <v>12808</v>
          </cell>
          <cell r="D3244" t="str">
            <v>RECUPERACIÓN DEL ESPACIO PÚBLICO SOBRE LOS PREDIOS REMANENTES DEL IDU. GRUPOS 1 Y 2. VIGENCIA 2022 - Gimnasio al aire libre tipo PLUS "Multifuncional A4". (Garantía de 1 año).</v>
          </cell>
          <cell r="E3244" t="str">
            <v>UN</v>
          </cell>
          <cell r="F3244">
            <v>15122310</v>
          </cell>
          <cell r="G3244" t="str">
            <v>Actualización 2022 -I + MO 2023</v>
          </cell>
        </row>
        <row r="3245">
          <cell r="C3245">
            <v>12809</v>
          </cell>
          <cell r="D3245" t="str">
            <v>RECUPERACIÓN DEL ESPACIO PÚBLICO SOBRE LOS PREDIOS REMANENTES DEL IDU. GRUPOS 1 Y 2. VIGENCIA 2022 - Gimnasio al aire libre tipo PLUS "Modulo Jinete". (Garantía de 1 año).</v>
          </cell>
          <cell r="E3245" t="str">
            <v>UN</v>
          </cell>
          <cell r="F3245">
            <v>3456653</v>
          </cell>
          <cell r="G3245" t="str">
            <v>Actualización 2022 -I + MO 2023</v>
          </cell>
        </row>
        <row r="3246">
          <cell r="C3246">
            <v>12810</v>
          </cell>
          <cell r="D3246" t="str">
            <v>RECUPERACIÓN DEL ESPACIO PÚBLICO SOBRE LOS PREDIOS REMANENTES DEL IDU. GRUPOS 1 Y 2. VIGENCIA 2022 - Suministro, puesto en obra e instalación de gimnasio al aire libre tipo PLUS "Modulo GRX". (Garantía de 1 año).</v>
          </cell>
          <cell r="E3246" t="str">
            <v>UN</v>
          </cell>
          <cell r="F3246">
            <v>5508842</v>
          </cell>
          <cell r="G3246" t="str">
            <v>Actualización 2022 -I + MO 2023</v>
          </cell>
        </row>
        <row r="3247">
          <cell r="C3247">
            <v>12811</v>
          </cell>
          <cell r="D3247" t="str">
            <v>RECUPERACIÓN DEL ESPACIO PÚBLICO SOBRE LOS PREDIOS REMANENTES DEL IDU. GRUPOS 1 Y 2. VIGENCIA 2022 - Piso en caucho granulado, con base elástica SBR color negro de 7cm y capa superior en EPDM pigmentada (color de acuerdo a diseño establecido) de 1 cm, espesor total de 8cm.</v>
          </cell>
          <cell r="E3247" t="str">
            <v>M2</v>
          </cell>
          <cell r="F3247">
            <v>408848</v>
          </cell>
          <cell r="G3247" t="str">
            <v>Actualización 2022 -I + MO 2023</v>
          </cell>
        </row>
        <row r="3248">
          <cell r="C3248">
            <v>12812</v>
          </cell>
          <cell r="D3248" t="str">
            <v>PROYECTO CONSTRUCCION PUENTES SAN AGUSTIN Y LOS ANDES - PRUEBA DE CARGA ESTATICA PARA PUENTE VEHICULAR - CON SUPERESTRUCTURA EN CONCRETO.</v>
          </cell>
          <cell r="E3248" t="str">
            <v>UN</v>
          </cell>
          <cell r="F3248">
            <v>10710000</v>
          </cell>
          <cell r="G3248" t="str">
            <v>Actualización 2022 -I + MO 2023</v>
          </cell>
        </row>
        <row r="3249">
          <cell r="C3249">
            <v>12813</v>
          </cell>
          <cell r="D3249" t="str">
            <v>PATIO ZONAL EL GACO: SUMINISTRO DE CERTIFICACION DE CONECTORIZACION DE FIBRA OPTICA (POR PAR)</v>
          </cell>
          <cell r="E3249" t="str">
            <v>UN</v>
          </cell>
          <cell r="F3249">
            <v>17850</v>
          </cell>
          <cell r="G3249" t="str">
            <v>Actualización 2022 -I + MO 2023</v>
          </cell>
        </row>
        <row r="3250">
          <cell r="C3250">
            <v>12814</v>
          </cell>
          <cell r="D3250" t="str">
            <v>PATIO ZONAL EL GACO: SUMINISTRO E INSTALACION DE UPS 1 KVA MONOFASICA VIN 120V, VOUT120V</v>
          </cell>
          <cell r="E3250" t="str">
            <v>UN</v>
          </cell>
          <cell r="F3250">
            <v>1005000</v>
          </cell>
          <cell r="G3250" t="str">
            <v>Actualización 2022 -I + MO 2023</v>
          </cell>
        </row>
        <row r="3251">
          <cell r="C3251">
            <v>12815</v>
          </cell>
          <cell r="D3251" t="str">
            <v>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E3251" t="str">
            <v>UN</v>
          </cell>
          <cell r="F3251">
            <v>7553621</v>
          </cell>
          <cell r="G3251" t="str">
            <v>Actualización 2022 -I + MO 2023</v>
          </cell>
        </row>
        <row r="3252">
          <cell r="C3252">
            <v>12816</v>
          </cell>
          <cell r="D3252" t="str">
            <v>PATIO ZONAL EL GACO: SUMINISTRO E INSTALACION DE FIBRA MULTIMODO 12 HILOS</v>
          </cell>
          <cell r="E3252" t="str">
            <v>ML</v>
          </cell>
          <cell r="F3252">
            <v>16966</v>
          </cell>
          <cell r="G3252" t="str">
            <v>Actualización 2022 -I + MO 2023</v>
          </cell>
        </row>
        <row r="3253">
          <cell r="C3253">
            <v>12817</v>
          </cell>
          <cell r="D3253" t="str">
            <v>PATIO ZONAL EL GACO - TOPELLANTA T-60 EN CONCRETO.</v>
          </cell>
          <cell r="E3253" t="str">
            <v>UN</v>
          </cell>
          <cell r="F3253">
            <v>16065</v>
          </cell>
          <cell r="G3253" t="str">
            <v>Actualización 2022 -I + MO 2023</v>
          </cell>
        </row>
        <row r="3254">
          <cell r="C3254">
            <v>12818</v>
          </cell>
          <cell r="D3254" t="str">
            <v>PATIO ZONAL EL GACO - PISO GRES PORCELANATO COLOR MARFIL MATE 60X60 CM O SIMILAR.</v>
          </cell>
          <cell r="E3254" t="str">
            <v>M2</v>
          </cell>
          <cell r="F3254">
            <v>45900</v>
          </cell>
          <cell r="G3254" t="str">
            <v>Actualización 2022 -I + MO 2023</v>
          </cell>
        </row>
        <row r="3255">
          <cell r="C3255">
            <v>12819</v>
          </cell>
          <cell r="D3255" t="str">
            <v xml:space="preserve">PATIO ZONAL EL GACO: TAPA CIEGA PARA RACK </v>
          </cell>
          <cell r="E3255" t="str">
            <v>UN</v>
          </cell>
          <cell r="F3255">
            <v>19728</v>
          </cell>
          <cell r="G3255" t="str">
            <v>Actualización 2022 -I + MO 2023</v>
          </cell>
        </row>
        <row r="3256">
          <cell r="C3256">
            <v>12820</v>
          </cell>
          <cell r="D3256" t="str">
            <v>PATIO ZONAL EL GACO - PEGACOR MAX BLANCO.</v>
          </cell>
          <cell r="E3256" t="str">
            <v>KG</v>
          </cell>
          <cell r="F3256">
            <v>2892</v>
          </cell>
          <cell r="G3256" t="str">
            <v>Actualización 2022 -I + MO 2023</v>
          </cell>
        </row>
        <row r="3257">
          <cell r="C3257">
            <v>12821</v>
          </cell>
          <cell r="D3257" t="str">
            <v>PATIO ZONAL EL GACO - LÁMINA DE DRYWALL SUPÉRBORARD 6 MM X 2440 MM X 1220 MM.</v>
          </cell>
          <cell r="E3257" t="str">
            <v>M2</v>
          </cell>
          <cell r="F3257">
            <v>15544</v>
          </cell>
          <cell r="G3257" t="str">
            <v>Actualización 2022 -I + MO 2023</v>
          </cell>
        </row>
        <row r="3258">
          <cell r="C3258">
            <v>12822</v>
          </cell>
          <cell r="D3258" t="str">
            <v>PATIO ZONAL EL GACO - TORNILLO PLACA DRYWALL 6X1".</v>
          </cell>
          <cell r="E3258" t="str">
            <v>UN</v>
          </cell>
          <cell r="F3258">
            <v>29</v>
          </cell>
          <cell r="G3258" t="str">
            <v>Actualización 2022 -I + MO 2023</v>
          </cell>
        </row>
        <row r="3259">
          <cell r="C3259">
            <v>12823</v>
          </cell>
          <cell r="D3259" t="str">
            <v>PATIO ZONAL EL GACO - TORNILLO CHAZO PUNTILLA 1/4".</v>
          </cell>
          <cell r="E3259" t="str">
            <v>UN</v>
          </cell>
          <cell r="F3259">
            <v>118</v>
          </cell>
          <cell r="G3259" t="str">
            <v>Actualización 2022 -I + MO 2023</v>
          </cell>
        </row>
        <row r="3260">
          <cell r="C3260">
            <v>12824</v>
          </cell>
          <cell r="D3260" t="str">
            <v>PATIO ZONAL EL GACO - OMEGA PARA DRYWALL 2,44 M.</v>
          </cell>
          <cell r="E3260" t="str">
            <v>UN</v>
          </cell>
          <cell r="F3260">
            <v>4000</v>
          </cell>
          <cell r="G3260" t="str">
            <v>Actualización 2022 -I + MO 2023</v>
          </cell>
        </row>
        <row r="3261">
          <cell r="C3261">
            <v>12825</v>
          </cell>
          <cell r="D3261" t="str">
            <v>PATIO ZONAL EL GACO - VIGUETA PARA DRYWALL 2.44 M.</v>
          </cell>
          <cell r="E3261" t="str">
            <v>UN</v>
          </cell>
          <cell r="F3261">
            <v>4179</v>
          </cell>
          <cell r="G3261" t="str">
            <v>Actualización 2022 -I + MO 2023</v>
          </cell>
        </row>
        <row r="3262">
          <cell r="C3262">
            <v>12826</v>
          </cell>
          <cell r="D3262" t="str">
            <v>PATIO ZONAL EL GACO - ANGULO PARA DRYWALL 2.44 M.</v>
          </cell>
          <cell r="E3262" t="str">
            <v>UN</v>
          </cell>
          <cell r="F3262">
            <v>2300</v>
          </cell>
          <cell r="G3262" t="str">
            <v>Actualización 2022 -I + MO 2023</v>
          </cell>
        </row>
        <row r="3263">
          <cell r="C3263">
            <v>12827</v>
          </cell>
          <cell r="D3263" t="str">
            <v>VIGA PERFIL HEA 450 (L=12 METROS)</v>
          </cell>
          <cell r="E3263" t="str">
            <v>UN</v>
          </cell>
          <cell r="F3263">
            <v>9796080</v>
          </cell>
          <cell r="G3263" t="str">
            <v>Actualización 2022 -I + MO 2023</v>
          </cell>
        </row>
        <row r="3264">
          <cell r="C3264">
            <v>12828</v>
          </cell>
          <cell r="D3264" t="str">
            <v>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v>
          </cell>
          <cell r="E3264" t="str">
            <v>UN</v>
          </cell>
          <cell r="F3264">
            <v>5593000</v>
          </cell>
          <cell r="G3264" t="str">
            <v>Actualización 2022 -I + MO 2023</v>
          </cell>
        </row>
        <row r="3265">
          <cell r="C3265">
            <v>12829</v>
          </cell>
          <cell r="D3265" t="str">
            <v>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v>
          </cell>
          <cell r="E3265" t="str">
            <v>TON-M</v>
          </cell>
          <cell r="F3265">
            <v>2482</v>
          </cell>
          <cell r="G3265" t="str">
            <v>Actualización 2022 -I + MO 2023</v>
          </cell>
        </row>
        <row r="3266">
          <cell r="C3266">
            <v>12830</v>
          </cell>
          <cell r="D3266" t="str">
            <v>TAPABOCAS DESECHABLE._(Según Apéndice Bioseguridad Covid 19_V4)</v>
          </cell>
          <cell r="E3266" t="str">
            <v>UN</v>
          </cell>
          <cell r="F3266">
            <v>300</v>
          </cell>
          <cell r="G3266" t="str">
            <v>Actualización 2022 -I</v>
          </cell>
        </row>
        <row r="3267">
          <cell r="C3267">
            <v>12831</v>
          </cell>
          <cell r="D3267" t="str">
            <v>MASCARILLA DESECHABLE._(Según Apéndice Bioseguridad Covid 19_V4)</v>
          </cell>
          <cell r="E3267" t="str">
            <v>UN</v>
          </cell>
          <cell r="F3267">
            <v>620</v>
          </cell>
          <cell r="G3267" t="str">
            <v>Actualización 2022 -I</v>
          </cell>
        </row>
        <row r="3268">
          <cell r="C3268">
            <v>12832</v>
          </cell>
          <cell r="D3268" t="str">
            <v>JABÓN LIQUIDO PARA MANOS._(Según Apéndice Bioseguridad Covid 19_V4)</v>
          </cell>
          <cell r="E3268" t="str">
            <v>GLN</v>
          </cell>
          <cell r="F3268">
            <v>20500</v>
          </cell>
          <cell r="G3268" t="str">
            <v>Actualización 2022 -I</v>
          </cell>
        </row>
        <row r="3269">
          <cell r="C3269">
            <v>12833</v>
          </cell>
          <cell r="D3269" t="str">
            <v>CARROTANQUE IRRIGADOR DE AGUA-VIAJE._(Según Apéndice Bioseguridad Covid 19_V4)</v>
          </cell>
          <cell r="E3269" t="str">
            <v>VIAJE</v>
          </cell>
          <cell r="F3269">
            <v>210000</v>
          </cell>
          <cell r="G3269" t="str">
            <v>Actualización 2022 -I</v>
          </cell>
        </row>
        <row r="3270">
          <cell r="C3270">
            <v>12834</v>
          </cell>
          <cell r="D3270" t="str">
            <v>TOALLAS DE PAPEL PARA MANOS. TIPO Z. DOBLE HOJA. (PAQUETE 150 HOJAS._(Según Apéndice Bioseguridad Covid 19_V4)</v>
          </cell>
          <cell r="E3270" t="str">
            <v>UN</v>
          </cell>
          <cell r="F3270">
            <v>4454</v>
          </cell>
          <cell r="G3270" t="str">
            <v>Actualización 2022 -I</v>
          </cell>
        </row>
        <row r="3271">
          <cell r="C3271">
            <v>12835</v>
          </cell>
          <cell r="D3271" t="str">
            <v>DISPENSADOR DE JABÓN LÍQUIDO O ALCOHOL GLICERINADO, CON PEDAL METÁLICO._(Según Apéndice Bioseguridad Covid 19_V4)</v>
          </cell>
          <cell r="E3271" t="str">
            <v>UN</v>
          </cell>
          <cell r="F3271">
            <v>70000</v>
          </cell>
          <cell r="G3271" t="str">
            <v>Actualización 2022 -I</v>
          </cell>
        </row>
        <row r="3272">
          <cell r="C3272">
            <v>12836</v>
          </cell>
          <cell r="D3272" t="str">
            <v>RECOLECCION, TRANSPORTE Y DISPOSICION DE RESIDUOS LÍQUIDOS PROVENIENTES DE LAVAMANOS PORTATILES. (INCLUYE EQUIPO DE SUCCIÓN)_(Según Apéndice Bioseguridad Covid 19_V4)</v>
          </cell>
          <cell r="E3272" t="str">
            <v>M3</v>
          </cell>
          <cell r="F3272">
            <v>250000</v>
          </cell>
          <cell r="G3272" t="str">
            <v>Actualización 2022 -I</v>
          </cell>
        </row>
        <row r="3273">
          <cell r="C3273">
            <v>12837</v>
          </cell>
          <cell r="D3273" t="str">
            <v>LAVAMANOS PORTATIL DE PEDAL TIPO MANOS LIBRES._(Según Apéndice Bioseguridad Covid 19_V4)</v>
          </cell>
          <cell r="E3273" t="str">
            <v>UN</v>
          </cell>
          <cell r="F3273">
            <v>882353</v>
          </cell>
          <cell r="G3273" t="str">
            <v>Actualización 2022 -I</v>
          </cell>
        </row>
        <row r="3274">
          <cell r="C3274">
            <v>12838</v>
          </cell>
          <cell r="D3274" t="str">
            <v>ALCOHOL GLICERINADO 70%._(Según Apéndice Bioseguridad Covid 19_V4)</v>
          </cell>
          <cell r="E3274" t="str">
            <v>UN</v>
          </cell>
          <cell r="F3274">
            <v>8218</v>
          </cell>
          <cell r="G3274" t="str">
            <v>Actualización 2022 -I</v>
          </cell>
        </row>
        <row r="3275">
          <cell r="C3275">
            <v>12839</v>
          </cell>
          <cell r="D3275" t="str">
            <v>DISPENSADOR PLÁSTICO DE TOALLAS TIPO Z._(Según Apéndice Bioseguridad Covid 19_V4)</v>
          </cell>
          <cell r="E3275" t="str">
            <v>UN</v>
          </cell>
          <cell r="F3275">
            <v>36681</v>
          </cell>
          <cell r="G3275" t="str">
            <v>Actualización 2022 -I</v>
          </cell>
        </row>
        <row r="3276">
          <cell r="C3276">
            <v>12840</v>
          </cell>
          <cell r="D3276" t="str">
            <v>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v>
          </cell>
          <cell r="E3276" t="str">
            <v>UN</v>
          </cell>
          <cell r="F3276">
            <v>8406636</v>
          </cell>
          <cell r="G3276" t="str">
            <v>Actualización 2022 -I + MO 2023</v>
          </cell>
        </row>
        <row r="3277">
          <cell r="C3277">
            <v>12841</v>
          </cell>
          <cell r="D3277" t="str">
            <v>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v>
          </cell>
          <cell r="E3277" t="str">
            <v>UN</v>
          </cell>
          <cell r="F3277">
            <v>7397840</v>
          </cell>
          <cell r="G3277" t="str">
            <v>Actualización 2022 -I + MO 2023</v>
          </cell>
        </row>
        <row r="3278">
          <cell r="C3278">
            <v>12842</v>
          </cell>
          <cell r="D3278" t="str">
            <v>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v>
          </cell>
          <cell r="E3278" t="str">
            <v>UN</v>
          </cell>
          <cell r="F3278">
            <v>7070612</v>
          </cell>
          <cell r="G3278" t="str">
            <v>Actualización 2022 -I + MO 2023</v>
          </cell>
        </row>
        <row r="3279">
          <cell r="C3279">
            <v>12843</v>
          </cell>
          <cell r="D3279" t="str">
            <v>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v>
          </cell>
          <cell r="E3279" t="str">
            <v>UN</v>
          </cell>
          <cell r="F3279">
            <v>10194292</v>
          </cell>
          <cell r="G3279" t="str">
            <v>Actualización 2022 -I + MO 2023</v>
          </cell>
        </row>
        <row r="3280">
          <cell r="C3280">
            <v>12844</v>
          </cell>
          <cell r="D3280" t="str">
            <v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v>
          </cell>
          <cell r="E3280" t="str">
            <v>UN</v>
          </cell>
          <cell r="F3280">
            <v>9399483</v>
          </cell>
          <cell r="G3280" t="str">
            <v>Actualización 2022 -I + MO 2023</v>
          </cell>
        </row>
        <row r="3281">
          <cell r="C3281">
            <v>12845</v>
          </cell>
          <cell r="D3281" t="str">
            <v>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v>
          </cell>
          <cell r="E3281" t="str">
            <v>UN</v>
          </cell>
          <cell r="F3281">
            <v>4250501</v>
          </cell>
          <cell r="G3281" t="str">
            <v>Actualización 2022 -I + MO 2023</v>
          </cell>
        </row>
        <row r="3282">
          <cell r="C3282">
            <v>12846</v>
          </cell>
          <cell r="D3282" t="str">
            <v>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v>
          </cell>
          <cell r="E3282" t="str">
            <v>UN</v>
          </cell>
          <cell r="F3282">
            <v>4008603</v>
          </cell>
          <cell r="G3282" t="str">
            <v>Actualización 2022 -I + MO 2023</v>
          </cell>
        </row>
        <row r="3283">
          <cell r="C3283">
            <v>12847</v>
          </cell>
          <cell r="D3283" t="str">
            <v>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v>
          </cell>
          <cell r="E3283" t="str">
            <v>UN</v>
          </cell>
          <cell r="F3283">
            <v>9503154</v>
          </cell>
          <cell r="G3283" t="str">
            <v>Actualización 2022 -I + MO 2023</v>
          </cell>
        </row>
        <row r="3284">
          <cell r="C3284">
            <v>12848</v>
          </cell>
          <cell r="D3284" t="str">
            <v>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v>
          </cell>
          <cell r="E3284" t="str">
            <v>UN</v>
          </cell>
          <cell r="F3284">
            <v>9589546</v>
          </cell>
          <cell r="G3284" t="str">
            <v>Actualización 2022 -I + MO 2023</v>
          </cell>
        </row>
        <row r="3285">
          <cell r="C3285">
            <v>12849</v>
          </cell>
          <cell r="D3285" t="str">
            <v>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v>
          </cell>
          <cell r="E3285" t="str">
            <v>UN</v>
          </cell>
          <cell r="F3285">
            <v>5252652</v>
          </cell>
          <cell r="G3285" t="str">
            <v>Actualización 2022 -I + MO 2023</v>
          </cell>
        </row>
        <row r="3286">
          <cell r="C3286">
            <v>12850</v>
          </cell>
          <cell r="D3286" t="str">
            <v>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v>
          </cell>
          <cell r="E3286" t="str">
            <v>UN</v>
          </cell>
          <cell r="F3286">
            <v>5736449</v>
          </cell>
          <cell r="G3286" t="str">
            <v>Actualización 2022 -I + MO 2023</v>
          </cell>
        </row>
        <row r="3287">
          <cell r="C3287">
            <v>12851</v>
          </cell>
          <cell r="D3287" t="str">
            <v>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v>
          </cell>
          <cell r="E3287" t="str">
            <v>UN</v>
          </cell>
          <cell r="F3287">
            <v>7239675</v>
          </cell>
          <cell r="G3287" t="str">
            <v>Actualización 2022 -I + MO 2023</v>
          </cell>
        </row>
        <row r="3288">
          <cell r="C3288">
            <v>12852</v>
          </cell>
          <cell r="D3288" t="str">
            <v>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v>
          </cell>
          <cell r="E3288" t="str">
            <v>UN</v>
          </cell>
          <cell r="F3288">
            <v>5598221</v>
          </cell>
          <cell r="G3288" t="str">
            <v>Actualización 2022 -I + MO 2023</v>
          </cell>
        </row>
        <row r="3289">
          <cell r="C3289">
            <v>12853</v>
          </cell>
          <cell r="D3289" t="str">
            <v>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v>
          </cell>
          <cell r="E3289" t="str">
            <v>UN</v>
          </cell>
          <cell r="F3289">
            <v>3369300</v>
          </cell>
          <cell r="G3289" t="str">
            <v>Actualización 2022 -I + MO 2023</v>
          </cell>
        </row>
        <row r="3290">
          <cell r="C3290">
            <v>12854</v>
          </cell>
          <cell r="D3290" t="str">
            <v>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v>
          </cell>
          <cell r="E3290" t="str">
            <v>UN</v>
          </cell>
          <cell r="F3290">
            <v>13822769</v>
          </cell>
          <cell r="G3290" t="str">
            <v>Actualización 2022 -I + MO 2023</v>
          </cell>
        </row>
        <row r="3291">
          <cell r="C3291">
            <v>12855</v>
          </cell>
          <cell r="D3291" t="str">
            <v xml:space="preserve"> PROYECTO ESPECÍFICO PATIO ZONAL ALAMEDA EL JARDIN: MORTERO SECO 40 KG (PARA AFINADO SIMPLE)</v>
          </cell>
          <cell r="E3291" t="str">
            <v>KG</v>
          </cell>
          <cell r="F3291">
            <v>388</v>
          </cell>
          <cell r="G3291" t="str">
            <v>Actualización 2022 -I + MO 2023</v>
          </cell>
        </row>
        <row r="3292">
          <cell r="C3292">
            <v>12856</v>
          </cell>
          <cell r="D3292" t="str">
            <v>PROYECTO ESPECIFICO PATIO ZONAL ALAMEDA EL JARDIN - PEGACOR MAX BLANCO.</v>
          </cell>
          <cell r="E3292" t="str">
            <v>KG</v>
          </cell>
          <cell r="F3292">
            <v>2892</v>
          </cell>
          <cell r="G3292" t="str">
            <v>Actualización 2022 -I + MO 2023</v>
          </cell>
        </row>
        <row r="3293">
          <cell r="C3293">
            <v>12857</v>
          </cell>
          <cell r="D3293" t="str">
            <v>PROYECTO ESPECIFICO PATIO ZONAL ALAMEDA EL JARDIN - BALDOSA HEXAGONAL PREPULIDA LISTONES GRIS. COLOR VERDE, PARA EXTERIORES 30 X 30 CM. ESPESOR 25 MM.</v>
          </cell>
          <cell r="E3293" t="str">
            <v>M2</v>
          </cell>
          <cell r="F3293">
            <v>38550</v>
          </cell>
          <cell r="G3293" t="str">
            <v>Actualización 2022 -I + MO 2023</v>
          </cell>
        </row>
        <row r="3294">
          <cell r="C3294">
            <v>12858</v>
          </cell>
          <cell r="D3294" t="str">
            <v>PROYECTO ESPECIFICO PATIO ZONAL ALAMEDA EL JARDIN - PISO LAMINADO SPC (STONE PLASTIC COMPOSITE), TRAFICO COMERCIAL, ACABADO TEXTURA MATE, TONO CASTAÑO, CON DILATACION EN ALUMINIO.</v>
          </cell>
          <cell r="E3294" t="str">
            <v>M2</v>
          </cell>
          <cell r="F3294">
            <v>59600</v>
          </cell>
          <cell r="G3294" t="str">
            <v>Actualización 2022 -I + MO 2023</v>
          </cell>
        </row>
        <row r="3295">
          <cell r="C3295">
            <v>12859</v>
          </cell>
          <cell r="D3295" t="str">
            <v>PROYECTO ESPECIFICO PATIO ZONAL ALAMEDA EL JARDIN - PISO EN PORCELANATO GRIS FORMATO 30 X 60</v>
          </cell>
          <cell r="E3295" t="str">
            <v>M2</v>
          </cell>
          <cell r="F3295">
            <v>46900</v>
          </cell>
          <cell r="G3295" t="str">
            <v>Actualización 2022 -I + MO 2023</v>
          </cell>
        </row>
        <row r="3296">
          <cell r="C3296">
            <v>12860</v>
          </cell>
          <cell r="D3296" t="str">
            <v>PROYECTO ESPECIFICO PATIO ZONAL ALAMEDA EL JARDIN - BALDOSA EN MICROGRANO COLOR NEGRO AZABACHE FORMATO 30X30</v>
          </cell>
          <cell r="E3296" t="str">
            <v>M2</v>
          </cell>
          <cell r="F3296">
            <v>48000</v>
          </cell>
          <cell r="G3296" t="str">
            <v>Actualización 2022 -I + MO 2023</v>
          </cell>
        </row>
        <row r="3297">
          <cell r="C3297">
            <v>12861</v>
          </cell>
          <cell r="D3297" t="str">
            <v>PROYECTO ESPECIFICO PATIO ZONAL ALAMEDA EL JARDIN - PORCELANATO PARA PARED COLOR BLANCO FORMATO 20.5 X 20.5</v>
          </cell>
          <cell r="E3297" t="str">
            <v>M2</v>
          </cell>
          <cell r="F3297">
            <v>17400</v>
          </cell>
          <cell r="G3297" t="str">
            <v>Actualización 2022 -I + MO 2023</v>
          </cell>
        </row>
        <row r="3298">
          <cell r="C3298">
            <v>12862</v>
          </cell>
          <cell r="D3298" t="str">
            <v>PROYECTO ESPECIFICO PATIO ZONAL ALAMEDA EL JARDIN - PISO EN BALDOSAS DE VINILO CON REDUCCIÓN ACÚSTICA E.=3,5MM FORMATO 50X50CM</v>
          </cell>
          <cell r="E3298" t="str">
            <v>M2</v>
          </cell>
          <cell r="F3298">
            <v>60000</v>
          </cell>
          <cell r="G3298" t="str">
            <v>Actualización 2022 -I + MO 2023</v>
          </cell>
        </row>
        <row r="3299">
          <cell r="C3299">
            <v>12863</v>
          </cell>
          <cell r="D3299" t="str">
            <v xml:space="preserve">PROYECTO ESPECIFICO PATIO ZONAL ALAMEDA EL JARDIN - ESPEJO EN CRISTAL FLOTADO DE 4MM SIN BISELAR, CON BORDE PULIDO ADHERIDO A MURO </v>
          </cell>
          <cell r="E3299" t="str">
            <v>M2</v>
          </cell>
          <cell r="F3299">
            <v>95920</v>
          </cell>
          <cell r="G3299" t="str">
            <v>Actualización 2022 -I + MO 2023</v>
          </cell>
        </row>
        <row r="3300">
          <cell r="C3300">
            <v>12864</v>
          </cell>
          <cell r="D3300" t="str">
            <v>PROYECTO ESPECIFICO PATIO ZONAL ALAMEDA EL JARDIN - SILICONA ANTIHONGOS TRANSPARENTE</v>
          </cell>
          <cell r="E3300" t="str">
            <v>UN</v>
          </cell>
          <cell r="F3300">
            <v>12900</v>
          </cell>
          <cell r="G3300" t="str">
            <v>Actualización 2022 -I + MO 2023</v>
          </cell>
        </row>
        <row r="3301">
          <cell r="C3301">
            <v>12865</v>
          </cell>
          <cell r="D3301" t="str">
            <v>PROYECTO ESPECIFICO PATIO ZONAL ALAMEDA EL JARDIN - PANEL SEPARADOR DE ORINALES DE 1,00 M X 0,50 M O APROXIMADO, ANCLADO A MURO EN LAMINA DE ACERO INOXIDABLE</v>
          </cell>
          <cell r="E3301" t="str">
            <v>UN</v>
          </cell>
          <cell r="F3301">
            <v>261800</v>
          </cell>
          <cell r="G3301" t="str">
            <v>Actualización 2022 -I + MO 2023</v>
          </cell>
        </row>
        <row r="3302">
          <cell r="C3302">
            <v>12866</v>
          </cell>
          <cell r="D3302" t="str">
            <v xml:space="preserve">PROYECTO ESPECIFICO PATIO ZONAL ALAMEDA EL JARDIN - TAPA PARA REGISTRO 20 X 20 CM </v>
          </cell>
          <cell r="E3302" t="str">
            <v>UN</v>
          </cell>
          <cell r="F3302">
            <v>7069</v>
          </cell>
          <cell r="G3302" t="str">
            <v>Actualización 2022 -I + MO 2023</v>
          </cell>
        </row>
        <row r="3303">
          <cell r="C3303">
            <v>12867</v>
          </cell>
          <cell r="D3303" t="str">
            <v xml:space="preserve">PROYECTO ESPECIFICO PATIO ZONAL ALAMEDA EL JARDIN - TUBERIA PVC - S8, D=10" NORMA NTC 3722-3 </v>
          </cell>
          <cell r="E3303" t="str">
            <v>ML</v>
          </cell>
          <cell r="F3303">
            <v>68680</v>
          </cell>
          <cell r="G3303" t="str">
            <v>Actualización 2022 -I + MO 2023</v>
          </cell>
        </row>
        <row r="3304">
          <cell r="C3304">
            <v>12868</v>
          </cell>
          <cell r="D3304" t="str">
            <v>PROYECTO ESPECIFICO PATIO ZONAL ALAMEDA EL JARDIN - TUBERIA DE PRESION EN PVC 3/4" RDE 11</v>
          </cell>
          <cell r="E3304" t="str">
            <v>ML</v>
          </cell>
          <cell r="F3304">
            <v>3650</v>
          </cell>
          <cell r="G3304" t="str">
            <v>Actualización 2022 -I + MO 2023</v>
          </cell>
        </row>
        <row r="3305">
          <cell r="C3305">
            <v>12869</v>
          </cell>
          <cell r="D3305" t="str">
            <v>PROYECTO ESPECIFICO PATIO ZONAL ALAMEDA EL JARDIN - REGISTRO EN BRONCE DE PASO DIRECTO ROSCADO DE 3/4"</v>
          </cell>
          <cell r="E3305" t="str">
            <v>UN</v>
          </cell>
          <cell r="F3305">
            <v>20230</v>
          </cell>
          <cell r="G3305" t="str">
            <v>Actualización 2022 -I + MO 2023</v>
          </cell>
        </row>
        <row r="3306">
          <cell r="C3306">
            <v>12870</v>
          </cell>
          <cell r="D3306" t="str">
            <v>PROYECTO ESPECIFICO PATIO ZONAL ALAMEDA EL JARDIN - REGISTRO EN BRONCE DE PASO DIRECTO ROSCADO DE 1"</v>
          </cell>
          <cell r="E3306" t="str">
            <v>UN</v>
          </cell>
          <cell r="F3306">
            <v>31654</v>
          </cell>
          <cell r="G3306" t="str">
            <v>Actualización 2022 -I + MO 2023</v>
          </cell>
        </row>
        <row r="3307">
          <cell r="C3307">
            <v>12871</v>
          </cell>
          <cell r="D3307" t="str">
            <v>PROYECTO ESPECIFICO PATIO ZONAL ALAMEDA EL JARDIN - REGISTRO EN BRONCE DE PASO DIRECTO ROSCADO DE 1 1/4"</v>
          </cell>
          <cell r="E3307" t="str">
            <v>UN</v>
          </cell>
          <cell r="F3307">
            <v>51765</v>
          </cell>
          <cell r="G3307" t="str">
            <v>Actualización 2022 -I + MO 2023</v>
          </cell>
        </row>
        <row r="3308">
          <cell r="C3308">
            <v>12872</v>
          </cell>
          <cell r="D3308" t="str">
            <v>PROYECTO ESPECIFICO PATIO ZONAL ALAMEDA EL JARDIN - REGISTRO EN BRONCE DE PASO DIRECTO ROSCADO DE 1 1/2"</v>
          </cell>
          <cell r="E3308" t="str">
            <v>UN</v>
          </cell>
          <cell r="F3308">
            <v>58262</v>
          </cell>
          <cell r="G3308" t="str">
            <v>Actualización 2022 -I + MO 2023</v>
          </cell>
        </row>
        <row r="3309">
          <cell r="C3309">
            <v>12873</v>
          </cell>
          <cell r="D3309" t="str">
            <v>PROYECTO ESPECIFICO PATIO ZONAL ALAMEDA EL JARDIN - REGISTRO EN BRONCE DE PASO DIRECTO ROSCADO DE 2"</v>
          </cell>
          <cell r="E3309" t="str">
            <v>UN</v>
          </cell>
          <cell r="F3309">
            <v>92772</v>
          </cell>
          <cell r="G3309" t="str">
            <v>Actualización 2022 -I + MO 2023</v>
          </cell>
        </row>
        <row r="3310">
          <cell r="C3310">
            <v>12874</v>
          </cell>
          <cell r="D3310" t="str">
            <v>PROYECTO ESPECIFICO PATIO ZONAL ALAMEDA EL JARDIN - TUBERÍA DE ACERO AL CARBON SCH10 D=4"</v>
          </cell>
          <cell r="E3310" t="str">
            <v>ML</v>
          </cell>
          <cell r="F3310">
            <v>85283</v>
          </cell>
          <cell r="G3310" t="str">
            <v>Actualización 2022 -I + MO 2023</v>
          </cell>
        </row>
        <row r="3311">
          <cell r="C3311">
            <v>12875</v>
          </cell>
          <cell r="D3311" t="str">
            <v>PROYECTO ESPECIFICO PATIO ZONAL ALAMEDA EL JARDIN - TUBERÍA DE ACERO AL CARBON SCH10 D=6"</v>
          </cell>
          <cell r="E3311" t="str">
            <v>ML</v>
          </cell>
          <cell r="F3311">
            <v>147724</v>
          </cell>
          <cell r="G3311" t="str">
            <v>Actualización 2022 -I + MO 2023</v>
          </cell>
        </row>
        <row r="3312">
          <cell r="C3312">
            <v>12876</v>
          </cell>
          <cell r="D3312" t="str">
            <v>PROYECTO ESPECIFICO PATIO ZONAL ALAMEDA EL JARDIN - TUBERÍA DE ACERO AL CARBON SCH10 D=3"</v>
          </cell>
          <cell r="E3312" t="str">
            <v>ML</v>
          </cell>
          <cell r="F3312">
            <v>66441</v>
          </cell>
          <cell r="G3312" t="str">
            <v>Actualización 2022 -I + MO 2023</v>
          </cell>
        </row>
        <row r="3313">
          <cell r="C3313">
            <v>12877</v>
          </cell>
          <cell r="D3313" t="str">
            <v>PROYECTO ESPECIFICO PATIO ZONAL ALAMEDA EL JARDIN - TUBERÍA DE ACERO AL CARBON SCH10 D=2"</v>
          </cell>
          <cell r="E3313" t="str">
            <v>ML</v>
          </cell>
          <cell r="F3313">
            <v>51000</v>
          </cell>
          <cell r="G3313" t="str">
            <v>Actualización 2022 -I + MO 2023</v>
          </cell>
        </row>
        <row r="3314">
          <cell r="C3314">
            <v>12878</v>
          </cell>
          <cell r="D3314" t="str">
            <v>PROYECTO ESPECIFICO PATIO ZONAL ALAMEDA EL JARDIN - TUBERÍA DE ACERO AL CARBON SCH40 D=1"</v>
          </cell>
          <cell r="E3314" t="str">
            <v>ML</v>
          </cell>
          <cell r="F3314">
            <v>27568</v>
          </cell>
          <cell r="G3314" t="str">
            <v>Actualización 2022 -I + MO 2023</v>
          </cell>
        </row>
        <row r="3315">
          <cell r="C3315">
            <v>12879</v>
          </cell>
          <cell r="D3315" t="str">
            <v>PROYECTO ESPECIFICO PATIO ZONAL ALAMEDA EL JARDIN: TRAMPA DE GRASAS DE 95 LT</v>
          </cell>
          <cell r="E3315" t="str">
            <v>UN</v>
          </cell>
          <cell r="F3315">
            <v>238900</v>
          </cell>
          <cell r="G3315" t="str">
            <v>Actualización 2022 -I + MO 2023</v>
          </cell>
        </row>
        <row r="3316">
          <cell r="C3316">
            <v>12880</v>
          </cell>
          <cell r="D3316" t="str">
            <v>PROYECTO ESPECIFICO PATIO ZONAL ALAMEDA EL JARDIN - PRENSAESTOPA PVC DE 1/2"</v>
          </cell>
          <cell r="E3316" t="str">
            <v>UN</v>
          </cell>
          <cell r="F3316">
            <v>823</v>
          </cell>
          <cell r="G3316" t="str">
            <v>Actualización 2022 -I + MO 2023</v>
          </cell>
        </row>
        <row r="3317">
          <cell r="C3317">
            <v>12881</v>
          </cell>
          <cell r="D3317" t="str">
            <v>PROYECTO ESPECIFICO PATIO ZONAL ALAMEDA EL JARDIN - CABLE DE CU THHN No 10AWG</v>
          </cell>
          <cell r="E3317" t="str">
            <v>ML</v>
          </cell>
          <cell r="F3317">
            <v>2900</v>
          </cell>
          <cell r="G3317" t="str">
            <v>Actualización 2022 -I + MO 2023</v>
          </cell>
        </row>
        <row r="3318">
          <cell r="C3318">
            <v>12882</v>
          </cell>
          <cell r="D3318" t="str">
            <v>PROYECTO ESPECIFICO PATIO ZONAL ALAMEDA EL JARDIN - TN6-1 MODULO MANTENIMIENTO. TABLERO IP54 USO EXTERIOR, INCLUYE BREAKER TOTALIZADOR, INTERRUPTORES SEGÚN PLANO UNIFILAR, CABLEADO DE POTENCIA, CERTIFICADO RETIE.</v>
          </cell>
          <cell r="E3318" t="str">
            <v>UN</v>
          </cell>
          <cell r="F3318">
            <v>5533500</v>
          </cell>
          <cell r="G3318" t="str">
            <v>Actualización 2022 -I + MO 2023</v>
          </cell>
        </row>
        <row r="3319">
          <cell r="C3319">
            <v>12883</v>
          </cell>
          <cell r="D3319" t="str">
            <v>PROYECTO ESPECIFICO PATIO ZONAL ALAMEDA EL JARDIN - TN3-1 MODULO PINTURA. TABLERO IP54 USO EXTERIOR, INCLUYE BREAKER TOTALIZADOR, INTERRUPTORES SEGÚN PLANO UNIFILAR, CABLEADO DE POTENCIA, CERTIFICADO RETIE.</v>
          </cell>
          <cell r="E3319" t="str">
            <v>UN</v>
          </cell>
          <cell r="F3319">
            <v>4641000</v>
          </cell>
          <cell r="G3319" t="str">
            <v>Actualización 2022 -I + MO 2023</v>
          </cell>
        </row>
        <row r="3320">
          <cell r="C3320">
            <v>12884</v>
          </cell>
          <cell r="D3320" t="str">
            <v>PROYECTO ESPECIFICO PATIO ZONAL ALAMEDA EL JARDIN - TN3-1 MODULO LAVADO. TABLERO IP54 USO EXTERIOR, INCLUYE BREAKER TOTALIZADOR, INTERRUPTORES SEGÚN PLANO UNIFILAR, CABLEADO DE POTENCIA, CERTIFICADO RETIE.</v>
          </cell>
          <cell r="E3320" t="str">
            <v>UN</v>
          </cell>
          <cell r="F3320">
            <v>4414900</v>
          </cell>
          <cell r="G3320" t="str">
            <v>Actualización 2022 -I + MO 2023</v>
          </cell>
        </row>
        <row r="3321">
          <cell r="C3321">
            <v>12885</v>
          </cell>
          <cell r="D3321" t="str">
            <v xml:space="preserve">PROYECTO ESPECIFICO PATIO ZONAL ALAMEDA EL JARDIN - ADAPTADOR MACHO PVC PRESION 1 1/4" </v>
          </cell>
          <cell r="E3321" t="str">
            <v>UN</v>
          </cell>
          <cell r="F3321">
            <v>2900</v>
          </cell>
          <cell r="G3321" t="str">
            <v>Actualización 2022 -I + MO 2023</v>
          </cell>
        </row>
        <row r="3322">
          <cell r="C3322">
            <v>12886</v>
          </cell>
          <cell r="D3322" t="str">
            <v>PROYECTO ESPECIFICO PATIO ZONAL ALAMEDA EL JARDIN - ADAPTADOR MACHO PVC PRESION 1 1/2"</v>
          </cell>
          <cell r="E3322" t="str">
            <v>UN</v>
          </cell>
          <cell r="F3322">
            <v>3706</v>
          </cell>
          <cell r="G3322" t="str">
            <v>Actualización 2022 -I + MO 2023</v>
          </cell>
        </row>
        <row r="3323">
          <cell r="C3323">
            <v>12887</v>
          </cell>
          <cell r="D3323" t="str">
            <v>PROYECTO ESPECIFICO PATIO ZONAL ALAMEDA EL JARDIN: MACROMEDIDOR PARA AGUA POTABLE DE 2". TIPO HELICE WOLTMANN, DIÁMETRO DE 2".</v>
          </cell>
          <cell r="E3323" t="str">
            <v>UN</v>
          </cell>
          <cell r="F3323">
            <v>1826055</v>
          </cell>
          <cell r="G3323" t="str">
            <v>Actualización 2022 -I + MO 2023</v>
          </cell>
        </row>
        <row r="3324">
          <cell r="C3324">
            <v>12888</v>
          </cell>
          <cell r="D3324" t="str">
            <v xml:space="preserve">PROYECTO ESPECIFICO PATIO ZONAL ALAMEDA EL JARDIN: TANQUE 1000 HI-PRESS 1000 LITROS VERTICAL </v>
          </cell>
          <cell r="E3324" t="str">
            <v>UN</v>
          </cell>
          <cell r="F3324">
            <v>4619580</v>
          </cell>
          <cell r="G3324" t="str">
            <v>Actualización 2022 -I + MO 2023</v>
          </cell>
        </row>
        <row r="3325">
          <cell r="C3325">
            <v>12889</v>
          </cell>
          <cell r="D3325" t="str">
            <v>PROYECTO ESPECIFICO PATIO ZONAL ALAMEDA EL JARDIN: JUEGO DE PRE MOLDEADOS TIPO EXTERIOR PARA CABLE XLPE 15KVA PARA CALIBRES ENTRE 2-4-0</v>
          </cell>
          <cell r="E3325" t="str">
            <v>JGO</v>
          </cell>
          <cell r="F3325">
            <v>254138</v>
          </cell>
          <cell r="G3325" t="str">
            <v>Actualización 2022 -I + MO 2023</v>
          </cell>
        </row>
        <row r="3326">
          <cell r="C3326">
            <v>12890</v>
          </cell>
          <cell r="D3326" t="str">
            <v>PROYECTO ESPECIFICO PATIO ZONAL ALAMEDA EL JARDIN: PLANTA ELÉCTRICA DE 300 KVA. VOLTAJE 220V</v>
          </cell>
          <cell r="E3326" t="str">
            <v>UN</v>
          </cell>
          <cell r="F3326">
            <v>132801546</v>
          </cell>
          <cell r="G3326" t="str">
            <v>Actualización 2022 -I + MO 2023</v>
          </cell>
        </row>
        <row r="3327">
          <cell r="C3327">
            <v>12891</v>
          </cell>
          <cell r="D3327" t="str">
            <v>PROYECTO ESPECIFICO PATIO ZONAL ALAMEDA EL JARDIN: BORDILLO ANTEPECHO POLIMERO TIPO B PARA VENTANAS, EN CONCRETO 0.40 x 0.25 MTS. (ALIGERADO)</v>
          </cell>
          <cell r="E3327" t="str">
            <v>ML</v>
          </cell>
          <cell r="F3327">
            <v>22000</v>
          </cell>
          <cell r="G3327" t="str">
            <v>Actualización 2022 -I + MO 2023</v>
          </cell>
        </row>
        <row r="3328">
          <cell r="C3328">
            <v>12892</v>
          </cell>
          <cell r="D3328" t="str">
            <v>PROYECTO ESPECIFICO PATIO ZONAL ALAMEDA EL JARDIN: LAMPARA FLUORESCENTE COMPACTO - EXTERIORES</v>
          </cell>
          <cell r="E3328" t="str">
            <v>UN</v>
          </cell>
          <cell r="F3328">
            <v>23562</v>
          </cell>
          <cell r="G3328" t="str">
            <v>Actualización 2022 -I + MO 2023</v>
          </cell>
        </row>
        <row r="3329">
          <cell r="C3329">
            <v>12893</v>
          </cell>
          <cell r="D3329" t="str">
            <v>PROYECTO ESPECIFICO PATIO ZONAL ALAMEDA EL JARDIN: LAMPARA HALOGENA DE INCRUSTAR EN PISO. Incluye Suministro e Instalación</v>
          </cell>
          <cell r="E3329" t="str">
            <v>UN</v>
          </cell>
          <cell r="F3329">
            <v>116375</v>
          </cell>
          <cell r="G3329" t="str">
            <v>Actualización 2022 -I + MO 2023</v>
          </cell>
        </row>
        <row r="3330">
          <cell r="C3330">
            <v>12895</v>
          </cell>
          <cell r="D3330" t="str">
            <v xml:space="preserve">TUBO CONDUIT GALVANIZADO RMC 6'' </v>
          </cell>
          <cell r="E3330" t="str">
            <v>ML</v>
          </cell>
          <cell r="F3330">
            <v>416500</v>
          </cell>
          <cell r="G3330" t="str">
            <v>Actualización 2022 -I + MO 2023</v>
          </cell>
        </row>
        <row r="3331">
          <cell r="C3331">
            <v>12896</v>
          </cell>
          <cell r="D3331" t="str">
            <v xml:space="preserve">TUBERÍA ALCANTARILLADO 1500 MM 60" HDPE </v>
          </cell>
          <cell r="E3331" t="str">
            <v>ML</v>
          </cell>
          <cell r="F3331">
            <v>4391885</v>
          </cell>
          <cell r="G3331" t="str">
            <v>Actualización 2022 -I + MO 2023</v>
          </cell>
        </row>
        <row r="3332">
          <cell r="C3332">
            <v>12899</v>
          </cell>
          <cell r="D3332" t="str">
            <v>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v>
          </cell>
          <cell r="E3332" t="str">
            <v>UN</v>
          </cell>
          <cell r="F3332">
            <v>21411609</v>
          </cell>
          <cell r="G3332" t="str">
            <v>Actualización 2022 -I + MO 2023</v>
          </cell>
        </row>
        <row r="3333">
          <cell r="C3333">
            <v>12900</v>
          </cell>
          <cell r="D3333" t="str">
            <v>AVENIDA CONTADOR (CL. 134) - BANCA EN CONCRETO M-01-A</v>
          </cell>
          <cell r="E3333" t="str">
            <v>UN</v>
          </cell>
          <cell r="F3333">
            <v>1368500</v>
          </cell>
          <cell r="G3333" t="str">
            <v>Actualización 2022 -I + MO 2023</v>
          </cell>
        </row>
        <row r="3334">
          <cell r="C3334">
            <v>12901</v>
          </cell>
          <cell r="D3334" t="str">
            <v>AVENIDA CONTADOR (CL. 134) - TUERCAS 3/4" ASTM A194</v>
          </cell>
          <cell r="E3334" t="str">
            <v>UN</v>
          </cell>
          <cell r="F3334">
            <v>2391</v>
          </cell>
          <cell r="G3334" t="str">
            <v>Actualización 2022 -I + MO 2023</v>
          </cell>
        </row>
        <row r="3335">
          <cell r="C3335">
            <v>12902</v>
          </cell>
          <cell r="D3335" t="str">
            <v>AVENIDA CONTADOR (CL. 134) - TUERCA 5/8" ASTM A194</v>
          </cell>
          <cell r="E3335" t="str">
            <v>UN</v>
          </cell>
          <cell r="F3335">
            <v>1432</v>
          </cell>
          <cell r="G3335" t="str">
            <v>Actualización 2022 -I + MO 2023</v>
          </cell>
        </row>
        <row r="3336">
          <cell r="C3336">
            <v>12903</v>
          </cell>
          <cell r="D3336" t="str">
            <v>AVENIDA CONTADOR (CL. 134) - TUERCA 1/2" ASTM A194</v>
          </cell>
          <cell r="E3336" t="str">
            <v>UN</v>
          </cell>
          <cell r="F3336">
            <v>703</v>
          </cell>
          <cell r="G3336" t="str">
            <v>Actualización 2022 -I + MO 2023</v>
          </cell>
        </row>
        <row r="3337">
          <cell r="C3337">
            <v>12904</v>
          </cell>
          <cell r="D3337" t="str">
            <v>AVENIDA CONTADOR (CL. 134) - BOLARDO METALICO M-15-A</v>
          </cell>
          <cell r="E3337" t="str">
            <v>UN</v>
          </cell>
          <cell r="F3337">
            <v>226100</v>
          </cell>
          <cell r="G3337" t="str">
            <v>Actualización 2022 -I + MO 2023</v>
          </cell>
        </row>
        <row r="3338">
          <cell r="C3338">
            <v>12905</v>
          </cell>
          <cell r="D3338" t="str">
            <v>AVENIDA CONTADOR (CL. 134) - PAPELERA DOBLE EN ACERO M-121</v>
          </cell>
          <cell r="E3338" t="str">
            <v>UN</v>
          </cell>
          <cell r="F3338">
            <v>1414910</v>
          </cell>
          <cell r="G3338" t="str">
            <v>Actualización 2022 -I + MO 2023</v>
          </cell>
        </row>
        <row r="3339">
          <cell r="C3339">
            <v>12906</v>
          </cell>
          <cell r="D3339" t="str">
            <v>AVENIDA CONTADOR (CL. 134) - GEOMEMBRANA LISA HDPE 40 MILS</v>
          </cell>
          <cell r="E3339" t="str">
            <v>M2</v>
          </cell>
          <cell r="F3339">
            <v>13983</v>
          </cell>
          <cell r="G3339" t="str">
            <v>Actualización 2022 -I + MO 2023</v>
          </cell>
        </row>
        <row r="3340">
          <cell r="C3340">
            <v>12907</v>
          </cell>
          <cell r="D3340" t="str">
            <v>AVENIDA CONTADOR (CL. 134) - ADHESIVO EPÓXICO DE DOS COMPONENTES, LIBRE DE SOLVENTES</v>
          </cell>
          <cell r="E3340" t="str">
            <v>KG</v>
          </cell>
          <cell r="F3340">
            <v>159200</v>
          </cell>
          <cell r="G3340" t="str">
            <v>Actualización 2022 -I + MO 2023</v>
          </cell>
        </row>
        <row r="3341">
          <cell r="C3341">
            <v>12908</v>
          </cell>
          <cell r="D3341" t="str">
            <v>ESTUDIOS Y DISEÑOS PARA SITIOS INESTABLES EN BOGOTÁ D.C - INMUNIZANTE Y PRESERVANTE DE MADERA</v>
          </cell>
          <cell r="E3341" t="str">
            <v>LT</v>
          </cell>
          <cell r="F3341">
            <v>32861</v>
          </cell>
          <cell r="G3341" t="str">
            <v>Actualización 2022 -I + MO 2023</v>
          </cell>
        </row>
        <row r="3342">
          <cell r="C3342">
            <v>12909</v>
          </cell>
          <cell r="D3342" t="str">
            <v xml:space="preserve">ESTUDIOS Y DISEÑOS PARA SITIOS INESTABLES EN BOGOTÁ D.C - COSEDORA Y SELLADORA ELECTRICA DE SACOS </v>
          </cell>
          <cell r="E3342" t="str">
            <v>HR</v>
          </cell>
          <cell r="F3342">
            <v>220</v>
          </cell>
          <cell r="G3342" t="str">
            <v>Actualización 2022 -I + MO 2023</v>
          </cell>
        </row>
        <row r="3343">
          <cell r="C3343">
            <v>12910</v>
          </cell>
          <cell r="D3343" t="str">
            <v>ESTUDIOS Y DISEÑOS PARA SITIOS INESTABLES EN BOGOTÁ D.C - MANTO PERMANENTE PARA CONTROL DE EROSIÓN - TERRATRAC TRM15 O SIMILAR</v>
          </cell>
          <cell r="E3343" t="str">
            <v>M2</v>
          </cell>
          <cell r="F3343">
            <v>8800</v>
          </cell>
          <cell r="G3343" t="str">
            <v>Actualización 2022 -I + MO 2023</v>
          </cell>
        </row>
        <row r="3344">
          <cell r="C3344">
            <v>12911</v>
          </cell>
          <cell r="D3344" t="str">
            <v>ESTUDIOS Y DISEÑOS PARA SITIOS INESTABLES EN BOGOTÁ D.C - GEODREN PLANAR PERMADRAIN 70 DE 0,50M O SIMILAR</v>
          </cell>
          <cell r="E3344" t="str">
            <v>ML</v>
          </cell>
          <cell r="F3344">
            <v>10305</v>
          </cell>
          <cell r="G3344" t="str">
            <v>Actualización 2022 -I + MO 2023</v>
          </cell>
        </row>
        <row r="3345">
          <cell r="C3345">
            <v>12912</v>
          </cell>
          <cell r="D3345" t="str">
            <v>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v>
          </cell>
          <cell r="E3345" t="str">
            <v>UN</v>
          </cell>
          <cell r="F3345">
            <v>71400000</v>
          </cell>
          <cell r="G3345" t="str">
            <v>Actualización 2022 -I + MO 2023</v>
          </cell>
        </row>
        <row r="3346">
          <cell r="C3346">
            <v>12913</v>
          </cell>
          <cell r="D3346" t="str">
            <v>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v>
          </cell>
          <cell r="E3346" t="str">
            <v>UN</v>
          </cell>
          <cell r="F3346">
            <v>844601</v>
          </cell>
          <cell r="G3346" t="str">
            <v>Actualización 2022 -I + MO 2023</v>
          </cell>
        </row>
        <row r="3347">
          <cell r="C3347">
            <v>12914</v>
          </cell>
          <cell r="D3347" t="str">
            <v>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v>
          </cell>
          <cell r="E3347" t="str">
            <v>UN</v>
          </cell>
          <cell r="F3347">
            <v>403800000</v>
          </cell>
          <cell r="G3347" t="str">
            <v>Actualización 2022 -I + MO 2023</v>
          </cell>
        </row>
        <row r="3348">
          <cell r="C3348">
            <v>12915</v>
          </cell>
          <cell r="D3348" t="str">
            <v>PROYECTO ESPECIFICO PUENTE PEATONAL ATIRANTADO CALLE 174 - SUMINISTRO E INSTALACIÓN DEL SISTEMA DE TIRANTES CON HORQUILLAS FIJAS, PARA EL PROCESO DE SUSTITUCIÓN DE LOS TIRANTES DE LA PASARELA PEATONAL DE ACCESO AL PORTAL NORTE CALLE 174 EN LA CIUDAD DE BOGOTÁ D.C.</v>
          </cell>
          <cell r="E3348" t="str">
            <v>GLB</v>
          </cell>
          <cell r="F3348">
            <v>3555691184</v>
          </cell>
          <cell r="G3348" t="str">
            <v>Actualización 2022 -I + MO 2023</v>
          </cell>
        </row>
        <row r="3349">
          <cell r="C3349">
            <v>12916</v>
          </cell>
          <cell r="D3349" t="str">
            <v>AUTOHORMIGONERA - VOLUMEN DE HORMIGÓN POR AMASADO DE 1 A 5.5 m3</v>
          </cell>
          <cell r="E3349" t="str">
            <v>HR</v>
          </cell>
          <cell r="F3349">
            <v>178689</v>
          </cell>
          <cell r="G3349" t="str">
            <v>Actualización 2022 -I + MO 2023</v>
          </cell>
        </row>
        <row r="3350">
          <cell r="C3350">
            <v>12917</v>
          </cell>
          <cell r="D3350" t="str">
            <v xml:space="preserve">GRÚA HIDRÁULICA DE BRAZO ARTICULADO MONTADA SOBRE CAMIÓN - CARGA MÁXIMA DE 1 A 17 TONELADAS - INCLUYE OPERARIO </v>
          </cell>
          <cell r="E3350" t="str">
            <v>HR</v>
          </cell>
          <cell r="F3350">
            <v>163268</v>
          </cell>
          <cell r="G3350" t="str">
            <v>Actualización 2022 -I + MO 2023</v>
          </cell>
        </row>
        <row r="3351">
          <cell r="C3351">
            <v>12918</v>
          </cell>
          <cell r="D3351" t="str">
            <v>PLANTA ELÉCTRICA - POTENCIA ELÉCTRICA GENERADA 11-13 kW INCLUYE COMBUSTIBLE</v>
          </cell>
          <cell r="E3351" t="str">
            <v>HR</v>
          </cell>
          <cell r="F3351">
            <v>15697</v>
          </cell>
          <cell r="G3351" t="str">
            <v>Actualización 2022 -I + MO 2023</v>
          </cell>
        </row>
        <row r="3352">
          <cell r="C3352">
            <v>12919</v>
          </cell>
          <cell r="D3352" t="str">
            <v>PARAL METÁLICO CORTO DE 1.50 m A 2.7 m</v>
          </cell>
          <cell r="E3352" t="str">
            <v>MES</v>
          </cell>
          <cell r="F3352">
            <v>3213</v>
          </cell>
          <cell r="G3352" t="str">
            <v>Actualización 2022 -I + MO 2023</v>
          </cell>
        </row>
        <row r="3353">
          <cell r="C3353">
            <v>12920</v>
          </cell>
          <cell r="D3353" t="str">
            <v>ANDAMIO MULTIDIRECCIONAL - ALTURA 9 m - ÁREA 4 m2</v>
          </cell>
          <cell r="E3353" t="str">
            <v>DIA</v>
          </cell>
          <cell r="F3353">
            <v>31654</v>
          </cell>
          <cell r="G3353" t="str">
            <v>Actualización 2022 -I + MO 2023</v>
          </cell>
        </row>
        <row r="3354">
          <cell r="C3354">
            <v>12921</v>
          </cell>
          <cell r="D3354" t="str">
            <v>DIAGNOSTICO DE PUENTES VEHICULARES SOBRE CUERPO DE AGUA BOGOTA D.C. - INSPECCIÓN BÁSICA DE PUENTES SOBRE CUERPOS DE AGUA; INCLUYE EQUIPOS PARA CAPTURA, VISUALIZACIÓN, MEDICIÓN Y/O TOMA DE DATOS EN CAMPO. NO INCLUYE PERSONAL, TRANSPORTE Y OTROS COSTOS NO ESPECIFICADOS.</v>
          </cell>
          <cell r="E3354" t="str">
            <v>M2</v>
          </cell>
          <cell r="F3354">
            <v>637</v>
          </cell>
          <cell r="G3354" t="str">
            <v>Actualización 2022 -I + MO 2023</v>
          </cell>
        </row>
        <row r="3355">
          <cell r="C3355">
            <v>12922</v>
          </cell>
          <cell r="D3355" t="str">
            <v>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v>
          </cell>
          <cell r="E3355" t="str">
            <v>M2</v>
          </cell>
          <cell r="F3355">
            <v>1027</v>
          </cell>
          <cell r="G3355" t="str">
            <v>Actualización 2022 -I + MO 2023</v>
          </cell>
        </row>
        <row r="3356">
          <cell r="C3356">
            <v>12923</v>
          </cell>
          <cell r="D3356" t="str">
            <v>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v>
          </cell>
          <cell r="E3356" t="str">
            <v>UN</v>
          </cell>
          <cell r="F3356">
            <v>65320061</v>
          </cell>
          <cell r="G3356" t="str">
            <v>Actualización 2022 -I + MO 2023</v>
          </cell>
        </row>
        <row r="3357">
          <cell r="C3357">
            <v>12924</v>
          </cell>
          <cell r="D3357" t="str">
            <v>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v>
          </cell>
          <cell r="E3357" t="str">
            <v>UN</v>
          </cell>
          <cell r="F3357">
            <v>8562202</v>
          </cell>
          <cell r="G3357" t="str">
            <v>Actualización 2022 -I + MO 2023</v>
          </cell>
        </row>
        <row r="3358">
          <cell r="C3358">
            <v>12925</v>
          </cell>
          <cell r="D3358" t="str">
            <v>MEDIDA DE LA IRREGULARIDAD SUPERFICIAL DE UN PAVIMENTO MEDIANTE LA REGLA DE TRES METROS, ESTÁTICA O RODANTE (Por unidad) - No Incluye Transporte</v>
          </cell>
          <cell r="E3358" t="str">
            <v>UN</v>
          </cell>
          <cell r="F3358">
            <v>85680</v>
          </cell>
          <cell r="G3358" t="str">
            <v>Actualización 2022 -I + MO 2023</v>
          </cell>
        </row>
        <row r="3359">
          <cell r="C3359">
            <v>12926</v>
          </cell>
          <cell r="D3359" t="str">
            <v>MEDIDA DE SEGREGACIÓN TÉRMICA DE MEZCLAS ASFÁLTICAS MEDIANTE CÁMARA TERMOGRÁFICA (Por unidad) - No Incluye Transporte</v>
          </cell>
          <cell r="E3359" t="str">
            <v>UN</v>
          </cell>
          <cell r="F3359">
            <v>128520</v>
          </cell>
          <cell r="G3359" t="str">
            <v>Actualización 2022 -I + MO 2023</v>
          </cell>
        </row>
        <row r="3360">
          <cell r="C3360">
            <v>12927</v>
          </cell>
          <cell r="D3360" t="str">
            <v>MEDIDA DE SEGREGACIÓN TÉRMICA DE MEZCLAS ASFÁLTICAS MEDIANTE CÁMARA TERMOGRÁFICA (Por jornada) - No Incluye Transporte</v>
          </cell>
          <cell r="E3360" t="str">
            <v>DIA</v>
          </cell>
          <cell r="F3360">
            <v>535500</v>
          </cell>
          <cell r="G3360" t="str">
            <v>Actualización 2022 -I + MO 2023</v>
          </cell>
        </row>
        <row r="3361">
          <cell r="C3361">
            <v>12928</v>
          </cell>
          <cell r="D3361" t="str">
            <v>CONSTRUCCIÓN DE LA INTERSECCIÓN A DESNIVEL DE PUENTE ARANDA - TEE HD EXTREMO JUNTA HIDRÁULICA 12"x8" (300x200mm)</v>
          </cell>
          <cell r="E3361" t="str">
            <v>UN</v>
          </cell>
          <cell r="F3361">
            <v>3092810</v>
          </cell>
          <cell r="G3361" t="str">
            <v>Actualización 2022 -I + MO 2023</v>
          </cell>
        </row>
        <row r="3362">
          <cell r="C3362">
            <v>12929</v>
          </cell>
          <cell r="D3362" t="str">
            <v>CONSTRUCCIÓN DE LA INTERSECCIÓN A DESNIVEL DE PUENTE ARANDA - TEE HD EXTREMO JUNTA HIDRÁULICA 12"x 6" (300 x 150 mm)</v>
          </cell>
          <cell r="E3362" t="str">
            <v>UN</v>
          </cell>
          <cell r="F3362">
            <v>2827440</v>
          </cell>
          <cell r="G3362" t="str">
            <v>Actualización 2022 -I + MO 2023</v>
          </cell>
        </row>
        <row r="3363">
          <cell r="C3363">
            <v>12930</v>
          </cell>
          <cell r="D3363" t="str">
            <v>CONSTRUCCIÓN DE LA INTERSECCIÓN A DESNIVEL DE PUENTE ARANDA - TEE HD JUNTA HIDRÁULICA 6"x6" (150x150mm)</v>
          </cell>
          <cell r="E3363" t="str">
            <v>UN</v>
          </cell>
          <cell r="F3363">
            <v>708050</v>
          </cell>
          <cell r="G3363" t="str">
            <v>Actualización 2022 -I + MO 2023</v>
          </cell>
        </row>
        <row r="3364">
          <cell r="C3364">
            <v>12931</v>
          </cell>
          <cell r="D3364" t="str">
            <v>CONSTRUCCIÓN DE LA INTERSECCIÓN A DESNIVEL DE PUENTE ARANDA - VÁLVULA TIPO MARIPOSA DISCO INOX. DE Ø 8" CLASE 300. EXTREMOS BRIDADOS</v>
          </cell>
          <cell r="E3364" t="str">
            <v>UN</v>
          </cell>
          <cell r="F3364">
            <v>9137739</v>
          </cell>
          <cell r="G3364" t="str">
            <v>Actualización 2022 -I + MO 2023</v>
          </cell>
        </row>
        <row r="3365">
          <cell r="C3365">
            <v>12932</v>
          </cell>
          <cell r="D3365" t="str">
            <v>CONSTRUCCIÓN DE LA INTERSECCIÓN A DESNIVEL DE PUENTE ARANDA - TEE HD EXTREMO JUNTA HIDRÁULICA 8"x 8" (200x200mm)</v>
          </cell>
          <cell r="E3365" t="str">
            <v>UN</v>
          </cell>
          <cell r="F3365">
            <v>1237600</v>
          </cell>
          <cell r="G3365" t="str">
            <v>Actualización 2022 -I + MO 2023</v>
          </cell>
        </row>
        <row r="3366">
          <cell r="C3366">
            <v>12933</v>
          </cell>
          <cell r="D3366" t="str">
            <v>CONSTRUCCIÓN DE LA INTERSECCIÓN A DESNIVEL DE PUENTE ARANDA - TUBO EN ACERO Ø 45" CON UNIONES ESPIGO/CAMPANA CON EMPAQUE DE CAUCHO,CON REVESTIMIENTO INTERIOR Y RECUBRIMIENTO EXTERIOR EN MORTERO CEMENTO. NORMA C200 PARTIR DE LÁMINA ASTM A36 L=6.00m PRESIÓN 150PSI</v>
          </cell>
          <cell r="E3366" t="str">
            <v>ML</v>
          </cell>
          <cell r="F3366">
            <v>4764021</v>
          </cell>
          <cell r="G3366" t="str">
            <v>Actualización 2022 -I + MO 2023</v>
          </cell>
        </row>
        <row r="3367">
          <cell r="C3367">
            <v>12934</v>
          </cell>
          <cell r="D3367" t="str">
            <v>CONSTRUCCIÓN DE LA INTERSECCIÓN A DESNIVEL DE PUENTE ARANDA - VÁLVULA TIPO MARIPOSA DISCO INOX. DE Ø 4" CLASE 150. EXTREMOS BRIDADOS</v>
          </cell>
          <cell r="E3367" t="str">
            <v>UN</v>
          </cell>
          <cell r="F3367">
            <v>279650</v>
          </cell>
          <cell r="G3367" t="str">
            <v>Actualización 2022 -I + MO 2023</v>
          </cell>
        </row>
        <row r="3368">
          <cell r="C3368">
            <v>12935</v>
          </cell>
          <cell r="D3368" t="str">
            <v>CONSTRUCCIÓN DE LA INTERSECCIÓN A DESNIVEL DE PUENTE ARANDA - VÁLVULA TIPO MARIPOSA DISCO INOX. DE Ø 6" CLASE 150. EXTREMOS BRIDADOS</v>
          </cell>
          <cell r="E3368" t="str">
            <v>UN</v>
          </cell>
          <cell r="F3368">
            <v>470050</v>
          </cell>
          <cell r="G3368" t="str">
            <v>Actualización 2022 -I + MO 2023</v>
          </cell>
        </row>
        <row r="3369">
          <cell r="C3369">
            <v>12936</v>
          </cell>
          <cell r="D3369" t="str">
            <v>CONSTRUCCIÓN DE LA INTERSECCIÓN A DESNIVEL DE PUENTE ARANDA - CODO EN ACERO Ø 45" ENTRE 22 1/2° Y 45° CON JUNTA ESPIGO / CAMPANA CON EMPAQUE DE CAUCHO, CON REVESTIMIENTO INTERIOR Y RECUBRIMIENTO EXTERIOR EN MORTERO CEMENTO. L=0.95m x 0.95m PRESIÓN DE TRABAJO=150</v>
          </cell>
          <cell r="E3369" t="str">
            <v>UN</v>
          </cell>
          <cell r="F3369">
            <v>8108660</v>
          </cell>
          <cell r="G3369" t="str">
            <v>Actualización 2022 -I + MO 2023</v>
          </cell>
        </row>
        <row r="3370">
          <cell r="C3370">
            <v>12937</v>
          </cell>
          <cell r="D3370" t="str">
            <v>CONSTRUCCIÓN DE LA INTERSECCIÓN A DESNIVEL DE PUENTE ARANDA - CODO EN ACERO Ø 27" ENTRE 22 1/2° Y 45° CON JUNTA ESPIGO / CAMPANA CON EMPAQUE DE CAUCHO, CON REVESTIMIENTO INTERIOR Y RECUBRIMIENTO EXTERIOR EN MORTERO CEMENTO. L=0.85m x 0.85m PRESIÓN TRABAJO 150PSI</v>
          </cell>
          <cell r="E3370" t="str">
            <v>UN</v>
          </cell>
          <cell r="F3370">
            <v>5346313</v>
          </cell>
          <cell r="G3370" t="str">
            <v>Actualización 2022 -I + MO 2023</v>
          </cell>
        </row>
        <row r="3371">
          <cell r="C3371">
            <v>12938</v>
          </cell>
          <cell r="D3371" t="str">
            <v>CONSTRUCCIÓN DE LA INTERSECCIÓN A DESNIVEL DE PUENTE ARANDA - CODO HD JUNTA HIDRÁULICA PARA PVC 22.5°X6"</v>
          </cell>
          <cell r="E3371" t="str">
            <v>UN</v>
          </cell>
          <cell r="F3371">
            <v>461720</v>
          </cell>
          <cell r="G3371" t="str">
            <v>Actualización 2022 -I + MO 2023</v>
          </cell>
        </row>
        <row r="3372">
          <cell r="C3372">
            <v>12939</v>
          </cell>
          <cell r="D3372" t="str">
            <v>CONSTRUCCIÓN DE LA INTERSECCIÓN A DESNIVEL DE PUENTE ARANDA - TEE HD EXTREMO JUNTA HIDRÁULICA 6"x 4" (160 x 100 mm)</v>
          </cell>
          <cell r="E3372" t="str">
            <v>UN</v>
          </cell>
          <cell r="F3372">
            <v>566440</v>
          </cell>
          <cell r="G3372" t="str">
            <v>Actualización 2022 -I + MO 2023</v>
          </cell>
        </row>
        <row r="3373">
          <cell r="C3373">
            <v>12940</v>
          </cell>
          <cell r="D3373" t="str">
            <v>CONSTRUCCIÓN DE LA INTERSECCIÓN A DESNIVEL DE PUENTE ARANDA - TEE HD EXTREMO JUNTA HIDRÁULICA 12"x 4" (300 x 100 mm)</v>
          </cell>
          <cell r="E3373" t="str">
            <v>UN</v>
          </cell>
          <cell r="F3373">
            <v>2740570</v>
          </cell>
          <cell r="G3373" t="str">
            <v>Actualización 2022 -I + MO 2023</v>
          </cell>
        </row>
        <row r="3374">
          <cell r="C3374">
            <v>12941</v>
          </cell>
          <cell r="D3374" t="str">
            <v>CONSTRUCCIÓN DE LA INTERSECCIÓN A DESNIVEL DE PUENTE ARANDA - REDUCCIÓN  EN ACERO 45° x 42° CON ESPIGO Ø=45" Y CAMPANA Ø=42", revestida interior y exteriormente con mortero de cemento. L=0.35m. Presión de trabajo=150 psi)</v>
          </cell>
          <cell r="E3374" t="str">
            <v>UN</v>
          </cell>
          <cell r="F3374">
            <v>6914019</v>
          </cell>
          <cell r="G3374" t="str">
            <v>Actualización 2022 -I + MO 2023</v>
          </cell>
        </row>
        <row r="3375">
          <cell r="C3375">
            <v>12942</v>
          </cell>
          <cell r="D3375" t="str">
            <v>CONSTRUCCIÓN DE LA INTERSECCIÓN A DESNIVEL DE PUENTE ARANDA - REDUCCIÓN  EN ACERO Ø27° x Ø24° CON ESPIGO Ø=27" Y CAMPANA Ø=24", revestida interior y exteriormente con mortero de cemento. L=0.35m. Presión de trabajo=150 psi)</v>
          </cell>
          <cell r="E3375" t="str">
            <v>UN</v>
          </cell>
          <cell r="F3375">
            <v>3740170</v>
          </cell>
          <cell r="G3375" t="str">
            <v>Actualización 2022 -I + MO 2023</v>
          </cell>
        </row>
        <row r="3376">
          <cell r="C3376">
            <v>12943</v>
          </cell>
          <cell r="D3376" t="str">
            <v>CONSTRUCCIÓN DE LA INTERSECCIÓN A DESNIVEL DE PUENTE ARANDA - TAPON HD EXTREMO JUNTA HIDRÁULICA D=4"</v>
          </cell>
          <cell r="E3376" t="str">
            <v>UN</v>
          </cell>
          <cell r="F3376">
            <v>130900</v>
          </cell>
          <cell r="G3376" t="str">
            <v>Actualización 2022 -I + MO 2023</v>
          </cell>
        </row>
        <row r="3377">
          <cell r="C3377">
            <v>12944</v>
          </cell>
          <cell r="D3377" t="str">
            <v>CONSTRUCCIÓN DE LA INTERSECCIÓN A DESNIVEL DE PUENTE ARANDA - CODO HD JUNTA HIDRAULICA PARA PVC 22.5ºX8"</v>
          </cell>
          <cell r="E3377" t="str">
            <v>UN</v>
          </cell>
          <cell r="F3377">
            <v>717570</v>
          </cell>
          <cell r="G3377" t="str">
            <v>Actualización 2022 -I + MO 2023</v>
          </cell>
        </row>
        <row r="3378">
          <cell r="C3378">
            <v>12945</v>
          </cell>
          <cell r="D3378" t="str">
            <v>CONSTRUCCIÓN DE LA INTERSECCIÓN A DESNIVEL DE PUENTE ARANDA - TUBO EN ACERO Ø 20" CON UNIONES ESPIGO/CAMPANA CON EMPAQUE DE CAUCHO. REVEST.INTERIOR Y RECUBR EXT. EN MORTERO CEMENTO. L= 6.00m PRESIÓN TRABAJO 150 PSI</v>
          </cell>
          <cell r="E3378" t="str">
            <v>ML</v>
          </cell>
          <cell r="F3378">
            <v>961401</v>
          </cell>
          <cell r="G3378" t="str">
            <v>Actualización 2022 -I + MO 2023</v>
          </cell>
        </row>
        <row r="3379">
          <cell r="C3379">
            <v>12946</v>
          </cell>
          <cell r="D3379" t="str">
            <v>CONSTRUCCIÓN DE LA INTERSECCIÓN A DESNIVEL DE PUENTE ARANDA - CODO HD JUNTA HIDRAULICA PARA PVC 45ºX8"</v>
          </cell>
          <cell r="E3379" t="str">
            <v>UN</v>
          </cell>
          <cell r="F3379">
            <v>921060</v>
          </cell>
          <cell r="G3379" t="str">
            <v>Actualización 2022 -I + MO 2023</v>
          </cell>
        </row>
        <row r="3380">
          <cell r="C3380">
            <v>12947</v>
          </cell>
          <cell r="D3380" t="str">
            <v>CONSTRUCCIÓN DE LA INTERSECCIÓN A DESNIVEL DE PUENTE ARANDA - TAPON HD EXTREMO JUNTA HIDRÁULICA D=6"</v>
          </cell>
          <cell r="E3380" t="str">
            <v>UN</v>
          </cell>
          <cell r="F3380">
            <v>360570</v>
          </cell>
          <cell r="G3380" t="str">
            <v>Actualización 2022 -I + MO 2023</v>
          </cell>
        </row>
        <row r="3381">
          <cell r="C3381">
            <v>12948</v>
          </cell>
          <cell r="D3381" t="str">
            <v>CONSTRUCCIÓN DE LA INTERSECCIÓN A DESNIVEL DE PUENTE ARANDA - VÁLVULA TIPO MARIPOSA DISCO INOX. DE Ø 24" CLASE 150. EXTREMOS BRIDADOS</v>
          </cell>
          <cell r="E3381" t="str">
            <v>UN</v>
          </cell>
          <cell r="F3381">
            <v>25347000</v>
          </cell>
          <cell r="G3381" t="str">
            <v>Actualización 2022 -I + MO 2023</v>
          </cell>
        </row>
        <row r="3382">
          <cell r="C3382">
            <v>12949</v>
          </cell>
          <cell r="D3382" t="str">
            <v>CONSTRUCCIÓN DE LA INTERSECCIÓN A DESNIVEL DE PUENTE ARANDA - TUBO EN ACERO Ø 27" CON UNIONES ESPIGO/CAMPANA CON EMPAQUE DE CAUCHO. REVEST.INTERIOR Y RECUBR EXT. EN MORTERO CEMENTO. L= 6.00m PRESIÓN TRABAJO 150 PSI</v>
          </cell>
          <cell r="E3382" t="str">
            <v>ML</v>
          </cell>
          <cell r="F3382">
            <v>1475719</v>
          </cell>
          <cell r="G3382" t="str">
            <v>Actualización 2022 -I + MO 2023</v>
          </cell>
        </row>
        <row r="3383">
          <cell r="C3383">
            <v>12950</v>
          </cell>
          <cell r="D3383" t="str">
            <v>CONSTRUCCIÓN DE LA INTERSECCIÓN A DESNIVEL DE PUENTE ARANDA - VÁLVULA COMPUERTA ELÁSTICA VÁSTAGO NO ASCENDENTE JUNTA HIDRÁULICA D=6"</v>
          </cell>
          <cell r="E3383" t="str">
            <v>UN</v>
          </cell>
          <cell r="F3383">
            <v>1812370</v>
          </cell>
          <cell r="G3383" t="str">
            <v>Actualización 2022 -I + MO 2023</v>
          </cell>
        </row>
        <row r="3384">
          <cell r="C3384">
            <v>12951</v>
          </cell>
          <cell r="D3384" t="str">
            <v>CONSTRUCCIÓN DE LA INTERSECCIÓN A DESNIVEL DE PUENTE ARANDA - CÁMARA PREFABRICADA TIPO I - CÁMARA RECTA. DIAMETRO 1800MM Y PROFUNDIDAD DE 6 A 9M</v>
          </cell>
          <cell r="E3384" t="str">
            <v>UN</v>
          </cell>
          <cell r="F3384">
            <v>39143382</v>
          </cell>
          <cell r="G3384" t="str">
            <v>Actualización 2022 -I + MO 2023</v>
          </cell>
        </row>
        <row r="3385">
          <cell r="C3385">
            <v>12952</v>
          </cell>
          <cell r="D3385" t="str">
            <v>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v>
          </cell>
          <cell r="E3385" t="str">
            <v>UN</v>
          </cell>
          <cell r="F3385">
            <v>7343490</v>
          </cell>
          <cell r="G3385" t="str">
            <v>Actualización 2022 -I + MO 2023</v>
          </cell>
        </row>
        <row r="3386">
          <cell r="C3386">
            <v>12953</v>
          </cell>
          <cell r="D3386" t="str">
            <v>CONSTRUCCIÓN DE LA INTERSECCIÓN A DESNIVEL DE PUENTE ARANDA - VÁLVULA COMPUERTA ELÁSTICA VNA (VÁSTAGO NO ASCENDENTE) D=4" EXTREMOS JUNTA HIDRÁULICA</v>
          </cell>
          <cell r="E3386" t="str">
            <v>UN</v>
          </cell>
          <cell r="F3386">
            <v>938910</v>
          </cell>
          <cell r="G3386" t="str">
            <v>Actualización 2022 -I + MO 2023</v>
          </cell>
        </row>
        <row r="3387">
          <cell r="C3387">
            <v>12954</v>
          </cell>
          <cell r="D3387" t="str">
            <v>CONSTRUCCIÓN DE LA INTERSECCIÓN A DESNIVEL DE PUENTE ARANDA - CODO 45° PVC ALCANTARILLADO D=6"</v>
          </cell>
          <cell r="E3387" t="str">
            <v>UN</v>
          </cell>
          <cell r="F3387">
            <v>67290</v>
          </cell>
          <cell r="G3387" t="str">
            <v>Actualización 2022 -I + MO 2023</v>
          </cell>
        </row>
        <row r="3388">
          <cell r="C3388">
            <v>12955</v>
          </cell>
          <cell r="D3388" t="str">
            <v>CONSTRUCCIÓN DE LA INTERSECCIÓN A DESNIVEL DE PUENTE ARANDA - SALIDA NORMAL EN ACERO Ø6" CON EXTREMO BRIDADO. REVESTIMIENTO INTERIOR Y EXTERIOR EN PINTURA EPÓXICA. L= 0.15m. INSTALADA EN FABRICA SOBRE TUBO O ACCESORIO HASTA Ø45". NO INCLUYE VALOR DEL TUBO.</v>
          </cell>
          <cell r="E3388" t="str">
            <v>UN</v>
          </cell>
          <cell r="F3388">
            <v>723996</v>
          </cell>
          <cell r="G3388" t="str">
            <v>Actualización 2022 -I + MO 2023</v>
          </cell>
        </row>
        <row r="3389">
          <cell r="C3389">
            <v>12956</v>
          </cell>
          <cell r="D3389" t="str">
            <v>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v>
          </cell>
          <cell r="E3389" t="str">
            <v>ML</v>
          </cell>
          <cell r="F3389">
            <v>2254812</v>
          </cell>
          <cell r="G3389" t="str">
            <v>Actualización 2022 -I + MO 2023</v>
          </cell>
        </row>
        <row r="3390">
          <cell r="C3390">
            <v>12957</v>
          </cell>
          <cell r="D3390" t="str">
            <v>CONSTRUCCIÓN DE LA INTERSECCIÓN A DESNIVEL DE PUENTE ARANDA -NIPLE EN ACERO Ø=18" EXTREMOS BRIDA/CAMPANA, REVESTIMIENTO INTERIOR Y RECUBRIMIENTO EXTERIOR EN MORTERO DE CEMENTO, CON SALIDA TANGENCIAL PARA PURGA 4" L= 2500mm. SUMINISTRO E INSTALACIÓN. PRESIÓN DE TRABAJO 150 PSI.</v>
          </cell>
          <cell r="E3390" t="str">
            <v>UN</v>
          </cell>
          <cell r="F3390">
            <v>5903828</v>
          </cell>
          <cell r="G3390" t="str">
            <v>Actualización 2022 -I + MO 2023</v>
          </cell>
        </row>
        <row r="3391">
          <cell r="C3391">
            <v>12958</v>
          </cell>
          <cell r="D3391" t="str">
            <v>CONSTRUCCIÓN DE LA INTERSECCIÓN A DESNIVEL DE PUENTE ARANDA - REDUCCIÓN EN ACERO D=18" A D=8" CON ESPIGO EN D=18" Y CAMPANA EN D=8", CON REVESTIMIENTO INTERIOR Y RECUBIRMIENTO EXTERIOR EN MORTERO DE CEMENTO. L=0,20M. PRESIÓN DE TRABAJO 150 PSI.</v>
          </cell>
          <cell r="E3391" t="str">
            <v>UN</v>
          </cell>
          <cell r="F3391">
            <v>2634541</v>
          </cell>
          <cell r="G3391" t="str">
            <v>Actualización 2022 -I + MO 2023</v>
          </cell>
        </row>
        <row r="3392">
          <cell r="C3392">
            <v>12959</v>
          </cell>
          <cell r="D3392" t="str">
            <v>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v>
          </cell>
          <cell r="E3392" t="str">
            <v>UN</v>
          </cell>
          <cell r="F3392">
            <v>2610265</v>
          </cell>
          <cell r="G3392" t="str">
            <v>Actualización 2022 -I + MO 2023</v>
          </cell>
        </row>
        <row r="3393">
          <cell r="C3393">
            <v>12960</v>
          </cell>
          <cell r="D3393" t="str">
            <v xml:space="preserve">CONSTRUCCIÓN DE LA INTERSECCIÓN A DESNIVEL DE PUENTE ARANDA -Codo en Acero φ 18" entre 671⁄2° y 90° con Unión Espigo / Campana con Empaque de Caucho, con revestimiento interior y recubrimiento exterior en mortero de cemento. L=0,60 x 0,60m. Presión de Trabajo = 350 psi. </v>
          </cell>
          <cell r="E3393" t="str">
            <v>UN</v>
          </cell>
          <cell r="F3393">
            <v>4455122</v>
          </cell>
          <cell r="G3393" t="str">
            <v>Actualización 2022 -I + MO 2023</v>
          </cell>
        </row>
        <row r="3394">
          <cell r="C3394">
            <v>12961</v>
          </cell>
          <cell r="D3394" t="str">
            <v>CONSTRUCCIÓN DE LA INTERSECCIÓN A DESNIVEL DE PUENTE ARANDA - REDUCCIÓN EN ACERO D=18" A D=12" CON ESPIGO EN D=18" Y CAMPANA EN D=12", CON REVESTIMIENTO INTERIOR Y RECUBIRMIENTO EXTERIOR EN MORTERO DE CEMENTO. L=0,20M. PRESIÓN DE TRABAJO 150 PSI.</v>
          </cell>
          <cell r="E3394" t="str">
            <v>UN</v>
          </cell>
          <cell r="F3394">
            <v>2823870</v>
          </cell>
          <cell r="G3394" t="str">
            <v>Actualización 2022 -I + MO 2023</v>
          </cell>
        </row>
        <row r="3395">
          <cell r="C3395">
            <v>12962</v>
          </cell>
          <cell r="D3395" t="str">
            <v>CONSTRUCCIÓN DE LA INTERSECCIÓN A DESNIVEL DE PUENTE ARANDA - REDUCCIÓN EN ACERO D=20" A D=18" CON ESPIGO EN D=20" Y CAMPANA EN D=18", CON REVESTIMIENTO INTERIOR Y RECUBIRMIENTO EXTERIOR EN MORTERO DE CEMENTO. L=0,20M. PRESIÓN DE TRABAJO 150 PSI.</v>
          </cell>
          <cell r="E3395" t="str">
            <v>UN</v>
          </cell>
          <cell r="F3395">
            <v>2806258</v>
          </cell>
          <cell r="G3395" t="str">
            <v>Actualización 2022 -I + MO 2023</v>
          </cell>
        </row>
        <row r="3396">
          <cell r="C3396">
            <v>12963</v>
          </cell>
          <cell r="D3396" t="str">
            <v>CONSTRUCCIÓN DE LA INTERSECCIÓN A DESNIVEL DE PUENTE ARANDA - REDUCCIÓN EN ACERO D=24" A D=18" CON ESPIGO EN D=24" Y CAMPANA EN D=18", CON REVESTIMIENTO INTERIOR Y RECUBIRMIENTO EXTERIOR EN MORTERO DE CEMENTO. L=0,20M. PRESIÓN DE TRABAJO 150 PSI.</v>
          </cell>
          <cell r="E3396" t="str">
            <v>UN</v>
          </cell>
          <cell r="F3396">
            <v>3568929</v>
          </cell>
          <cell r="G3396" t="str">
            <v>Actualización 2022 -I + MO 2023</v>
          </cell>
        </row>
        <row r="3397">
          <cell r="C3397">
            <v>12964</v>
          </cell>
          <cell r="D3397" t="str">
            <v>CONSTRUCCIÓN DE LA INTERSECCIÓN A DESNIVEL DE PUENTE ARANDA - NIPLE EN ACERO Ø=27" EXTREMOS BRIDA/CAMPANA, REVESTIMIENTO INTERIOR Y RECUBRIMIENTO EXTERIOR EN MORTERO DE CEMENTO, CON SALIDA TANGENCIAL PARA PURGA 6" L= 2500mm. SUMINISTRO E INSTALACIÓN. PRESIÓN DE TRABAJO 150 PSI.</v>
          </cell>
          <cell r="E3397" t="str">
            <v>UN</v>
          </cell>
          <cell r="F3397">
            <v>9819642</v>
          </cell>
          <cell r="G3397" t="str">
            <v>Actualización 2022 -I + MO 2023</v>
          </cell>
        </row>
        <row r="3398">
          <cell r="C3398">
            <v>12965</v>
          </cell>
          <cell r="D3398" t="str">
            <v>CONSTRUCCIÓN DE LA INTERSECCIÓN A DESNIVEL DE PUENTE ARANDA - NIPLE EN ACERO Ø=36" EXTREMOS ESPIGO/CAMPANA, REVESTIMIENTO INTERIOR Y RECUBRIMIENTO EXTERIOR EN MORTERO DE CEMENTO, CON SALIDA PARA PITOMETRO 2" L= 3000mm. SUMINISTRO E INSTALACIÓN. PRESIÓN DE TRABAJO 150 PSI.</v>
          </cell>
          <cell r="E3398" t="str">
            <v>UN</v>
          </cell>
          <cell r="F3398">
            <v>10568628</v>
          </cell>
          <cell r="G3398" t="str">
            <v>Actualización 2022 -I + MO 2023</v>
          </cell>
        </row>
        <row r="3399">
          <cell r="C3399">
            <v>12966</v>
          </cell>
          <cell r="D3399" t="str">
            <v>CONSTRUCCIÓN DE LA INTERSECCIÓN A DESNIVEL DE PUENTE ARANDA - REDUCCIÓN EN ACERO D=36" A D=30" CON ESPIGO EN D=36" Y CAMPANA EN D=30", CON REVESTIMIENTO INTERIOR Y RECUBIRMIENTO EXTERIOR EN MORTERO DE CEMENTO. L=0,20M. PRESIÓN DE TRABAJO 150 PSI.</v>
          </cell>
          <cell r="E3399" t="str">
            <v>UN</v>
          </cell>
          <cell r="F3399">
            <v>5584670</v>
          </cell>
          <cell r="G3399" t="str">
            <v>Actualización 2022 -I + MO 2023</v>
          </cell>
        </row>
        <row r="3400">
          <cell r="C3400">
            <v>12967</v>
          </cell>
          <cell r="D3400" t="str">
            <v>CONSTRUCCIÓN DE LA INTERSECCIÓN A DESNIVEL DE PUENTE ARANDA - CODO 42" WSP ENTRE 5° Y 22.5° WSP ACERO CARBON NORMA AWWA C200 150 PSI, CON RECUBRIMIENTO SEGÚN NORMA AWWA C205, EXTREMO ESPIGO, CAMPANA. (Incluye suministro e instalación)</v>
          </cell>
          <cell r="E3400" t="str">
            <v>UN</v>
          </cell>
          <cell r="F3400">
            <v>7153090</v>
          </cell>
          <cell r="G3400" t="str">
            <v>Actualización 2022 -I + MO 2023</v>
          </cell>
        </row>
        <row r="3401">
          <cell r="C3401">
            <v>12968</v>
          </cell>
          <cell r="D3401" t="str">
            <v>CONSTRUCCIÓN DE LA INTERSECCIÓN A DESNIVEL DE PUENTE ARANDA - CODO HD JUNTA HIDRÁULICA PARA PVC 45ºX6"</v>
          </cell>
          <cell r="E3401" t="str">
            <v>UN</v>
          </cell>
          <cell r="F3401">
            <v>504560</v>
          </cell>
          <cell r="G3401" t="str">
            <v>Actualización 2022 -I + MO 2023</v>
          </cell>
        </row>
        <row r="3402">
          <cell r="C3402">
            <v>12969</v>
          </cell>
          <cell r="D3402" t="str">
            <v>CONSTRUCCIÓN DE LA INTERSECCIÓN A DESNIVEL DE PUENTE ARANDA - UNIÓN DE DESMONTAJE RÍGIDA D=36" CLASE 150</v>
          </cell>
          <cell r="E3402" t="str">
            <v>UN</v>
          </cell>
          <cell r="F3402">
            <v>12129849</v>
          </cell>
          <cell r="G3402" t="str">
            <v>Actualización 2022 -I + MO 2023</v>
          </cell>
        </row>
        <row r="3403">
          <cell r="C3403">
            <v>12970</v>
          </cell>
          <cell r="D3403" t="str">
            <v>CONSTRUCCIÓN DE LA INTERSECCIÓN A DESNIVEL DE PUENTE ARANDA - VÁLVULA TIPO MARIPOSA DE Ø 36", ASTM A536, CL 150 #, CON EXTREMOS BRIDADOS ANSI/ASME B16.47</v>
          </cell>
          <cell r="E3403" t="str">
            <v>UN</v>
          </cell>
          <cell r="F3403">
            <v>53506349</v>
          </cell>
          <cell r="G3403" t="str">
            <v>Actualización 2022 -I + MO 2023</v>
          </cell>
        </row>
        <row r="3404">
          <cell r="C3404">
            <v>12971</v>
          </cell>
          <cell r="D3404" t="str">
            <v>CONSTRUCCIÓN DE LA INTERSECCIÓN A DESNIVEL DE PUENTE ARANDA - ADAPTADOR PVC MACHO ROSCADO D=3/4"</v>
          </cell>
          <cell r="E3404" t="str">
            <v>UN</v>
          </cell>
          <cell r="F3404">
            <v>1050</v>
          </cell>
          <cell r="G3404" t="str">
            <v>Actualización 2022 -I + MO 2023</v>
          </cell>
        </row>
        <row r="3405">
          <cell r="C3405">
            <v>12972</v>
          </cell>
          <cell r="D3405" t="str">
            <v>CONSTRUCCIÓN DE LA INTERSECCIÓN A DESNIVEL DE PUENTE ARANDA - REGISTRO DE CORTE 1"</v>
          </cell>
          <cell r="E3405" t="str">
            <v>UN</v>
          </cell>
          <cell r="F3405">
            <v>112327</v>
          </cell>
          <cell r="G3405" t="str">
            <v>Actualización 2022 -I + MO 2023</v>
          </cell>
        </row>
        <row r="3406">
          <cell r="C3406">
            <v>12973</v>
          </cell>
          <cell r="D3406" t="str">
            <v>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v>
          </cell>
          <cell r="E3406" t="str">
            <v>UN</v>
          </cell>
          <cell r="F3406">
            <v>11907735</v>
          </cell>
          <cell r="G3406" t="str">
            <v>Actualización 2022 -I + MO 2023</v>
          </cell>
        </row>
        <row r="3407">
          <cell r="C3407">
            <v>12974</v>
          </cell>
          <cell r="D3407" t="str">
            <v>CONSTRUCCIÓN DE LA INTERSECCIÓN A DESNIVEL DE PUENTE ARANDA - Reducción en Acero φ 45" x φ 36" con Campana φ 45" y Espigo φ 36" con revestimientos interior y Exterior en Mortero de Cemento. L=1,05m. Presión de Trabajo = 150 PSI</v>
          </cell>
          <cell r="E3407" t="str">
            <v>UN</v>
          </cell>
          <cell r="F3407">
            <v>6885340</v>
          </cell>
          <cell r="G3407" t="str">
            <v>Actualización 2022 -I + MO 2023</v>
          </cell>
        </row>
        <row r="3408">
          <cell r="C3408">
            <v>12975</v>
          </cell>
          <cell r="D3408" t="str">
            <v>CONSTRUCCIÓN DE LA INTERSECCIÓN A DESNIVEL DE PUENTE ARANDA - NIPLE EN ACERO Ø=36" EXTREMOS ESPIGO/CAMPANA, REVESTIMIENTO INTERIOR Y RECUBRIMIENTO EXTERIOR EN MORTERO DE CEMENTO, CON SALIDA BRIDADA (ANSI B16.5) PARA VENTOSA 6" PRESIÓN DE DISEÑO 150 PSI</v>
          </cell>
          <cell r="E3408" t="str">
            <v>UN</v>
          </cell>
          <cell r="F3408">
            <v>4715970</v>
          </cell>
          <cell r="G3408" t="str">
            <v>Actualización 2022 -I + MO 2023</v>
          </cell>
        </row>
        <row r="3409">
          <cell r="C3409">
            <v>12976</v>
          </cell>
          <cell r="D3409" t="str">
            <v>CONSTRUCCIÓN DE LA INTERSECCIÓN A DESNIVEL DE PUENTE ARANDA - NIPLE EN ACERO Ø=18" EXTREMOS ESPIGO/CAMPANA, REVESTIMIENTO INTERIOR Y RECUBRIMIENTO EXTERIOR EN MORTERO DE CEMENTO, CON SALIDA BRIDADA SEGÚN ANSI B16.5 PARA VENTOSA 3". PRESIÓN DE DISEÑO 150 PSI</v>
          </cell>
          <cell r="E3409" t="str">
            <v>UN</v>
          </cell>
          <cell r="F3409">
            <v>2329425</v>
          </cell>
          <cell r="G3409" t="str">
            <v>Actualización 2022 -I + MO 2023</v>
          </cell>
        </row>
        <row r="3410">
          <cell r="C3410">
            <v>12977</v>
          </cell>
          <cell r="D3410" t="str">
            <v>CONSTRUCCIÓN DE LA INTERSECCIÓN A DESNIVEL DE PUENTE ARANDA - Cinturón de Cierre en Acero φ 42". Presión de Trabajo 150 psi. Revestido con Pintura Anticorrosiva. Suministrado suelto para ser instalado en Obra por otros. L=0,30m. Fabricado a partir de Lámina ASTM A 36</v>
          </cell>
          <cell r="E3410" t="str">
            <v>UN</v>
          </cell>
          <cell r="F3410">
            <v>950096</v>
          </cell>
          <cell r="G3410" t="str">
            <v>Actualización 2022 -I + MO 2023</v>
          </cell>
        </row>
        <row r="3411">
          <cell r="C3411">
            <v>12978</v>
          </cell>
          <cell r="D3411" t="str">
            <v>CONSTRUCCIÓN DE LA INTERSECCIÓN A DESNIVEL DE PUENTE ARANDA - Cinturón de Cierre en Acero φ 30". Presión de Trabajo 150 psi. Revestido con Pintura Anticorrosiva. Suministrado suelto para ser instalado en Obra por otros. L=0,30m. Fabricado a partir de Lámina ASTM A 36</v>
          </cell>
          <cell r="E3411" t="str">
            <v>UN</v>
          </cell>
          <cell r="F3411">
            <v>686749</v>
          </cell>
          <cell r="G3411" t="str">
            <v>Actualización 2022 -I + MO 2023</v>
          </cell>
        </row>
        <row r="3412">
          <cell r="C3412">
            <v>12979</v>
          </cell>
          <cell r="D3412" t="str">
            <v>CONSTRUCCIÓN DE LA INTERSECCIÓN A DESNIVEL DE PUENTE ARANDA - Cinturón de Cierre en Acero φ 20". Presión de Trabajo 150. Revestido con Pintura Anticorrosiva. Suministrado suelto para ser instalado en Obra por otros. L=0,30m. Fabricado a partir de Lámina ASTM A 36</v>
          </cell>
          <cell r="E3412" t="str">
            <v>UN</v>
          </cell>
          <cell r="F3412">
            <v>510986</v>
          </cell>
          <cell r="G3412" t="str">
            <v>Actualización 2022 -I + MO 2023</v>
          </cell>
        </row>
        <row r="3413">
          <cell r="C3413">
            <v>12980</v>
          </cell>
          <cell r="D3413" t="str">
            <v>CONSTRUCCIÓN DE LA INTERSECCIÓN A DESNIVEL DE PUENTE ARANDA - NIPLE EN ACERO Ø=30" EXTREMOS ESPIGO/CAMPANA, REVESTIMIENTO INTERIOR Y EXTERIOR EN MORTERO DE CEMENTO, CON SALIDA BRIDADA SEGÚN ANSI B16.5 PARA VENTOSA 6". PRESIÓN DE DISEÑO 350 PSI</v>
          </cell>
          <cell r="E3413" t="str">
            <v>UN</v>
          </cell>
          <cell r="F3413">
            <v>4163810</v>
          </cell>
          <cell r="G3413" t="str">
            <v>Actualización 2022 -I + MO 2023</v>
          </cell>
        </row>
        <row r="3414">
          <cell r="C3414">
            <v>12981</v>
          </cell>
          <cell r="D3414" t="str">
            <v>CONSTRUCCIÓN DE LA INTERSECCIÓN A DESNIVEL DE PUENTE ARANDA - CODO HD EXTREMO JUNTA HIDRÁULICA PARA PVC 45ºX12"</v>
          </cell>
          <cell r="E3414" t="str">
            <v>UN</v>
          </cell>
          <cell r="F3414">
            <v>2033710</v>
          </cell>
          <cell r="G3414" t="str">
            <v>Actualización 2022 -I + MO 2023</v>
          </cell>
        </row>
        <row r="3415">
          <cell r="C3415">
            <v>12982</v>
          </cell>
          <cell r="D3415" t="str">
            <v>CONSTRUCCIÓN DE LA INTERSECCIÓN A DESNIVEL DE PUENTE ARANDA - CODO HD EXTREMO JUNTA HIDRÁULICA PARA PVC 22.5ºX12"</v>
          </cell>
          <cell r="E3415" t="str">
            <v>UN</v>
          </cell>
          <cell r="F3415">
            <v>1980160</v>
          </cell>
          <cell r="G3415" t="str">
            <v>Actualización 2022 -I + MO 2023</v>
          </cell>
        </row>
        <row r="3416">
          <cell r="C3416">
            <v>12983</v>
          </cell>
          <cell r="D3416" t="str">
            <v>CONSTRUCCIÓN DE LA INTERSECCIÓN A DESNIVEL DE PUENTE ARANDA - CODO HD EXTREMO JUNTA HIDRÁULICA PARA PVC 90ºX4"</v>
          </cell>
          <cell r="E3416" t="str">
            <v>UN</v>
          </cell>
          <cell r="F3416">
            <v>320110</v>
          </cell>
          <cell r="G3416" t="str">
            <v>Actualización 2022 -I + MO 2023</v>
          </cell>
        </row>
        <row r="3417">
          <cell r="C3417">
            <v>12984</v>
          </cell>
          <cell r="D3417" t="str">
            <v>CONSTRUCCIÓN DE LA INTERSECCIÓN A DESNIVEL DE PUENTE ARANDA - CODO HD EXTREMO JUNTA HIDRÁULICA PARA PVC 90ºX12"</v>
          </cell>
          <cell r="E3417" t="str">
            <v>UN</v>
          </cell>
          <cell r="F3417">
            <v>2193170</v>
          </cell>
          <cell r="G3417" t="str">
            <v>Actualización 2022 -I + MO 2023</v>
          </cell>
        </row>
        <row r="3418">
          <cell r="C3418">
            <v>12985</v>
          </cell>
          <cell r="D3418" t="str">
            <v>CONSTRUCCIÓN DE LA INTERSECCIÓN A DESNIVEL DE PUENTE ARANDA - CODO HD EXTREMO JUNTA HIDRÁULICA PARA PVC 45ºX4"</v>
          </cell>
          <cell r="E3418" t="str">
            <v>UN</v>
          </cell>
          <cell r="F3418">
            <v>232050</v>
          </cell>
          <cell r="G3418" t="str">
            <v>Actualización 2022 -I + MO 2023</v>
          </cell>
        </row>
        <row r="3419">
          <cell r="C3419">
            <v>12986</v>
          </cell>
          <cell r="D3419" t="str">
            <v>CONSTRUCCIÓN DE LA INTERSECCIÓN A DESNIVEL DE PUENTE ARANDA - CODO HD EXTREMO JUNTA HIDRÁULICA PARA PVC 90ºX6"</v>
          </cell>
          <cell r="E3419" t="str">
            <v>UN</v>
          </cell>
          <cell r="F3419">
            <v>584290</v>
          </cell>
          <cell r="G3419" t="str">
            <v>Actualización 2022 -I + MO 2023</v>
          </cell>
        </row>
        <row r="3420">
          <cell r="C3420">
            <v>12987</v>
          </cell>
          <cell r="D3420" t="str">
            <v>CONSTRUCCIÓN DE LA INTERSECCIÓN A DESNIVEL DE PUENTE ARANDA - CODO HD JUNTA HIDRAULICA PARA PVC 11.25º X 12"</v>
          </cell>
          <cell r="E3420" t="str">
            <v>UN</v>
          </cell>
          <cell r="F3420">
            <v>1750490</v>
          </cell>
          <cell r="G3420" t="str">
            <v>Actualización 2022 -I + MO 2023</v>
          </cell>
        </row>
        <row r="3421">
          <cell r="C3421">
            <v>12988</v>
          </cell>
          <cell r="D3421" t="str">
            <v>CONSTRUCCIÓN DE LA INTERSECCIÓN A DESNIVEL DE PUENTE ARANDA - VÁLVULA COMPUERTA ELÁSTICA VÁSTAGO NO ASCENDENTE EXTREMO JUNTA HIDRÁULICA D=8"</v>
          </cell>
          <cell r="E3421" t="str">
            <v>UN</v>
          </cell>
          <cell r="F3421">
            <v>2651320</v>
          </cell>
          <cell r="G3421" t="str">
            <v>Actualización 2022 -I + MO 2023</v>
          </cell>
        </row>
        <row r="3422">
          <cell r="C3422">
            <v>12989</v>
          </cell>
          <cell r="D3422" t="str">
            <v>CONSTRUCCIÓN DE LA INTERSECCIÓN A DESNIVEL DE PUENTE ARANDA - VÁLVULA COMPUERTA ELÁSTICA VÁSTAGO NO ASCENDENTE EXTREMO JUNTA HIDRÁULICA D=12"</v>
          </cell>
          <cell r="E3422" t="str">
            <v>UN</v>
          </cell>
          <cell r="F3422">
            <v>6185620</v>
          </cell>
          <cell r="G3422" t="str">
            <v>Actualización 2022 -I + MO 2023</v>
          </cell>
        </row>
        <row r="3423">
          <cell r="C3423">
            <v>12990</v>
          </cell>
          <cell r="D3423" t="str">
            <v>CONSTRUCCIÓN DE LA INTERSECCIÓN A DESNIVEL DE PUENTE ARANDA - TEE EN ACERO Ø 16" x 12" CON EXTREMOS ESPIGO/CAMPANA Y BRIDA EN LA DERIVACIÓN (A)</v>
          </cell>
          <cell r="E3423" t="str">
            <v>UN</v>
          </cell>
          <cell r="F3423">
            <v>3079720</v>
          </cell>
          <cell r="G3423" t="str">
            <v>Actualización 2022 -I + MO 2023</v>
          </cell>
        </row>
        <row r="3424">
          <cell r="C3424">
            <v>12991</v>
          </cell>
          <cell r="D3424" t="str">
            <v>CONSTRUCCIÓN DE LA INTERSECCIÓN A DESNIVEL DE PUENTE ARANDA - VÁLVULA CHEQUE DE 4" (A) (150 PSI)</v>
          </cell>
          <cell r="E3424" t="str">
            <v>UN</v>
          </cell>
          <cell r="F3424">
            <v>861882</v>
          </cell>
          <cell r="G3424" t="str">
            <v>Actualización 2022 -I + MO 2023</v>
          </cell>
        </row>
        <row r="3425">
          <cell r="C3425">
            <v>12992</v>
          </cell>
          <cell r="D3425" t="str">
            <v>CONSTRUCCIÓN DE LA INTERSECCIÓN A DESNIVEL DE PUENTE ARANDA - CODO EN ACERO D=24" CON REVEST. INTER. Y EXT. EN MORTERO DE CEMENTO. ENTRE 22 1/2° Y 45° L=0.80M X 0.80M. INCLUYE JUNTA ESPIGO-CAMPANA CON EMPAQUES DE CAUCHO</v>
          </cell>
          <cell r="E3425" t="str">
            <v>UN</v>
          </cell>
          <cell r="F3425">
            <v>4759286</v>
          </cell>
          <cell r="G3425" t="str">
            <v>Actualización 2022 -I + MO 2023</v>
          </cell>
        </row>
        <row r="3426">
          <cell r="C3426">
            <v>12993</v>
          </cell>
          <cell r="D3426" t="str">
            <v>CONSTRUCCIÓN DE LA INTERSECCIÓN A DESNIVEL DE PUENTE ARANDA - CODO EN ACERO Ø=24" ENTRE 67 1/2° Y 90° JUNTA ESPIGO Y CAMPANA, CON EMPAQUE DE CAUCHO, CON REVEST.INT. Y RECUBR. EXT. EN MORTERO DE CEMENTO. L= 1.75m x 1.75m PRESIÓN DE TRABAJO 150PSI.</v>
          </cell>
          <cell r="E3426" t="str">
            <v>UN</v>
          </cell>
          <cell r="F3426">
            <v>8257172</v>
          </cell>
          <cell r="G3426" t="str">
            <v>Actualización 2022 -I + MO 2023</v>
          </cell>
        </row>
        <row r="3427">
          <cell r="C3427">
            <v>12994</v>
          </cell>
          <cell r="D3427" t="str">
            <v>CONSTRUCCIÓN DE LA INTERSECCIÓN A DESNIVEL DE PUENTE ARANDA - BRIDA FLANGLES SLIP-ON ACERO CARBÓN 150 D= 24"</v>
          </cell>
          <cell r="E3427" t="str">
            <v>UN</v>
          </cell>
          <cell r="F3427">
            <v>1730260</v>
          </cell>
          <cell r="G3427" t="str">
            <v>Actualización 2022 -I + MO 2023</v>
          </cell>
        </row>
        <row r="3428">
          <cell r="C3428">
            <v>12995</v>
          </cell>
          <cell r="D3428" t="str">
            <v>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v>
          </cell>
          <cell r="E3428" t="str">
            <v>ML</v>
          </cell>
          <cell r="F3428">
            <v>1300789</v>
          </cell>
          <cell r="G3428" t="str">
            <v>Actualización 2022 -I + MO 2023</v>
          </cell>
        </row>
        <row r="3429">
          <cell r="C3429">
            <v>12996</v>
          </cell>
          <cell r="D3429" t="str">
            <v>CONSTRUCCIÓN DE LA INTERSECCIÓN A DESNIVEL DE PUENTE ARANDA - TUBO EN ACERO F 18" CON UNIONES ESPIGO / CAMPANA CON EMPAQUE DE CAUCHO, CON REVESTIMIENTO INTERIOR Y RECUBRIMIENTO EXTERIOR EN MORTERO DE CEMENTO. FABRICADO DE CONFORMIDAD CON LA NORMA AWWA C 200 A PA</v>
          </cell>
          <cell r="E3429" t="str">
            <v>ML</v>
          </cell>
          <cell r="F3429">
            <v>871199</v>
          </cell>
          <cell r="G3429" t="str">
            <v>Actualización 2022 -I + MO 2023</v>
          </cell>
        </row>
        <row r="3430">
          <cell r="C3430">
            <v>12997</v>
          </cell>
          <cell r="D3430" t="str">
            <v>CONSTRUCCIÓN DE LA INTERSECCIÓN A DESNIVEL DE PUENTE ARANDA - TEE PEAD U. M . 4" X 2"</v>
          </cell>
          <cell r="E3430" t="str">
            <v>UN</v>
          </cell>
          <cell r="F3430">
            <v>98436</v>
          </cell>
          <cell r="G3430" t="str">
            <v>Actualización 2022 -I + MO 2023</v>
          </cell>
        </row>
        <row r="3431">
          <cell r="C3431">
            <v>12998</v>
          </cell>
          <cell r="D3431" t="str">
            <v>CONSTRUCCIÓN DE LA INTERSECCIÓN A DESNIVEL DE PUENTE ARANDA - NIPLE EN ACERO Ø=36" EXTREMOS ESPIGO/BRIDA, CON REVESTIMIENTO INTERIOR Y RECUBRIMIENTO EXTERIOR EN MORTERO CEMENTO, L=2000mm CON SALIDA PARA VENTOSA Ø4" Y BY-PASS Ø4" SUMINISTRO Y TRANSPORTE</v>
          </cell>
          <cell r="E3431" t="str">
            <v>UN</v>
          </cell>
          <cell r="F3431">
            <v>8935710</v>
          </cell>
          <cell r="G3431" t="str">
            <v>Actualización 2022 -I + MO 2023</v>
          </cell>
        </row>
        <row r="3432">
          <cell r="C3432">
            <v>12999</v>
          </cell>
          <cell r="D3432" t="str">
            <v>CONSTRUCCIÓN DE LA INTERSECCIÓN A DESNIVEL DE PUENTE ARANDA - CODO EN ACERO D=30"  ENTRE 5° Y 22 1/2°, JUNTA ESPIGO CAMPANA CON EMPAQUE DE CAUHO, CON REVESTIMIENTO INTERIOR Y EXTERIOR EN MORTERO DE CEMENTO. L=0.45M X 0.45M. PRESIÓN DE TRABAJO 150 PSI. SUMINISTRO</v>
          </cell>
          <cell r="E3432" t="str">
            <v>UN</v>
          </cell>
          <cell r="F3432">
            <v>4564602</v>
          </cell>
          <cell r="G3432" t="str">
            <v>Actualización 2022 -I + MO 2023</v>
          </cell>
        </row>
        <row r="3433">
          <cell r="C3433">
            <v>13000</v>
          </cell>
          <cell r="D3433" t="str">
            <v xml:space="preserve">CONSTRUCCIÓN DE LA INTERSECCIÓN A DESNIVEL DE PUENTE ARANDA - CEMENTO ASFÁLTICO 60-70 </v>
          </cell>
          <cell r="E3433" t="str">
            <v>KG</v>
          </cell>
          <cell r="F3433">
            <v>1753</v>
          </cell>
          <cell r="G3433" t="str">
            <v>Actualización 2022 -I + MO 2023</v>
          </cell>
        </row>
        <row r="3434">
          <cell r="C3434">
            <v>13001</v>
          </cell>
          <cell r="D3434" t="str">
            <v>CONSTRUCCIÓN DE LA INTERSECCIÓN A DESNIVEL DE PUENTE ARANDA - APOYO ELASTOMÉRICO SLIDE-FLON 60x70x7,5 DESLIZANTE.</v>
          </cell>
          <cell r="E3434" t="str">
            <v>UN</v>
          </cell>
          <cell r="F3434">
            <v>7979250</v>
          </cell>
          <cell r="G3434" t="str">
            <v>Actualización 2022 -I + MO 2023</v>
          </cell>
        </row>
        <row r="3435">
          <cell r="C3435">
            <v>13002</v>
          </cell>
          <cell r="D3435" t="str">
            <v>CONSTRUCCIÓN DE LA INTERSECCIÓN A DESNIVEL DE PUENTE ARANDA - JUNTA DE DILATACIÓN 330 MOVIMIENTO 330mm+/-165mm MODULOS 1.22 m</v>
          </cell>
          <cell r="E3435" t="str">
            <v>ML</v>
          </cell>
          <cell r="F3435">
            <v>7140000</v>
          </cell>
          <cell r="G3435" t="str">
            <v>Actualización 2022 -I + MO 2023</v>
          </cell>
        </row>
        <row r="3436">
          <cell r="C3436">
            <v>13003</v>
          </cell>
          <cell r="D3436" t="str">
            <v>CONSTRUCCIÓN DE LA INTERSECCIÓN A DESNIVEL DE PUENTE ARANDA - TRANSPORTE DE EQUIPOS PARA PRUEBA DE CARGA ESTÁTICA POR VIAJE DIURNO SIN ESCOLTA (En la Avenida La Sirena (AC 153 desde Kr 9 a Kr 19)</v>
          </cell>
          <cell r="E3436" t="str">
            <v>VIAJE</v>
          </cell>
          <cell r="F3436">
            <v>2161459</v>
          </cell>
          <cell r="G3436" t="str">
            <v>Actualización 2022 -I + MO 2023</v>
          </cell>
        </row>
        <row r="3437">
          <cell r="C3437">
            <v>13004</v>
          </cell>
          <cell r="D3437" t="str">
            <v>CONSTRUCCIÓN DE LA INTERSECCIÓN A DESNIVEL DE PUENTE ARANDA - PRUEBA DE CARGA ESTÁTICA PARA PUENTE VEHICULAR - Con superestructura en concreto. UBICADO EN LA AVENIDA LA SIRENA</v>
          </cell>
          <cell r="E3437" t="str">
            <v>UN</v>
          </cell>
          <cell r="F3437">
            <v>22765246</v>
          </cell>
          <cell r="G3437" t="str">
            <v>Actualización 2022 -I + MO 2023</v>
          </cell>
        </row>
        <row r="3438">
          <cell r="C3438">
            <v>13005</v>
          </cell>
          <cell r="D3438" t="str">
            <v>ESTUDIOS Y DISEÑOS PARA SITIOS INESTABLES EN BOGOTÁ D.C - BIOROLL TIPO FILTER DRENCH ØPROM= 20CM. INCLUYE GEOCABLE PARA SUJECIÓN</v>
          </cell>
          <cell r="E3438" t="str">
            <v>ML</v>
          </cell>
          <cell r="F3438">
            <v>19040</v>
          </cell>
          <cell r="G3438" t="str">
            <v>Actualización 2022 -I + MO 2023</v>
          </cell>
        </row>
        <row r="3439">
          <cell r="C3439">
            <v>13006</v>
          </cell>
          <cell r="D3439" t="str">
            <v>ESTUDIOS Y DISEÑOS PARA SITIOS INESTABLES EN BOGOTÁ D.C - GUADUA NATURAL SELECCIONADA LONGITUD DE 6.00 m DIÁMETRO ENTRE 8 A 15 cm, CONICIDAD - CURVATURA INTERIOR A 6 cm. Incluye suministro)</v>
          </cell>
          <cell r="E3439" t="str">
            <v>UN</v>
          </cell>
          <cell r="F3439">
            <v>17444</v>
          </cell>
          <cell r="G3439" t="str">
            <v>Actualización 2022 -I + MO 2023</v>
          </cell>
        </row>
        <row r="3440">
          <cell r="C3440">
            <v>13007</v>
          </cell>
          <cell r="D3440" t="str">
            <v>ESTUDIOS Y DISEÑOS PARA SITIOS INESTABLES EN BOGOTÁ D.C - GEOCABLE</v>
          </cell>
          <cell r="E3440" t="str">
            <v>ML</v>
          </cell>
          <cell r="F3440">
            <v>286</v>
          </cell>
          <cell r="G3440" t="str">
            <v>Actualización 2022 -I + MO 2023</v>
          </cell>
        </row>
        <row r="3441">
          <cell r="C3441">
            <v>13008</v>
          </cell>
          <cell r="D3441" t="str">
            <v>ESTUDIOS Y DISEÑOS PARA SITIOS INESTABLES EN BOGOTÁ D.C - GEOBIOMALLA SJ-HB-150 PARA CONTROL DE EROSIÓN EN TALUDES</v>
          </cell>
          <cell r="E3441" t="str">
            <v>M2</v>
          </cell>
          <cell r="F3441">
            <v>77350</v>
          </cell>
          <cell r="G3441" t="str">
            <v>Actualización 2022 -I + MO 2023</v>
          </cell>
        </row>
        <row r="3442">
          <cell r="C3442">
            <v>13009</v>
          </cell>
          <cell r="D3442" t="str">
            <v>ESTUDIOS Y DISEÑOS PARA SITIOS INESTABLES EN BOGOTÁ D.C - BROCA SDS 1 1/4" X 36"</v>
          </cell>
          <cell r="E3442" t="str">
            <v>UN</v>
          </cell>
          <cell r="F3442">
            <v>493000</v>
          </cell>
          <cell r="G3442" t="str">
            <v>Actualización 2022 -I + MO 2023</v>
          </cell>
        </row>
        <row r="3443">
          <cell r="C3443">
            <v>13010</v>
          </cell>
          <cell r="D3443" t="str">
            <v>ESTUDIOS Y DISEÑOS PARA SITIOS INESTABLES EN BOGOTÁ D.C - MALLA ROMBOIDAL SISTEMA TECCO® G45/2, TECCO® SPIKE PLATE P33/40, CLIP DE UNIÓN, SUJETACABLES, ANCLAJES DE CABEZA FLEXIBLE Y CABLE PERIMETRAL O SISTEMA EQUIVALENTE</v>
          </cell>
          <cell r="E3443" t="str">
            <v>M2</v>
          </cell>
          <cell r="F3443">
            <v>242175</v>
          </cell>
          <cell r="G3443" t="str">
            <v>Actualización 2022 -I + MO 2023</v>
          </cell>
        </row>
        <row r="3444">
          <cell r="C3444">
            <v>13011</v>
          </cell>
          <cell r="D3444" t="str">
            <v>ESTUDIOS Y DISEÑOS PARA SITIOS INESTABLES EN BOGOTÁ D.C - MALLA ROMBOIDAL SISTEMA TECCO® G65/3, TECCO® SPIKE PLATE P33/40, CLIP DE UNIÓN, SUJETACABLES, ANCLAJES DE CABEZA FLEXIBLE Y CABLE PERIMETRAL O SISTEMA EQUIVALENTE</v>
          </cell>
          <cell r="E3444" t="str">
            <v>M2</v>
          </cell>
          <cell r="F3444">
            <v>276971</v>
          </cell>
          <cell r="G3444" t="str">
            <v>Actualización 2022 -I + MO 2023</v>
          </cell>
        </row>
        <row r="3445">
          <cell r="C3445">
            <v>13012</v>
          </cell>
          <cell r="D3445" t="str">
            <v>ESTUDIOS Y DISEÑOS PARA SITIOS INESTABLES EN BOGOTÁ D.C - BARRA ROSCADA Ø=28MM, FY= 500N/MM2 (GEWI® PLUS 670/800 28MM  O EQUIVALENTE). INCLUYE ACOPLE GEWI® PLUS 28 MM, TUERCA CALOTA GEWI® PLUS 28 55°MM Y ESPACIADOR PARA BARRA DE 28 MM</v>
          </cell>
          <cell r="E3445" t="str">
            <v>ML</v>
          </cell>
          <cell r="F3445">
            <v>82308</v>
          </cell>
          <cell r="G3445" t="str">
            <v>Actualización 2022 -I + MO 2023</v>
          </cell>
        </row>
        <row r="3446">
          <cell r="C3446">
            <v>13013</v>
          </cell>
          <cell r="D3446" t="str">
            <v>ESTUDIOS Y DISEÑOS PARA SITIOS INESTABLES EN BOGOTÁ D.C - BARRA ROSCADA Ø=18MM, FY= 500N/MM2 (BARRA DYWIDAG 18MM 950/1050). INCLUYE TUERCA HEXAGONAL DYWIDAG 18MM Y ACOPLE DYWIDAG 18MM 950/1050</v>
          </cell>
          <cell r="E3446" t="str">
            <v>ML</v>
          </cell>
          <cell r="F3446">
            <v>50566</v>
          </cell>
          <cell r="G3446" t="str">
            <v>Actualización 2022 -I + MO 2023</v>
          </cell>
        </row>
        <row r="3447">
          <cell r="C3447">
            <v>13014</v>
          </cell>
          <cell r="D3447" t="str">
            <v>ESTUDIOS Y DISEÑOS PARA SITIOS INESTABLES EN BOGOTÁ D.C - TRITURADO 2"</v>
          </cell>
          <cell r="E3447" t="str">
            <v>M3</v>
          </cell>
          <cell r="F3447">
            <v>63000</v>
          </cell>
          <cell r="G3447" t="str">
            <v>Actualización 2022 -I + MO 2023</v>
          </cell>
        </row>
        <row r="3448">
          <cell r="C3448">
            <v>13015</v>
          </cell>
          <cell r="D3448" t="str">
            <v>REFORZAMIENTO ESTRUCTURAL DEL PUENTE VEHICULAR AV. MEDELLÍN (CALLE 80) POR AV. NQS (Cra. 30) EN BOGOTÁ D.C - POLIESTIRENO LÁMINA DE 1,00X1,00X0,05 m, DENSIDAD 35 KG/M3</v>
          </cell>
          <cell r="E3448" t="str">
            <v>M2</v>
          </cell>
          <cell r="F3448">
            <v>55930</v>
          </cell>
          <cell r="G3448" t="str">
            <v>Actualización 2022 -I + MO 2023</v>
          </cell>
        </row>
        <row r="3449">
          <cell r="C3449">
            <v>13016</v>
          </cell>
          <cell r="D3449" t="str">
            <v>REFORZAMIENTO ESTRUCTURAL DEL PUENTE VEHICULAR AV. MEDELLÍN (CALLE 80) POR AV. NQS (Cra. 30) EN BOGOTÁ D.C - NEOPRENO 35x25x5CM, D60 REFORZADO CON TRES PLATINAS 5 MM</v>
          </cell>
          <cell r="E3449" t="str">
            <v>UN</v>
          </cell>
          <cell r="F3449">
            <v>322371</v>
          </cell>
          <cell r="G3449" t="str">
            <v>Actualización 2022 -I + MO 2023</v>
          </cell>
        </row>
        <row r="3450">
          <cell r="C3450">
            <v>13017</v>
          </cell>
          <cell r="D3450" t="str">
            <v>ESTUDIOS Y DISEÑOS PARA SITIOS INESTABLES EN BOGOTÁ D.C -TABLESTACADO METALICO EN ACERO ESTRUCTURAL HR A36</v>
          </cell>
          <cell r="E3450" t="str">
            <v>KG</v>
          </cell>
          <cell r="F3450">
            <v>6127</v>
          </cell>
          <cell r="G3450" t="str">
            <v>Actualización 2022 -I + MO 2023</v>
          </cell>
        </row>
        <row r="3451">
          <cell r="C3451">
            <v>13018</v>
          </cell>
          <cell r="D3451" t="str">
            <v>ESTUDIOS Y DISEÑOS PARA SITIOS INESTABLES EN BOGOTÁ D.C -COSEDORA Y SELLADORA ELECTRICA DE SACOS</v>
          </cell>
          <cell r="E3451" t="str">
            <v>HR</v>
          </cell>
          <cell r="F3451">
            <v>220</v>
          </cell>
          <cell r="G3451" t="str">
            <v>Actualización 2022 -I + MO 2023</v>
          </cell>
        </row>
        <row r="3452">
          <cell r="C3452">
            <v>13019</v>
          </cell>
          <cell r="D3452" t="str">
            <v>ESTUDIOS Y DISEÑOS PARA SITIOS INESTABLES EN BOGOTÁ D.C - SISTEMA DE ANCLAJE REFORZADO (INCLUYE PATA DE ANCLA, CABLE DE 1/8" Y PRENSA METÁLICA, CARGA MAXIMA 500KG)</v>
          </cell>
          <cell r="E3452" t="str">
            <v>M2</v>
          </cell>
          <cell r="F3452">
            <v>46053</v>
          </cell>
          <cell r="G3452" t="str">
            <v>Actualización 2022 -I + MO 2023</v>
          </cell>
        </row>
        <row r="3453">
          <cell r="C3453">
            <v>13020</v>
          </cell>
          <cell r="D3453" t="str">
            <v>ESTUDIOS Y DISEÑOS PARA SITIOS INESTABLES EN BOGOTÁ D.C -GEOCABLE</v>
          </cell>
          <cell r="E3453" t="str">
            <v>ML</v>
          </cell>
          <cell r="F3453">
            <v>286</v>
          </cell>
          <cell r="G3453" t="str">
            <v>Actualización 2022 -I + MO 2023</v>
          </cell>
        </row>
        <row r="3454">
          <cell r="C3454">
            <v>13021</v>
          </cell>
          <cell r="D3454" t="str">
            <v>ESTUDIOS Y DISEÑOS PARA SITIOS INESTABLES EN BOGOTÁ D.C -GEOBIOMALLA TIPO SJ HAND BAG O SIMILAR CON FINES DE GEOBIOPROTECCION Y REVEGETACION PARA CONTROL DE EROSIÓN Y ESTABILIZACION DE TALUDES</v>
          </cell>
          <cell r="E3454" t="str">
            <v>M2</v>
          </cell>
          <cell r="F3454">
            <v>77350</v>
          </cell>
          <cell r="G3454" t="str">
            <v>Actualización 2022 -I + MO 2023</v>
          </cell>
        </row>
        <row r="3455">
          <cell r="C3455">
            <v>13022</v>
          </cell>
          <cell r="D3455" t="str">
            <v>ESTUDIOS Y DISEÑOS PARA SITIOS INESTABLES EN BOGOTÁ D.C -BROCA SDS 1 1/4" X 36"</v>
          </cell>
          <cell r="E3455" t="str">
            <v>UN</v>
          </cell>
          <cell r="F3455">
            <v>493000</v>
          </cell>
          <cell r="G3455" t="str">
            <v>Actualización 2022 -I + MO 2023</v>
          </cell>
        </row>
        <row r="3456">
          <cell r="C3456">
            <v>13023</v>
          </cell>
          <cell r="D3456" t="str">
            <v>REFORZAMIENTO ESTRUCTURAL DEL PUENTE VEHICULAR AV. MEDELLÍN (CALLE 80) POR AV. NQS (Cra. 30) EN BOGOTÁ D.C - JUNTA ELASTOMÉRICA MOVIMIENTO 50 MM +/- 25 MM (INCLUYE SUMINISTRO E INSTALACIÓN Y TODOS LOS COSTOS DE SUMINISTRO E INSTALACIÓN DE MATERIAL PARA ANCLAJE)</v>
          </cell>
          <cell r="E3456" t="str">
            <v>ML</v>
          </cell>
          <cell r="F3456">
            <v>1809212</v>
          </cell>
          <cell r="G3456" t="str">
            <v>Actualización 2022 -I + MO 2023</v>
          </cell>
        </row>
        <row r="3457">
          <cell r="C3457">
            <v>13024</v>
          </cell>
          <cell r="D3457" t="str">
            <v>REFORZAMIENTO ESTRUCTURAL DEL PUENTE VEHICULAR AV. MEDELLÍN (CALLE 80) POR AV. NQS (Cra. 30) EN BOGOTÁ D.C - CONSTRUCCIÓN DE MICROPILOTES, D=0,30M, L=21M, INYECCIÓN F´C=21 MPA. INCLUYE PERFORACIÓN E INYECCIÓN. CEMENTO SUMINISTRADO POR EL CLIENTE</v>
          </cell>
          <cell r="E3457" t="str">
            <v>ML</v>
          </cell>
          <cell r="F3457">
            <v>186075</v>
          </cell>
          <cell r="G3457" t="str">
            <v>Actualización 2022 -I + MO 2023</v>
          </cell>
        </row>
        <row r="3458">
          <cell r="C3458">
            <v>13025</v>
          </cell>
          <cell r="D3458" t="str">
            <v>REFORZAMIENTO ESTRUCTURAL DEL PUENTE VEHICULAR AV. MEDELLÍN (CALLE 80) POR AV. NQS (Cra. 30) EN BOGOTÁ D.C - INCLINÓMETRO BIDIRECCIONAL, INCLUYE: ACONDICIONAMIENTO DE TERRENO PARA INSTALACIÓN DE TUBERÍA ABS PARA INCLINÓMETRO VERTICAL + FIJACIÓN DE DATUM INFERIOR + ACOPLE DE SECCIONES DE ABS + LECHADA DE FIJACIÓN + PRUEBA DE CONTINUIDAD DE GUIAS DE INCLINÓMETRO + PERFORACIÓN MECÁNICA + TUBERÍA ABS PARA INCLINÓMETRO + OBRA DE ARTE PROTECCIÓN DE LA BOCA DEL TUBO DEL INCLINÓMETRO</v>
          </cell>
          <cell r="E3458" t="str">
            <v>UN</v>
          </cell>
          <cell r="F3458">
            <v>8076000</v>
          </cell>
          <cell r="G3458" t="str">
            <v>Actualización 2022 -I + MO 2023</v>
          </cell>
        </row>
        <row r="3459">
          <cell r="C3459">
            <v>13026</v>
          </cell>
          <cell r="D3459" t="str">
            <v>REFORZAMIENTO ESTRUCTURAL DEL PUENTE VEHICULAR AV. MEDELLÍN (CALLE 80) POR AV. NQS (Cra. 30) EN BOGOTÁ D.C - CELDA DE PRESIÓN EN CUERDA VIBRANTE, DIÁMETRO 230 MM. TRANSDUCTOR EN CUERDA VIBRANTE, 350 KPA; INCLUYE 10 METROS DE CABLE POR CADA CELDA.</v>
          </cell>
          <cell r="E3459" t="str">
            <v>UN</v>
          </cell>
          <cell r="F3459">
            <v>4970928</v>
          </cell>
          <cell r="G3459" t="str">
            <v>Actualización 2022 -I + MO 2023</v>
          </cell>
        </row>
        <row r="3460">
          <cell r="C3460">
            <v>13027</v>
          </cell>
          <cell r="D3460" t="str">
            <v>REFORZAMIENTO ESTRUCTURAL DEL PUENTE VEHICULAR AV. MEDELLÍN (CALLE 80) POR AV. NQS (Cra. 30) EN BOGOTÁ D.C - OBRAS DE ARTES CAJAS DE PROTECCIÓN CELDAS DE PRESIÓN Y TUBERÍA DE PROTECCIÓN, INCLUYE CAJA DE PROTECCIÓN, CAJAS DE MEDICIÓN, TUBERÍA, ABRAZADERAS, PERNOS, ETC. INSTALACIÓN DE CELDAS DE PRESIÓN POR EQUIPO TÉCNICO COMPUESTO POR TÉCNICO SÉNIOR, TÉCNICO JUNIOR Y PROFESIONAL HSE.</v>
          </cell>
          <cell r="E3460" t="str">
            <v>UN</v>
          </cell>
          <cell r="F3460">
            <v>4543777</v>
          </cell>
          <cell r="G3460" t="str">
            <v>Actualización 2022 -I + MO 2023</v>
          </cell>
        </row>
        <row r="3461">
          <cell r="C3461">
            <v>13028</v>
          </cell>
          <cell r="D3461" t="str">
            <v>REFORZAMIENTO ESTRUCTURAL DEL PUENTE VEHICULAR AV. MEDELLÍN (CALLE 80) POR AV. NQS (Cra. 30) EN BOGOTÁ D.C - TRANSPORTE DE EQUIPO Y PERSONAL PARA INSTRUMENTACIÓN REDES MATRICES DE ACUEDUCTO</v>
          </cell>
          <cell r="E3461" t="str">
            <v>GLB</v>
          </cell>
          <cell r="F3461">
            <v>833000</v>
          </cell>
          <cell r="G3461" t="str">
            <v>Actualización 2022 -I + MO 2023</v>
          </cell>
        </row>
        <row r="3462">
          <cell r="C3462">
            <v>13029</v>
          </cell>
          <cell r="D3462" t="str">
            <v>REFORZAMIENTO ESTRUCTURAL DEL PUENTE VEHICULAR AV. MEDELLÍN (CALLE 80) POR AV. NQS (Cra. 30) EN BOGOTÁ D.C -LECTURA E INFORME SEMANAL SOBRE EL MONITOREO EFECTUADO A LAS REDES MATRICES EN ACUEDUCTO PARA CONTROL DE ESFUERZOS EN PROCESOS CONSTRUCTIVOS A REALIZARSE EN ZONAS CERCANAS A DICHAS TUBERÍAS</v>
          </cell>
          <cell r="E3462" t="str">
            <v>UN</v>
          </cell>
          <cell r="F3462">
            <v>604750</v>
          </cell>
          <cell r="G3462" t="str">
            <v>Actualización 2022 -I + MO 2023</v>
          </cell>
        </row>
        <row r="3463">
          <cell r="C3463">
            <v>13030</v>
          </cell>
          <cell r="D3463" t="str">
            <v>REFORZAMIENTO ESTRUCTURAL DEL PUENTE VEHICULAR AV. MEDELLÍN (CALLE 80) POR AV. NQS (Cra. 30) EN BOGOTÁ D.C - IZAJE COMPUTARIZADO POR APOYO DE NEOPRENO, INCLUYE TRANSPORTES, EQUIPOS Y TÉCNICO. NO INCLUYE ESTRUCTURA DE APOYO</v>
          </cell>
          <cell r="E3463" t="str">
            <v>UN</v>
          </cell>
          <cell r="F3463">
            <v>3184542</v>
          </cell>
          <cell r="G3463" t="str">
            <v>Actualización 2022 -I + MO 2023</v>
          </cell>
        </row>
        <row r="3464">
          <cell r="C3464">
            <v>13031</v>
          </cell>
          <cell r="D3464" t="str">
            <v>REFORZAMIENTO ESTRUCTURAL DEL PUENTE VEHICULAR AV. MEDELLÍN (CALLE 80) POR AV. NQS (Cra. 30) EN BOGOTÁ D.C - PERFORACIÓN E INSTALACIÓN DE TUBERÍA DE 12" EN POLIPROPILENO POR SISTEMA DE PERFORACIÓN HORIZONTAL DIFIGIDA EN TERRENO BLANDO, INCLUYE TUBERÍA, UNIONES POR ELECTRODIFUSIÓN, ACCESORIOS, MANO DE OBRA E INVESTIGACIÓN POR GEORRADAR</v>
          </cell>
          <cell r="E3464" t="str">
            <v>ML</v>
          </cell>
          <cell r="F3464">
            <v>2230763</v>
          </cell>
          <cell r="G3464" t="str">
            <v>Actualización 2022 -I + MO 2023</v>
          </cell>
        </row>
        <row r="3465">
          <cell r="C3465">
            <v>13032</v>
          </cell>
          <cell r="D3465" t="str">
            <v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v>
          </cell>
          <cell r="E3465" t="str">
            <v>UN</v>
          </cell>
          <cell r="F3465">
            <v>36719794</v>
          </cell>
          <cell r="G3465" t="str">
            <v>Actualización 2022 -I + MO 2023</v>
          </cell>
        </row>
        <row r="3466">
          <cell r="C3466">
            <v>13033</v>
          </cell>
          <cell r="D3466" t="str">
            <v>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v>
          </cell>
          <cell r="E3466" t="str">
            <v>UN</v>
          </cell>
          <cell r="F3466">
            <v>44710900</v>
          </cell>
          <cell r="G3466" t="str">
            <v>Actualización 2022 -I + MO 2023</v>
          </cell>
        </row>
        <row r="3467">
          <cell r="C3467">
            <v>13035</v>
          </cell>
          <cell r="D3467" t="str">
            <v>CONSTRUCCIÓN INTERSECCIÓN A DESNIVEL PUENTE ARANDA Y DEMÁS OBRAS COMPLEMENTARIAS TRONCAL CALLE 13 -PUERTA METÁLICA ENTAMBORADA CAL 18 DE 4" INCLUYE PINTURA ELECTROSTÁTICA COLOR GRIS 7014 INCLUYE MARCO BISAGRAS REDONDAS Y CERRADURA. SUMINISTRO E INSTALACIÓN</v>
          </cell>
          <cell r="E3467" t="str">
            <v>UN</v>
          </cell>
          <cell r="F3467">
            <v>1413300</v>
          </cell>
          <cell r="G3467" t="str">
            <v>Actualización 2022 -I + MO 2023</v>
          </cell>
        </row>
        <row r="3468">
          <cell r="C3468">
            <v>13036</v>
          </cell>
          <cell r="D3468" t="str">
            <v>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v>
          </cell>
          <cell r="E3468" t="str">
            <v>M2</v>
          </cell>
          <cell r="F3468">
            <v>800715</v>
          </cell>
          <cell r="G3468" t="str">
            <v>Actualización 2022 -I + MO 2023</v>
          </cell>
        </row>
        <row r="3469">
          <cell r="C3469">
            <v>13037</v>
          </cell>
          <cell r="D3469" t="str">
            <v>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v>
          </cell>
          <cell r="E3469" t="str">
            <v>ML</v>
          </cell>
          <cell r="F3469">
            <v>130226</v>
          </cell>
          <cell r="G3469" t="str">
            <v>Actualización 2022 -I + MO 2023</v>
          </cell>
        </row>
        <row r="3470">
          <cell r="C3470">
            <v>13038</v>
          </cell>
          <cell r="D3470" t="str">
            <v>CONSTRUCCIÓN INTERSECCIÓN A DESNIVEL PUENTE ARANDA Y DEMÁS OBRAS COMPLEMENTARIAS TRONCAL CALLE 13 - VÁLVULA TIPO MARIPOSA DISCO INOX. DE Ø 4" CLASE 150. EXTREMOS BRIDADOS</v>
          </cell>
          <cell r="E3470" t="str">
            <v>UN</v>
          </cell>
          <cell r="F3470">
            <v>279650</v>
          </cell>
          <cell r="G3470" t="str">
            <v>Actualización 2022 -I + MO 2023</v>
          </cell>
        </row>
        <row r="3471">
          <cell r="C3471">
            <v>13039</v>
          </cell>
          <cell r="D3471" t="str">
            <v>CONSTRUCCIÓN INTERSECCIÓN A DESNIVEL PUENTE ARANDA Y DEMÁS OBRAS COMPLEMENTARIAS TRONCAL CALLE 13 - JUNTA DE DILATACIÓN ELASTOMÉRICA 230 MOVIMIENTO 230mm+/-115mm MODULOS 1.83 m</v>
          </cell>
          <cell r="E3471" t="str">
            <v>ML</v>
          </cell>
          <cell r="F3471">
            <v>4748100</v>
          </cell>
          <cell r="G3471" t="str">
            <v>Actualización 2022 -I + MO 2023</v>
          </cell>
        </row>
        <row r="3472">
          <cell r="C3472">
            <v>13040</v>
          </cell>
          <cell r="D3472" t="str">
            <v>CONSTRUCCIÓN INTERSECCIÓN A DESNIVEL PUENTE ARANDA Y DEMÁS OBRAS COMPLEMENTARIAS TRONCAL CALLE 13 - VÁLVULA TIPO MARIPOSA DISCO INOX. DE Ø 6" CLASE 150. EXTREMOS BRIDADOS</v>
          </cell>
          <cell r="E3472" t="str">
            <v>UN</v>
          </cell>
          <cell r="F3472">
            <v>470050</v>
          </cell>
          <cell r="G3472" t="str">
            <v>Actualización 2022 -I + MO 2023</v>
          </cell>
        </row>
        <row r="3473">
          <cell r="C3473">
            <v>13041</v>
          </cell>
          <cell r="D3473" t="str">
            <v>CONSTRUCCIÓN INTERSECCIÓN A DESNIVEL PUENTE ARANDA Y DEMÁS OBRAS COMPLEMENTARIAS TRONCAL CALLE 13 - TELERRUPTOR 1X16 AMP</v>
          </cell>
          <cell r="E3473" t="str">
            <v>UN</v>
          </cell>
          <cell r="F3473">
            <v>41055</v>
          </cell>
          <cell r="G3473" t="str">
            <v>Actualización 2022 -I + MO 2023</v>
          </cell>
        </row>
        <row r="3474">
          <cell r="C3474">
            <v>13042</v>
          </cell>
          <cell r="D3474" t="str">
            <v>CONSTRUCCIÓN INTERSECCIÓN A DESNIVEL PUENTE ARANDA Y DEMÁS OBRAS COMPLEMENTARIAS TRONCAL CALLE 13 - UNIÓN JUNTA DESMONTAJE Ø 12" RÍGIDA CLASE 150 (Tipo BRIDA ANSI)</v>
          </cell>
          <cell r="E3474" t="str">
            <v>UN</v>
          </cell>
          <cell r="F3474">
            <v>3403400</v>
          </cell>
          <cell r="G3474" t="str">
            <v>Actualización 2022 -I + MO 2023</v>
          </cell>
        </row>
        <row r="3475">
          <cell r="C3475">
            <v>13043</v>
          </cell>
          <cell r="D3475" t="str">
            <v>CONSTRUCCIÓN INTERSECCIÓN A DESNIVEL PUENTE ARANDA Y DEMÁS OBRAS COMPLEMENTARIAS TRONCAL CALLE 13 -JUNTA DE DILATACIÓN ELASTOMÉRICA 160 MOVIMIENTO 160mm+/-80mm MODULOS 2 m</v>
          </cell>
          <cell r="E3475" t="str">
            <v>ML</v>
          </cell>
          <cell r="F3475">
            <v>1606500</v>
          </cell>
          <cell r="G3475" t="str">
            <v>Actualización 2022 -I + MO 2023</v>
          </cell>
        </row>
        <row r="3476">
          <cell r="C3476">
            <v>13044</v>
          </cell>
          <cell r="D3476" t="str">
            <v>CONSTRUCCIÓN INTERSECCIÓN A DESNIVEL PUENTE ARANDA Y DEMÁS OBRAS COMPLEMENTARIAS TRONCAL CALLE 13 - VALVULA COMPUERTA ELASTICA VNA (VÁSTAGO NO ASCENDENTE) EXTREMO BRIDADO. D=3"</v>
          </cell>
          <cell r="E3476" t="str">
            <v>UN</v>
          </cell>
          <cell r="F3476">
            <v>921060</v>
          </cell>
          <cell r="G3476" t="str">
            <v>Actualización 2022 -I + MO 2023</v>
          </cell>
        </row>
        <row r="3477">
          <cell r="C3477">
            <v>13045</v>
          </cell>
          <cell r="D3477" t="str">
            <v>CONSTRUCCIÓN INTERSECCIÓN A DESNIVEL PUENTE ARANDA Y DEMÁS OBRAS COMPLEMENTARIAS TRONCAL CALLE 13- SUMIDERO PREFABRICADO PD200 REJA FUNDICIÓN PASARELA</v>
          </cell>
          <cell r="E3477" t="str">
            <v>UN</v>
          </cell>
          <cell r="F3477">
            <v>1610218</v>
          </cell>
          <cell r="G3477" t="str">
            <v>Actualización 2022 -I + MO 2023</v>
          </cell>
        </row>
        <row r="3478">
          <cell r="C3478">
            <v>13046</v>
          </cell>
          <cell r="D3478" t="str">
            <v>CONSTRUCCIÓN INTERSECCIÓN A DESNIVEL PUENTE ARANDA Y DEMÁS OBRAS COMPLEMENTARIAS TRONCAL CALLE 13 - CANAL PD200 REJA FUNDICIÓN PASARELA D400</v>
          </cell>
          <cell r="E3478" t="str">
            <v>UN</v>
          </cell>
          <cell r="F3478">
            <v>797907</v>
          </cell>
          <cell r="G3478" t="str">
            <v>Actualización 2022 -I + MO 2023</v>
          </cell>
        </row>
        <row r="3479">
          <cell r="C3479">
            <v>13047</v>
          </cell>
          <cell r="D3479" t="str">
            <v>CONSTRUCCIÓN INTERSECCIÓN A DESNIVEL PUENTE ARANDA Y DEMÁS OBRAS COMPLEMENTARIAS TRONCAL CALLE 13 - MACROMEDIDOR TIPO WOLTMAN DE 3"</v>
          </cell>
          <cell r="E3479" t="str">
            <v>UN</v>
          </cell>
          <cell r="F3479">
            <v>2600000</v>
          </cell>
          <cell r="G3479" t="str">
            <v>Actualización 2022 -I + MO 2023</v>
          </cell>
        </row>
        <row r="3480">
          <cell r="C3480">
            <v>13048</v>
          </cell>
          <cell r="D3480" t="str">
            <v>CONSTRUCCIÓN INTERSECCIÓN A DESNIVEL PUENTE ARANDA Y DEMÁS OBRAS COMPLEMENTARIAS TRONCAL CALLE 13 - CODO EN ACERO D=16" ENTRE 22 ½° Y 45° JUNTA ESPIGO-CAMPANA CON EMPAQUE DE CAUCHO, CON  REVEST.INT. Y RECUBR. EXT. EN MORTERO DE CEMENTO. L=0.60X0.60M. PRESIÓN DE TRABAJO 150PSI</v>
          </cell>
          <cell r="E3480" t="str">
            <v>UN</v>
          </cell>
          <cell r="F3480">
            <v>2677500</v>
          </cell>
          <cell r="G3480" t="str">
            <v>Actualización 2022 -I + MO 2023</v>
          </cell>
        </row>
        <row r="3481">
          <cell r="C3481">
            <v>13049</v>
          </cell>
          <cell r="D3481" t="str">
            <v>CONSTRUCCIÓN INTERSECCIÓN A DESNIVEL PUENTE ARANDA Y DEMÁS OBRAS COMPLEMENTARIAS TRONCAL CALLE 13 - VÁLVULA CONTROL DE NIVEL DE TANQUE DE BOLA DE 3"</v>
          </cell>
          <cell r="E3481" t="str">
            <v>UN</v>
          </cell>
          <cell r="F3481">
            <v>1368143</v>
          </cell>
          <cell r="G3481" t="str">
            <v>Actualización 2022 -I + MO 2023</v>
          </cell>
        </row>
        <row r="3482">
          <cell r="C3482">
            <v>13050</v>
          </cell>
          <cell r="D3482" t="str">
            <v>CONSTRUCCIÓN INTERSECCIÓN A DESNIVEL PUENTE ARANDA Y DEMÁS OBRAS COMPLEMENTARIAS TRONCAL CALLE 13 - VÁLVULA VENTOSA HD CÁMARA DOBLE ACCIÓN (DOBLE EFECTO) D=6" EXTREMO EN BRIDA CLASE 150</v>
          </cell>
          <cell r="E3482" t="str">
            <v>UN</v>
          </cell>
          <cell r="F3482">
            <v>4960000</v>
          </cell>
          <cell r="G3482" t="str">
            <v>Actualización 2022 -I + MO 2023</v>
          </cell>
        </row>
        <row r="3483">
          <cell r="C3483">
            <v>13051</v>
          </cell>
          <cell r="D3483" t="str">
            <v>CONSTRUCCIÓN INTERSECCIÓN A DESNIVEL PUENTE ARANDA Y DEMÁS OBRAS COMPLEMENTARIAS TRONCAL CALLE 13 - UNIÓN JUNTA DE MONTAJE D=4" RÍGIDA CLASE 150</v>
          </cell>
          <cell r="E3483" t="str">
            <v>UN</v>
          </cell>
          <cell r="F3483">
            <v>690200</v>
          </cell>
          <cell r="G3483" t="str">
            <v>Actualización 2022 -I + MO 2023</v>
          </cell>
        </row>
        <row r="3484">
          <cell r="C3484">
            <v>13052</v>
          </cell>
          <cell r="D3484" t="str">
            <v>CONSTRUCCIÓN INTERSECCIÓN A DESNIVEL PUENTE ARANDA Y DEMÁS OBRAS COMPLEMENTARIAS TRONCAL CALLE 13 - CAJA VERTICAL PARA 3 MEDIDORES TRIFÁSICOS DE ENERGÍA. DIMENSIONES 1550 X 300 X 180MM</v>
          </cell>
          <cell r="E3484" t="str">
            <v>UN</v>
          </cell>
          <cell r="F3484">
            <v>447550</v>
          </cell>
          <cell r="G3484" t="str">
            <v>Actualización 2022 -I + MO 2023</v>
          </cell>
        </row>
        <row r="3485">
          <cell r="C3485">
            <v>13053</v>
          </cell>
          <cell r="D3485" t="str">
            <v>CONSTRUCCIÓN INTERSECCIÓN A DESNIVEL PUENTE ARANDA Y DEMÁS OBRAS COMPLEMENTARIAS TRONCAL CALLE 13 - UNIÓN JUNTA DE MONTAJE D=8" RÍGIDA CLASE 300</v>
          </cell>
          <cell r="E3485" t="str">
            <v>UN</v>
          </cell>
          <cell r="F3485">
            <v>3781696</v>
          </cell>
          <cell r="G3485" t="str">
            <v>Actualización 2022 -I + MO 2023</v>
          </cell>
        </row>
        <row r="3486">
          <cell r="C3486">
            <v>13054</v>
          </cell>
          <cell r="D3486" t="str">
            <v>CONSTRUCCIÓN INTERSECCIÓN A DESNIVEL PUENTE ARANDA Y DEMÁS OBRAS COMPLEMENTARIAS TRONCAL CALLE 13 -BREAKER INDUSTRIAL ABB 3 X 50 AMP</v>
          </cell>
          <cell r="E3486" t="str">
            <v>UN</v>
          </cell>
          <cell r="F3486">
            <v>384370</v>
          </cell>
          <cell r="G3486" t="str">
            <v>Actualización 2022 -I + MO 2023</v>
          </cell>
        </row>
        <row r="3487">
          <cell r="C3487">
            <v>13055</v>
          </cell>
          <cell r="D3487" t="str">
            <v>CONSTRUCCIÓN INTERSECCIÓN A DESNIVEL PUENTE ARANDA Y DEMÁS OBRAS COMPLEMENTARIAS TRONCAL CALLE 13 - TEE PVC U.M. D=3" SCH 80</v>
          </cell>
          <cell r="E3487" t="str">
            <v>UN</v>
          </cell>
          <cell r="F3487">
            <v>140800</v>
          </cell>
          <cell r="G3487" t="str">
            <v>Actualización 2022 -I + MO 2023</v>
          </cell>
        </row>
        <row r="3488">
          <cell r="C3488">
            <v>13056</v>
          </cell>
          <cell r="D3488" t="str">
            <v>CONSTRUCCIÓN INTERSECCIÓN A DESNIVEL PUENTE ARANDA Y DEMÁS OBRAS COMPLEMENTARIAS TRONCAL CALLE 13 - BREAKER INDUSTRIAL ABB 3 X 40 AMP</v>
          </cell>
          <cell r="E3488" t="str">
            <v>UN</v>
          </cell>
          <cell r="F3488">
            <v>384370</v>
          </cell>
          <cell r="G3488" t="str">
            <v>Actualización 2022 -I + MO 2023</v>
          </cell>
        </row>
        <row r="3489">
          <cell r="C3489">
            <v>13057</v>
          </cell>
          <cell r="D3489" t="str">
            <v>CONSTRUCCIÓN INTERSECCIÓN A DESNIVEL PUENTE ARANDA Y DEMÁS OBRAS COMPLEMENTARIAS TRONCAL CALLE 13 -LAMINA ACERO INOXIDABLE 304 Cal. 18</v>
          </cell>
          <cell r="E3489" t="str">
            <v>M2</v>
          </cell>
          <cell r="F3489">
            <v>111865</v>
          </cell>
          <cell r="G3489" t="str">
            <v>Actualización 2022 -I + MO 2023</v>
          </cell>
        </row>
        <row r="3490">
          <cell r="C3490">
            <v>13058</v>
          </cell>
          <cell r="D3490" t="str">
            <v>CONSTRUCCIÓN INTERSECCIÓN A DESNIVEL PUENTE ARANDA Y DEMÁS OBRAS COMPLEMENTARIAS TRONCAL CALLE 13 - VÁLVULA COMPUERTA ELÁSTICA VA (VÁSTAGO ASCENDENTE) D=4" CLASE 300 EXTREMOS BRIDADOS</v>
          </cell>
          <cell r="E3490" t="str">
            <v>UN</v>
          </cell>
          <cell r="F3490">
            <v>1011000</v>
          </cell>
          <cell r="G3490" t="str">
            <v>Actualización 2022 -I + MO 2023</v>
          </cell>
        </row>
        <row r="3491">
          <cell r="C3491">
            <v>13059</v>
          </cell>
          <cell r="D3491" t="str">
            <v>CONSTRUCCIÓN INTERSECCIÓN A DESNIVEL PUENTE ARANDA Y DEMÁS OBRAS COMPLEMENTARIAS TRONCAL CALLE 13 - TABLERO DE 12 CIRCUITOS AUTOSOPORTADO EN LÁMINA COLD ROLLED IP44 A 120 VC.A, BARRAJE TRAIFÁSICO DE 100A, 5 HILOS, F+N+T.</v>
          </cell>
          <cell r="E3491" t="str">
            <v>UN</v>
          </cell>
          <cell r="F3491">
            <v>179450</v>
          </cell>
          <cell r="G3491" t="str">
            <v>Actualización 2022 -I + MO 2023</v>
          </cell>
        </row>
        <row r="3492">
          <cell r="C3492">
            <v>13060</v>
          </cell>
          <cell r="D3492" t="str">
            <v>CONSTRUCCIÓN INTERSECCIÓN A DESNIVEL PUENTE ARANDA Y DEMÁS OBRAS COMPLEMENTARIAS TRONCAL CALLE 13 - UNION JUNTA DE MONTAJE D=4" RÍGIDA CLASE 300</v>
          </cell>
          <cell r="E3492" t="str">
            <v>UN</v>
          </cell>
          <cell r="F3492">
            <v>1584162</v>
          </cell>
          <cell r="G3492" t="str">
            <v>Actualización 2022 -I + MO 2023</v>
          </cell>
        </row>
        <row r="3493">
          <cell r="C3493">
            <v>13061</v>
          </cell>
          <cell r="D3493" t="str">
            <v>CONSTRUCCIÓN INTERSECCIÓN A DESNIVEL PUENTE ARANDA Y DEMÁS OBRAS COMPLEMENTARIAS TRONCAL CALLE 13 - TABLETA TACTIL EN LAMINA METALICA, ANCHO 0.20M INSTALADA ALINEADA CON LA SUPERFICIE DEL PISO (INCLUYE SUMINISTRO E INSTALACIÓN).</v>
          </cell>
          <cell r="E3493" t="str">
            <v>ML</v>
          </cell>
          <cell r="F3493">
            <v>1201707</v>
          </cell>
          <cell r="G3493" t="str">
            <v>Actualización 2022 -I + MO 2023</v>
          </cell>
        </row>
        <row r="3494">
          <cell r="C3494">
            <v>13062</v>
          </cell>
          <cell r="D3494" t="str">
            <v>CONSTRUCCIÓN INTERSECCIÓN A DESNIVEL PUENTE ARANDA Y DEMÁS OBRAS COMPLEMENTARIAS TRONCAL CALLE 13 - CABLE 10 AWG THHN-600V EN COBRE</v>
          </cell>
          <cell r="E3494" t="str">
            <v>ML</v>
          </cell>
          <cell r="F3494">
            <v>11016</v>
          </cell>
          <cell r="G3494" t="str">
            <v>Actualización 2022 -I + MO 2023</v>
          </cell>
        </row>
        <row r="3495">
          <cell r="C3495">
            <v>13063</v>
          </cell>
          <cell r="D3495" t="str">
            <v>CONSTRUCCIÓN INTERSECCIÓN A DESNIVEL PUENTE ARANDA Y DEMÁS OBRAS COMPLEMENTARIAS TRONCAL CALLE 13 - VÁLVULA CHEQUE DE 4" (A) (150 PSI)</v>
          </cell>
          <cell r="E3495" t="str">
            <v>UN</v>
          </cell>
          <cell r="F3495">
            <v>861883</v>
          </cell>
          <cell r="G3495" t="str">
            <v>Actualización 2022 -I + MO 2023</v>
          </cell>
        </row>
        <row r="3496">
          <cell r="C3496">
            <v>13064</v>
          </cell>
          <cell r="D3496" t="str">
            <v>CONSTRUCCIÓN INTERSECCIÓN A DESNIVEL PUENTE ARANDA Y DEMÁS OBRAS COMPLEMENTARIAS TRONCAL CALLE 13 - NIPLE EN ACERO Ø 8" CON BRIDA Y EXTREMO LISO L= 150mm, REVESTIMIENTO INTERIOR Y EXTERIOR EN PINTURA EXPOXICA. SUMINISTRO Y TRANSPORTE</v>
          </cell>
          <cell r="E3496" t="str">
            <v>UN</v>
          </cell>
          <cell r="F3496">
            <v>609280</v>
          </cell>
          <cell r="G3496" t="str">
            <v>Actualización 2022 -I + MO 2023</v>
          </cell>
        </row>
        <row r="3497">
          <cell r="C3497">
            <v>13065</v>
          </cell>
          <cell r="D3497" t="str">
            <v>CONSTRUCCIÓN INTERSECCIÓN A DESNIVEL PUENTE ARANDA Y DEMÁS OBRAS COMPLEMENTARIAS TRONCAL CALLE 13- BREAKER INDUSTRIAL ABB 3 X 40 AMP</v>
          </cell>
          <cell r="E3497" t="str">
            <v>UN</v>
          </cell>
          <cell r="F3497">
            <v>384370</v>
          </cell>
          <cell r="G3497" t="str">
            <v>Actualización 2022 -I + MO 2023</v>
          </cell>
        </row>
        <row r="3498">
          <cell r="C3498">
            <v>13066</v>
          </cell>
          <cell r="D3498" t="str">
            <v>CONSTRUCCIÓN INTERSECCIÓN A DESNIVEL PUENTE ARANDA Y DEMÁS OBRAS COMPLEMENTARIAS TRONCAL CALLE 13 - MEDIDOR PARA AGUA DE 3/4" NPT, 20 mm DN</v>
          </cell>
          <cell r="E3498" t="str">
            <v>UN</v>
          </cell>
          <cell r="F3498">
            <v>261317</v>
          </cell>
          <cell r="G3498" t="str">
            <v>Actualización 2022 -I + MO 2023</v>
          </cell>
        </row>
        <row r="3499">
          <cell r="C3499">
            <v>13067</v>
          </cell>
          <cell r="D3499" t="str">
            <v>CONSTRUCCIÓN INTERSECCIÓN A DESNIVEL PUENTE ARANDA Y DEMÁS OBRAS COMPLEMENTARIAS TRONCAL CALLE 13 - TABLERO DE 6 CIRCUITOS THR1 AUTOSOPORTADO , EN LÁMINA COL ROLLED IP44 A 208/120 VC.A. BARRAJE TRIFÁSICO 5 HILOS, 3F+N+T.</v>
          </cell>
          <cell r="E3499" t="str">
            <v>UN</v>
          </cell>
          <cell r="F3499">
            <v>105250</v>
          </cell>
          <cell r="G3499" t="str">
            <v>Actualización 2022 -I + MO 2023</v>
          </cell>
        </row>
        <row r="3500">
          <cell r="C3500">
            <v>13068</v>
          </cell>
          <cell r="D3500" t="str">
            <v>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v>
          </cell>
          <cell r="E3500" t="str">
            <v>ML</v>
          </cell>
          <cell r="F3500">
            <v>35991</v>
          </cell>
          <cell r="G3500" t="str">
            <v>Actualización 2022 -I + MO 2023</v>
          </cell>
        </row>
        <row r="3501">
          <cell r="C3501">
            <v>13069</v>
          </cell>
          <cell r="D3501" t="str">
            <v>CONSTRUCCIÓN INTERSECCIÓN A DESNIVEL PUENTE ARANDA Y DEMÁS OBRAS COMPLEMENTARIAS TRONCAL CALLE 13 - REDUCCION PVC U.M. NORMA NTC 382 3"x2"</v>
          </cell>
          <cell r="E3501" t="str">
            <v>UN</v>
          </cell>
          <cell r="F3501">
            <v>6440</v>
          </cell>
          <cell r="G3501" t="str">
            <v>Actualización 2022 -I + MO 2023</v>
          </cell>
        </row>
        <row r="3502">
          <cell r="C3502">
            <v>13070</v>
          </cell>
          <cell r="D3502" t="str">
            <v>CONSTRUCCIÓN INTERSECCIÓN A DESNIVEL PUENTE ARANDA Y DEMÁS OBRAS COMPLEMENTARIAS TRONCAL CALLE 13 - TUBERÍA HD, ACUEDUCTO,  3"</v>
          </cell>
          <cell r="E3502" t="str">
            <v>ML</v>
          </cell>
          <cell r="F3502">
            <v>85617</v>
          </cell>
          <cell r="G3502" t="str">
            <v>Actualización 2022 -I + MO 2023</v>
          </cell>
        </row>
        <row r="3503">
          <cell r="C3503">
            <v>13071</v>
          </cell>
          <cell r="D3503" t="str">
            <v>CONSTRUCCIÓN INTERSECCIÓN A DESNIVEL PUENTE ARANDA Y DEMÁS OBRAS COMPLEMENTARIAS TRONCAL CALLE 13 - VÁLVULA CHEQUE DE 6" CLASE # 150</v>
          </cell>
          <cell r="E3503" t="str">
            <v>UN</v>
          </cell>
          <cell r="F3503">
            <v>1624071</v>
          </cell>
          <cell r="G3503" t="str">
            <v>Actualización 2022 -I + MO 2023</v>
          </cell>
        </row>
        <row r="3504">
          <cell r="C3504">
            <v>13072</v>
          </cell>
          <cell r="D3504" t="str">
            <v>CONSTRUCCIÓN INTERSECCIÓN A DESNIVEL PUENTE ARANDA Y DEMÁS OBRAS COMPLEMENTARIAS TRONCAL CALLE 13 - VÁLVULA VENTOSA HD DE DOBLE EFECTO  D=4" CLASE 150 EXTREMO EN BRIDA</v>
          </cell>
          <cell r="E3504" t="str">
            <v>UN</v>
          </cell>
          <cell r="F3504">
            <v>1606500</v>
          </cell>
          <cell r="G3504" t="str">
            <v>Actualización 2022 -I + MO 2023</v>
          </cell>
        </row>
        <row r="3505">
          <cell r="C3505">
            <v>13073</v>
          </cell>
          <cell r="D3505" t="str">
            <v>CONSTRUCCIÓN INTERSECCIÓN A DESNIVEL PUENTE ARANDA Y DEMÁS OBRAS COMPLEMENTARIAS TRONCAL CALLE 13 - TUBERIA CONDUIT GALVANIZADA IMC D=2 1/2"</v>
          </cell>
          <cell r="E3505" t="str">
            <v>ML</v>
          </cell>
          <cell r="F3505">
            <v>63267</v>
          </cell>
          <cell r="G3505" t="str">
            <v>Actualización 2022 -I + MO 2023</v>
          </cell>
        </row>
        <row r="3506">
          <cell r="C3506">
            <v>13074</v>
          </cell>
          <cell r="D3506" t="str">
            <v>CONSTRUCCIÓN INTERSECCIÓN A DESNIVEL PUENTE ARANDA Y DEMÁS OBRAS COMPLEMENTARIAS TRONCAL CALLE 13 - REGISTRO BOLA 3/4" TIPO PESADO</v>
          </cell>
          <cell r="E3506" t="str">
            <v>UN</v>
          </cell>
          <cell r="F3506">
            <v>9800</v>
          </cell>
          <cell r="G3506" t="str">
            <v>Actualización 2022 -I + MO 2023</v>
          </cell>
        </row>
        <row r="3507">
          <cell r="C3507">
            <v>13075</v>
          </cell>
          <cell r="D3507" t="str">
            <v>CONSTRUCCIÓN INTERSECCIÓN A DESNIVEL PUENTE ARANDA Y DEMÁS OBRAS COMPLEMENTARIAS TRONCAL CALLE 13 - TEE EN ACERO Ø 16" x 12" CON EXTREMOS ESPIGO/CAMPANA Y BRIDA EN LA DERIVACIÓN (A)</v>
          </cell>
          <cell r="E3507" t="str">
            <v>UN</v>
          </cell>
          <cell r="F3507">
            <v>3079720</v>
          </cell>
          <cell r="G3507" t="str">
            <v>Actualización 2022 -I + MO 2023</v>
          </cell>
        </row>
        <row r="3508">
          <cell r="C3508">
            <v>13076</v>
          </cell>
          <cell r="D3508" t="str">
            <v>CONSTRUCCIÓN INTERSECCIÓN A DESNIVEL PUENTE ARANDA Y DEMÁS OBRAS COMPLEMENTARIAS TRONCAL CALLE 13 - UNIÓN JUNTA DE MONTAJE D=8" RÍGIDA CLASE 150</v>
          </cell>
          <cell r="E3508" t="str">
            <v>UN</v>
          </cell>
          <cell r="F3508">
            <v>1594600</v>
          </cell>
          <cell r="G3508" t="str">
            <v>Actualización 2022 -I + MO 2023</v>
          </cell>
        </row>
        <row r="3509">
          <cell r="C3509">
            <v>13077</v>
          </cell>
          <cell r="D3509" t="str">
            <v>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v>
          </cell>
          <cell r="E3509" t="str">
            <v>UN</v>
          </cell>
          <cell r="F3509">
            <v>29870184</v>
          </cell>
          <cell r="G3509" t="str">
            <v>Actualización 2022 -I + MO 2023</v>
          </cell>
        </row>
        <row r="3510">
          <cell r="C3510">
            <v>13078</v>
          </cell>
          <cell r="D3510" t="str">
            <v>CONSTRUCCIÓN INTERSECCIÓN A DESNIVEL PUENTE ARANDA Y DEMÁS OBRAS COMPLEMENTARIAS TRONCAL CALLE 13 - CODO EN ACERO D=16" ENTRE 5° Y 22 1/2°  L=0.35MX0.35M, CON REVEST. INTER. Y EXT. EN MORTERO DE CEMENTO. INCLUYE UNIONES (ESPIGO CAMPANA), EMPAQUES DE CAUCHO, NO INCLUYE MATERIALES PARA ANCLAJE</v>
          </cell>
          <cell r="E3510" t="str">
            <v>UN</v>
          </cell>
          <cell r="F3510">
            <v>1874250</v>
          </cell>
          <cell r="G3510" t="str">
            <v>Actualización 2022 -I + MO 2023</v>
          </cell>
        </row>
        <row r="3511">
          <cell r="C3511">
            <v>13079</v>
          </cell>
          <cell r="D3511" t="str">
            <v>CONSTRUCCIÓN INTERSECCIÓN A DESNIVEL PUENTE ARANDA Y DEMÁS OBRAS COMPLEMENTARIAS TRONCAL CALLE 13 - PUERTA MECÁNICA PARA ESTACIÓN TIPO TRANSMILENIO (4.75X2.382) EN VIDRIO LAMINADO DE SEGURIDAD. INCLUYE PERFIL PERIMETRAL EN ALUMINIO, PINTURA ELCTROSTÁTICA (Suministro e instalación)</v>
          </cell>
          <cell r="E3511" t="str">
            <v>UN</v>
          </cell>
          <cell r="F3511">
            <v>42266807</v>
          </cell>
          <cell r="G3511" t="str">
            <v>Actualización 2022 -I + MO 2023</v>
          </cell>
        </row>
        <row r="3512">
          <cell r="C3512">
            <v>13080</v>
          </cell>
          <cell r="D3512" t="str">
            <v>CONSTRUCCIÓN INTERSECCIÓN A DESNIVEL PUENTE ARANDA Y DEMÁS OBRAS COMPLEMENTARIAS TRONCAL CALLE 13 - VÁLVULA TIPO MARIPOSA DISCO INOX. DE Ø 16" CLASE 150. EXTREMOS BRIDADOS</v>
          </cell>
          <cell r="E3512" t="str">
            <v>UN</v>
          </cell>
          <cell r="F3512">
            <v>11662000</v>
          </cell>
          <cell r="G3512" t="str">
            <v>Actualización 2022 -I + MO 2023</v>
          </cell>
        </row>
        <row r="3513">
          <cell r="C3513">
            <v>13081</v>
          </cell>
          <cell r="D3513" t="str">
            <v>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v>
          </cell>
          <cell r="E3513" t="str">
            <v>UN</v>
          </cell>
          <cell r="F3513">
            <v>11907140</v>
          </cell>
          <cell r="G3513" t="str">
            <v>Actualización 2022 -I + MO 2023</v>
          </cell>
        </row>
        <row r="3514">
          <cell r="C3514">
            <v>13082</v>
          </cell>
          <cell r="D3514" t="str">
            <v>CONSTRUCCIÓN INTERSECCIÓN A DESNIVEL PUENTE ARANDA Y DEMÁS OBRAS COMPLEMENTARIAS TRONCAL CALLE 13 - UNIÓN JUNTA DE MONTAJE D=6" RÍGIDA CLASE 150</v>
          </cell>
          <cell r="E3514" t="str">
            <v>UN</v>
          </cell>
          <cell r="F3514">
            <v>1427762</v>
          </cell>
          <cell r="G3514" t="str">
            <v>Actualización 2022 -I + MO 2023</v>
          </cell>
        </row>
        <row r="3515">
          <cell r="C3515">
            <v>13083</v>
          </cell>
          <cell r="D3515" t="str">
            <v>CONSTRUCCIÓN INTERSECCIÓN A DESNIVEL PUENTE ARANDA Y DEMÁS OBRAS COMPLEMENTARIAS TRONCAL CALLE 13 - TAPÓN HEMBRA HA ROSCA NPT Ø2"</v>
          </cell>
          <cell r="E3515" t="str">
            <v>UN</v>
          </cell>
          <cell r="F3515">
            <v>9639</v>
          </cell>
          <cell r="G3515" t="str">
            <v>Actualización 2022 -I + MO 2023</v>
          </cell>
        </row>
        <row r="3516">
          <cell r="C3516">
            <v>13084</v>
          </cell>
          <cell r="D3516" t="str">
            <v>CONSTRUCCIÓN INTERSECCIÓN A DESNIVEL PUENTE ARANDA Y DEMÁS OBRAS COMPLEMENTARIAS TRONCAL CALLE 13 - UNION DE DESMONTAJE AUTOPORTANTE HD Ø18" BRIDA B16.5 (*)</v>
          </cell>
          <cell r="E3516" t="str">
            <v>UN</v>
          </cell>
          <cell r="F3516">
            <v>7080500</v>
          </cell>
          <cell r="G3516" t="str">
            <v>Actualización 2022 -I + MO 2023</v>
          </cell>
        </row>
        <row r="3517">
          <cell r="C3517">
            <v>13085</v>
          </cell>
          <cell r="D3517" t="str">
            <v>CONSTRUCCIÓN INTERSECCIÓN A DESNIVEL PUENTE ARANDA Y DEMÁS OBRAS COMPLEMENTARIAS TRONCAL CALLE 13 - NIPLE EN ACERO Ø=30" EXTREMOS BRIDA/CAMPANA, REVEST.INTERIOR Y RECUBR EXT. EN MORTERO CEMENTO, L=2000mm CON SALIDA PARA VENTOSA Ø4" Y BY-PASS Ø4". SUMINISTRO Y TRANSPORTE</v>
          </cell>
          <cell r="E3517" t="str">
            <v>UN</v>
          </cell>
          <cell r="F3517">
            <v>8009890</v>
          </cell>
          <cell r="G3517" t="str">
            <v>Actualización 2022 -I + MO 2023</v>
          </cell>
        </row>
        <row r="3518">
          <cell r="C3518">
            <v>13086</v>
          </cell>
          <cell r="D3518" t="str">
            <v>CONSTRUCCIÓN INTERSECCIÓN A DESNIVEL PUENTE ARANDA Y DEMÁS OBRAS COMPLEMENTARIAS TRONCAL CALLE 13 -  VALVULA DE COMPUERTA VNA HD Ø4" BRIDA B.16.5 CL300 SELLO DE BRONCE DE MANIOBRA "</v>
          </cell>
          <cell r="E3518" t="str">
            <v>UN</v>
          </cell>
          <cell r="F3518">
            <v>818125</v>
          </cell>
          <cell r="G3518" t="str">
            <v>Actualización 2022 -I + MO 2023</v>
          </cell>
        </row>
        <row r="3519">
          <cell r="C3519">
            <v>13087</v>
          </cell>
          <cell r="D3519" t="str">
            <v>CONSTRUCCIÓN INTERSECCIÓN A DESNIVEL PUENTE ARANDA Y DEMÁS OBRAS COMPLEMENTARIAS TRONCAL CALLE 13 - VÁLVULA COMPUERTA VNA Ø2" HD B16.5 CL 300 CON VOLANTE MANIOBRA</v>
          </cell>
          <cell r="E3519" t="str">
            <v>UN</v>
          </cell>
          <cell r="F3519">
            <v>1025071</v>
          </cell>
          <cell r="G3519" t="str">
            <v>Actualización 2022 -I + MO 2023</v>
          </cell>
        </row>
        <row r="3520">
          <cell r="C3520">
            <v>13088</v>
          </cell>
          <cell r="D3520" t="str">
            <v>CONSTRUCCIÓN INTERSECCIÓN A DESNIVEL PUENTE ARANDA Y DEMÁS OBRAS COMPLEMENTARIAS TRONCAL CALLE 13 -TUBERIA EN ACERO GALVANIZADA D= 2" (NO INCLUYE RELLENOS). SUMINISTRO E INSTALACIÓN.</v>
          </cell>
          <cell r="E3520" t="str">
            <v>ML</v>
          </cell>
          <cell r="F3520">
            <v>58599</v>
          </cell>
          <cell r="G3520" t="str">
            <v>Actualización 2022 -I + MO 2023</v>
          </cell>
        </row>
        <row r="3521">
          <cell r="C3521">
            <v>13089</v>
          </cell>
          <cell r="D3521" t="str">
            <v>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v>
          </cell>
          <cell r="E3521" t="str">
            <v>ML</v>
          </cell>
          <cell r="F3521">
            <v>52371</v>
          </cell>
          <cell r="G3521" t="str">
            <v>Actualización 2022 -I + MO 2023</v>
          </cell>
        </row>
        <row r="3522">
          <cell r="C3522">
            <v>13090</v>
          </cell>
          <cell r="D3522" t="str">
            <v>CONSTRUCCIÓN INTERSECCIÓN A DESNIVEL PUENTE ARANDA Y DEMÁS OBRAS COMPLEMENTARIAS TRONCAL CALLE 13 - VALVULA DE COMPUERTA VNA HD Ø8" BRIDA B.16.5 CL300 SELLO DE BORNCE DE MANIOBRA</v>
          </cell>
          <cell r="E3522" t="str">
            <v>UN</v>
          </cell>
          <cell r="F3522">
            <v>5271492</v>
          </cell>
          <cell r="G3522" t="str">
            <v>Actualización 2022 -I + MO 2023</v>
          </cell>
        </row>
        <row r="3523">
          <cell r="C3523">
            <v>13091</v>
          </cell>
          <cell r="D3523" t="str">
            <v>"CONSTRUCCIÓN INTERSECCIÓN A DESNIVEL PUENTE ARANDA Y DEMÁS OBRAS COMPLEMENTARIAS TRONCAL CALLE 13 -  VALVULA DE COMPUERTA VNA HD Ø4"" BRIDA B.16.5 CL300 SELLO DE BRONCE DE MANIOBRA "</v>
          </cell>
          <cell r="E3523" t="str">
            <v>UN</v>
          </cell>
          <cell r="F3523">
            <v>818125</v>
          </cell>
          <cell r="G3523" t="str">
            <v>Actualización 2022 -I + MO 2023</v>
          </cell>
        </row>
        <row r="3524">
          <cell r="C3524">
            <v>13092</v>
          </cell>
          <cell r="D3524" t="str">
            <v>CONSTRUCCIÓN INTERSECCIÓN A DESNIVEL PUENTE ARANDA Y DEMÁS OBRAS COMPLEMENTARIAS TRONCAL CALLE 13 - PANELES EN VIDRIO LAMINADO Y DE SEGURIDAD PARA PASAMANOS EXTERIOR, FIJACIÓN CON BUJES. (SUMINISTRO E INSTALACIÓN)</v>
          </cell>
          <cell r="E3524" t="str">
            <v>M2</v>
          </cell>
          <cell r="F3524">
            <v>290240</v>
          </cell>
          <cell r="G3524" t="str">
            <v>Actualización 2022 -I + MO 2023</v>
          </cell>
        </row>
        <row r="3525">
          <cell r="C3525">
            <v>13093</v>
          </cell>
          <cell r="D3525" t="str">
            <v>CONSTRUCCIÓN INTERSECCIÓN A DESNIVEL PUENTE ARANDA Y DEMÁS OBRAS COMPLEMENTARIAS TRONCAL CALLE 13 - REDUCCIÓN EN ACERO D=18" D=16" CON CAMPANA D=18" Y ESPIGO 16", CON REVESTIMIENTO INTERIOR Y RECUBRIMIENTO EXTERIOR EN MORTERO DE CEMENTO. L=0.20m. PRESIÓN DE TRABAJO = 150 PSI.</v>
          </cell>
          <cell r="E3525" t="str">
            <v>UN</v>
          </cell>
          <cell r="F3525">
            <v>3059490</v>
          </cell>
          <cell r="G3525" t="str">
            <v>Actualización 2022 -I + MO 2023</v>
          </cell>
        </row>
        <row r="3526">
          <cell r="C3526">
            <v>13094</v>
          </cell>
          <cell r="D3526" t="str">
            <v>CONSTRUCCIÓN INTERSECCIÓN A DESNIVEL PUENTE ARANDA Y DEMÁS OBRAS COMPLEMENTARIAS TRONCAL CALLE 13 - PASAMANOS EXTERIOR EN PLATINAS VERTICALES 2" X 5/8" + TOPE, PIE EN LONGITUDINAL, EN TUBULAR DE ACERO D=2" SOLDADO A PLATINAS (SUMINISTRO E INSTALACIÓN)</v>
          </cell>
          <cell r="E3526" t="str">
            <v>ML</v>
          </cell>
          <cell r="F3526">
            <v>406335</v>
          </cell>
          <cell r="G3526" t="str">
            <v>Actualización 2022 -I + MO 2023</v>
          </cell>
        </row>
        <row r="3527">
          <cell r="C3527">
            <v>13095</v>
          </cell>
          <cell r="D3527" t="str">
            <v>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v>
          </cell>
          <cell r="E3527" t="str">
            <v>M2</v>
          </cell>
          <cell r="F3527">
            <v>345075</v>
          </cell>
          <cell r="G3527" t="str">
            <v>Actualización 2022 -I + MO 2023</v>
          </cell>
        </row>
        <row r="3528">
          <cell r="C3528">
            <v>13096</v>
          </cell>
          <cell r="D3528" t="str">
            <v>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v>
          </cell>
          <cell r="E3528" t="str">
            <v>M2</v>
          </cell>
          <cell r="F3528">
            <v>302513</v>
          </cell>
          <cell r="G3528" t="str">
            <v>Actualización 2022 -I + MO 2023</v>
          </cell>
        </row>
        <row r="3529">
          <cell r="C3529">
            <v>13097</v>
          </cell>
          <cell r="D3529" t="str">
            <v>CONSTRUCCIÓN INTERSECCIÓN A DESNIVEL PUENTE ARANDA Y DEMÁS OBRAS COMPLEMENTARIAS TRONCAL CALLE 13 - CABLE MONOPOLAR DE ALUMINIO, THHW PARA 600 V C.A., CALIBRE No 6 AWG. (Suministro e Instalación)</v>
          </cell>
          <cell r="E3529" t="str">
            <v>ML</v>
          </cell>
          <cell r="F3529">
            <v>3211</v>
          </cell>
          <cell r="G3529" t="str">
            <v>Actualización 2022 -I + MO 2023</v>
          </cell>
        </row>
        <row r="3530">
          <cell r="C3530">
            <v>13098</v>
          </cell>
          <cell r="D3530" t="str">
            <v>CONSTRUCCIÓN INTERSECCIÓN A DESNIVEL PUENTE ARANDA Y DEMÁS OBRAS COMPLEMENTARIAS TRONCAL CALLE 13 - BARANDA EN VIDRIO TEMPLADO 6 MM, H=1.0M Y PASAMANOS CILÍNDRICO EN ACERO INOXIDABLE MATE DE D= 2" TORNIQUETES PLATAFORMAS. (SUMINISTRO E INSTALACIÓN)</v>
          </cell>
          <cell r="E3530" t="str">
            <v>ML</v>
          </cell>
          <cell r="F3530">
            <v>174620</v>
          </cell>
          <cell r="G3530" t="str">
            <v>Actualización 2022 -I + MO 2023</v>
          </cell>
        </row>
        <row r="3531">
          <cell r="C3531">
            <v>13099</v>
          </cell>
          <cell r="D3531" t="str">
            <v>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v>
          </cell>
          <cell r="E3531" t="str">
            <v>M2</v>
          </cell>
          <cell r="F3531">
            <v>378132</v>
          </cell>
          <cell r="G3531" t="str">
            <v>Actualización 2022 -I + MO 2023</v>
          </cell>
        </row>
        <row r="3532">
          <cell r="C3532">
            <v>13100</v>
          </cell>
          <cell r="D3532" t="str">
            <v>CONSTRUCCIÓN INTERSECCIÓN A DESNIVEL PUENTE ARANDA Y DEMÁS OBRAS COMPLEMENTARIAS TRONCAL CALLE 13 - Breaker industrial 3 X 20 AMP (Suministro e instalación)</v>
          </cell>
          <cell r="E3532" t="str">
            <v>UN</v>
          </cell>
          <cell r="F3532">
            <v>134368</v>
          </cell>
          <cell r="G3532" t="str">
            <v>Actualización 2022 -I + MO 2023</v>
          </cell>
        </row>
        <row r="3533">
          <cell r="C3533">
            <v>13101</v>
          </cell>
          <cell r="D3533" t="str">
            <v>CONSTRUCCIÓN INTERSECCIÓN A DESNIVEL PUENTE ARANDA Y DEMÁS OBRAS COMPLEMENTARIAS TRONCAL CALLE 13 - Breaker industrial 3 X 30 AMP (Suministro e instalación)</v>
          </cell>
          <cell r="E3533" t="str">
            <v>UN</v>
          </cell>
          <cell r="F3533">
            <v>136252</v>
          </cell>
          <cell r="G3533" t="str">
            <v>Actualización 2022 -I + MO 2023</v>
          </cell>
        </row>
        <row r="3534">
          <cell r="C3534">
            <v>13102</v>
          </cell>
          <cell r="D3534" t="str">
            <v>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v>
          </cell>
          <cell r="E3534" t="str">
            <v>ML</v>
          </cell>
          <cell r="F3534">
            <v>1728300</v>
          </cell>
          <cell r="G3534" t="str">
            <v>Actualización 2022 -I + MO 2023</v>
          </cell>
        </row>
        <row r="3535">
          <cell r="C3535">
            <v>13103</v>
          </cell>
          <cell r="D3535" t="str">
            <v>CONSTRUCCIÓN INTERSECCIÓN A DESNIVEL PUENTE ARANDA Y DEMÁS OBRAS COMPLEMENTARIAS TRONCAL CALLE 13 - Breaker industrial 3 X 40 AMP (Suministro e instalación)</v>
          </cell>
          <cell r="E3535" t="str">
            <v>UN</v>
          </cell>
          <cell r="F3535">
            <v>136252</v>
          </cell>
          <cell r="G3535" t="str">
            <v>Actualización 2022 -I + MO 2023</v>
          </cell>
        </row>
        <row r="3536">
          <cell r="C3536">
            <v>13104</v>
          </cell>
          <cell r="D3536" t="str">
            <v>CONSTRUCCIÓN INTERSECCIÓN A DESNIVEL PUENTE ARANDA Y DEMÁS OBRAS COMPLEMENTARIAS TRONCAL CALLE 13 - CICLOPARQUEADERO METÁLICO SENCILLO, SEGÚN DETALLE ESPECÍFICO</v>
          </cell>
          <cell r="E3536" t="str">
            <v>UN</v>
          </cell>
          <cell r="F3536">
            <v>350258</v>
          </cell>
          <cell r="G3536" t="str">
            <v>Actualización 2022 -I + MO 2023</v>
          </cell>
        </row>
        <row r="3537">
          <cell r="C3537">
            <v>13105</v>
          </cell>
          <cell r="D3537" t="str">
            <v>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v>
          </cell>
          <cell r="E3537" t="str">
            <v>UN</v>
          </cell>
          <cell r="F3537">
            <v>561681</v>
          </cell>
          <cell r="G3537" t="str">
            <v>Actualización 2022 -I + MO 2023</v>
          </cell>
        </row>
        <row r="3538">
          <cell r="C3538">
            <v>13106</v>
          </cell>
          <cell r="D3538" t="str">
            <v>CONSTRUCCIÓN INTERSECCIÓN A DESNIVEL PUENTE ARANDA Y DEMÁS OBRAS COMPLEMENTARIAS TRONCAL CALLE 13 - BREAKER ENCHUFABLE 1x20A (suministro e instalación)</v>
          </cell>
          <cell r="E3538" t="str">
            <v>UN</v>
          </cell>
          <cell r="F3538">
            <v>11524</v>
          </cell>
          <cell r="G3538" t="str">
            <v>Actualización 2022 -I + MO 2023</v>
          </cell>
        </row>
        <row r="3539">
          <cell r="C3539">
            <v>13107</v>
          </cell>
          <cell r="D3539" t="str">
            <v>CONSTRUCCIÓN INTERSECCIÓN A DESNIVEL PUENTE ARANDA Y DEMÁS OBRAS COMPLEMENTARIAS TRONCAL CALLE 13 - Breaker industrial graduable de 40A hasta 100A (Suministro e instalación)</v>
          </cell>
          <cell r="E3539" t="str">
            <v>UN</v>
          </cell>
          <cell r="F3539">
            <v>202446</v>
          </cell>
          <cell r="G3539" t="str">
            <v>Actualización 2022 -I + MO 2023</v>
          </cell>
        </row>
        <row r="3540">
          <cell r="C3540">
            <v>13108</v>
          </cell>
          <cell r="D3540" t="str">
            <v>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v>
          </cell>
          <cell r="E3540" t="str">
            <v>UN</v>
          </cell>
          <cell r="F3540">
            <v>22690766</v>
          </cell>
          <cell r="G3540" t="str">
            <v>Actualización 2022 -I + MO 2023</v>
          </cell>
        </row>
        <row r="3541">
          <cell r="C3541">
            <v>13109</v>
          </cell>
          <cell r="D3541" t="str">
            <v>CONSTRUCCIÓN INTERSECCIÓN A DESNIVEL PUENTE ARANDA Y DEMÁS OBRAS COMPLEMENTARIAS TRONCAL CALLE 13 - Tablero de 42 circuitos autosoportado en lámina cold rolled IP44 A 208/120 VC.A. barraje trifásico de  225 A, 5 hilos, 3F+N+T, ( suministro e instalación)</v>
          </cell>
          <cell r="E3541" t="str">
            <v>UN</v>
          </cell>
          <cell r="F3541">
            <v>395067</v>
          </cell>
          <cell r="G3541" t="str">
            <v>Actualización 2022 -I + MO 2023</v>
          </cell>
        </row>
        <row r="3542">
          <cell r="C3542">
            <v>13110</v>
          </cell>
          <cell r="D3542" t="str">
            <v>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v>
          </cell>
          <cell r="E3542" t="str">
            <v>UN</v>
          </cell>
          <cell r="F3542">
            <v>109690</v>
          </cell>
          <cell r="G3542" t="str">
            <v>Actualización 2022 -I + MO 2023</v>
          </cell>
        </row>
        <row r="3543">
          <cell r="C3543">
            <v>13111</v>
          </cell>
          <cell r="D3543" t="str">
            <v>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v>
          </cell>
          <cell r="E3543" t="str">
            <v>UN</v>
          </cell>
          <cell r="F3543">
            <v>4140304</v>
          </cell>
          <cell r="G3543" t="str">
            <v>Actualización 2022 -I + MO 2023</v>
          </cell>
        </row>
        <row r="3544">
          <cell r="C3544">
            <v>13112</v>
          </cell>
          <cell r="D3544" t="str">
            <v>CONSTRUCCIÓN INTERSECCIÓN A DESNIVEL PUENTE ARANDA Y DEMÁS OBRAS COMPLEMENTARIAS TRONCAL CALLE 13 - MODULO INSTITUCIONAL CAFÉ PARA TRONCAL CARRERA SÉPTIMA DE ACUERDO A PLANOS DE DISEÑO. (INCLUYE FABRICACIÓN, SUMINISTRO E INSTALACIÓN)</v>
          </cell>
          <cell r="E3544" t="str">
            <v>UN</v>
          </cell>
          <cell r="F3544">
            <v>116120592</v>
          </cell>
          <cell r="G3544" t="str">
            <v>Actualización 2022 -I + MO 2023</v>
          </cell>
        </row>
        <row r="3545">
          <cell r="C3545">
            <v>13113</v>
          </cell>
          <cell r="D3545" t="str">
            <v>CONSTRUCCIÓN INTERSECCIÓN A DESNIVEL PUENTE ARANDA Y DEMÁS OBRAS COMPLEMENTARIAS TRONCAL CALLE 13 -JUNTA DE DILATACIÓN 80 MOVIMIENTO 80mm+/-40mm MODULOS 2 m</v>
          </cell>
          <cell r="E3545" t="str">
            <v>ML</v>
          </cell>
          <cell r="F3545">
            <v>674730</v>
          </cell>
          <cell r="G3545" t="str">
            <v>Actualización 2022 -I + MO 2023</v>
          </cell>
        </row>
        <row r="3546">
          <cell r="C3546">
            <v>13114</v>
          </cell>
          <cell r="D3546" t="str">
            <v>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v>
          </cell>
          <cell r="E3546" t="str">
            <v>UN</v>
          </cell>
          <cell r="F3546">
            <v>5940627</v>
          </cell>
          <cell r="G3546" t="str">
            <v>Actualización 2022 -I + MO 2023</v>
          </cell>
        </row>
        <row r="3547">
          <cell r="C3547">
            <v>13115</v>
          </cell>
          <cell r="D3547" t="str">
            <v>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v>
          </cell>
          <cell r="E3547" t="str">
            <v>UN</v>
          </cell>
          <cell r="F3547">
            <v>5538407</v>
          </cell>
          <cell r="G3547" t="str">
            <v>Actualización 2022 -I + MO 2023</v>
          </cell>
        </row>
        <row r="3548">
          <cell r="C3548">
            <v>13116</v>
          </cell>
          <cell r="D3548" t="str">
            <v>CONSTRUCCIÓN INTERSECCIÓN A DESNIVEL PUENTE ARANDA Y DEMÁS OBRAS COMPLEMENTARIAS TRONCAL CALLE 13 - MESON INTERIOR TAQUILLAS CON ESTRUCTURA METÁLICA DE SOPORTE Y ACABADO EN ACERO INOXIDABLE MATE, CON APOYO PISO, DE A=40CM. (SUMINISTRO E INSTALACIÓN)</v>
          </cell>
          <cell r="E3548" t="str">
            <v>ML</v>
          </cell>
          <cell r="F3548">
            <v>291048</v>
          </cell>
          <cell r="G3548" t="str">
            <v>Actualización 2022 -I + MO 2023</v>
          </cell>
        </row>
        <row r="3549">
          <cell r="C3549">
            <v>13117</v>
          </cell>
          <cell r="D3549" t="str">
            <v>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v>
          </cell>
          <cell r="E3549" t="str">
            <v>UN</v>
          </cell>
          <cell r="F3549">
            <v>6609407</v>
          </cell>
          <cell r="G3549" t="str">
            <v>Actualización 2022 -I + MO 2023</v>
          </cell>
        </row>
        <row r="3550">
          <cell r="C3550">
            <v>13118</v>
          </cell>
          <cell r="D3550" t="str">
            <v>CONSTRUCCIÓN INTERSECCIÓN A DESNIVEL PUENTE ARANDA Y DEMÁS OBRAS COMPLEMENTARIAS TRONCAL CALLE 13 - VIDRIO TEMPLADO DE 10 MM CON PELÍCULA SAND BLASTING</v>
          </cell>
          <cell r="E3550" t="str">
            <v>M2</v>
          </cell>
          <cell r="F3550">
            <v>277102</v>
          </cell>
          <cell r="G3550" t="str">
            <v>Actualización 2022 -I + MO 2023</v>
          </cell>
        </row>
        <row r="3551">
          <cell r="C3551">
            <v>13119</v>
          </cell>
          <cell r="D3551" t="str">
            <v>CONSTRUCCIÓN INTERSECCIÓN A DESNIVEL PUENTE ARANDA Y DEMÁS OBRAS COMPLEMENTARIAS TRONCAL CALLE 13 -PUERTA METALICA CON TABLEROS DE CELOSIA EN ALUMINIO CONFORMADOS POR PERFILES TUBULARES EN ALUMINIO ANODIZADO MATE NATURAL DE 12X3 CM. (INCLUYE SUMINISTRO E INSTALACIÓN).</v>
          </cell>
          <cell r="E3551" t="str">
            <v>M2</v>
          </cell>
          <cell r="F3551">
            <v>408634</v>
          </cell>
          <cell r="G3551" t="str">
            <v>Actualización 2022 -I + MO 2023</v>
          </cell>
        </row>
        <row r="3552">
          <cell r="C3552">
            <v>13120</v>
          </cell>
          <cell r="D3552" t="str">
            <v>CONSTRUCCIÓN INTERSECCIÓN A DESNIVEL PUENTE ARANDA Y DEMÁS OBRAS COMPLEMENTARIAS TRONCAL CALLE 13 - JUNTA BISELADA 16" ENTRE 0° Y 5° WSP ACERO AL CARBONO NORMA AWWA C200 150 PSI, CON RECUBRIMIENTO SEGÚN NORMA AWWA C205, EXTREMOS ESPIGO/CAMPANA. (Suminisro e instalación)</v>
          </cell>
          <cell r="E3552" t="str">
            <v>UN</v>
          </cell>
          <cell r="F3552">
            <v>200158</v>
          </cell>
          <cell r="G3552" t="str">
            <v>Actualización 2022 -I + MO 2023</v>
          </cell>
        </row>
        <row r="3553">
          <cell r="C3553">
            <v>13121</v>
          </cell>
          <cell r="D3553" t="str">
            <v>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v>
          </cell>
          <cell r="E3553" t="str">
            <v>UN</v>
          </cell>
          <cell r="F3553">
            <v>5676368</v>
          </cell>
          <cell r="G3553" t="str">
            <v>Actualización 2022 -I + MO 2023</v>
          </cell>
        </row>
        <row r="3554">
          <cell r="C3554">
            <v>13122</v>
          </cell>
          <cell r="D3554" t="str">
            <v>CONSTRUCCIÓN INTERSECCIÓN A DESNIVEL PUENTE ARANDA Y DEMÁS OBRAS COMPLEMENTARIAS TRONCAL CALLE 13 - VÁLVULA COMPUERTA ELÁSTICA VA (VÁSTAGO ASCENDENTE) D=6" DN (DIÁMETRO NOMINAL) 150 MM CON EXTREMOS BRIDADOS (SUMINISTRO E INSTALACIÓN)</v>
          </cell>
          <cell r="E3554" t="str">
            <v>UN</v>
          </cell>
          <cell r="F3554">
            <v>1933543</v>
          </cell>
          <cell r="G3554" t="str">
            <v>Actualización 2022 -I + MO 2023</v>
          </cell>
        </row>
        <row r="3555">
          <cell r="C3555">
            <v>13123</v>
          </cell>
          <cell r="D3555" t="str">
            <v>CONSTRUCCIÓN INTERSECCIÓN A DESNIVEL PUENTE ARANDA Y DEMÁS OBRAS COMPLEMENTARIAS TRONCAL CALLE 13 - QUIEBRA SOL METÁLICO</v>
          </cell>
          <cell r="E3555" t="str">
            <v>M2</v>
          </cell>
          <cell r="F3555">
            <v>354591</v>
          </cell>
          <cell r="G3555" t="str">
            <v>Actualización 2022 -I + MO 2023</v>
          </cell>
        </row>
        <row r="3556">
          <cell r="C3556">
            <v>13124</v>
          </cell>
          <cell r="D3556" t="str">
            <v>CONSTRUCCIÓN INTERSECCIÓN A DESNIVEL PUENTE ARANDA Y DEMÁS OBRAS COMPLEMENTARIAS TRONCAL CALLE 13 -CABLE MONOPOLAR DE ALUMINIO, HF FR PARA 600V C.A. CALIBRE NO. 8 AWG (INCLUYE SUMINISTRO E INSTALACIÓN)</v>
          </cell>
          <cell r="E3556" t="str">
            <v>ML</v>
          </cell>
          <cell r="F3556">
            <v>28110</v>
          </cell>
          <cell r="G3556" t="str">
            <v>Actualización 2022 -I + MO 2023</v>
          </cell>
        </row>
        <row r="3557">
          <cell r="C3557">
            <v>13126</v>
          </cell>
          <cell r="D3557" t="str">
            <v>CONSTRUCCIÓN INTERSECCIÓN A DESNIVEL PUENTE ARANDA Y DEMÁS OBRAS COMPLEMENTARIAS TRONCAL CALLE 13 - REDUCCIÓN EN ACERO D=18" A D=12" CON ESPIGO EN D=18" Y CAMPANA EN D=12", CON REVESTIMIENTO INTERIOR Y RECUBIRMIENTO EXTERIOR EN MORTERO DE CEMENTO. L=0,20M. PRESIÓN DE TRABAJO 350 PSI.</v>
          </cell>
          <cell r="E3557" t="str">
            <v>UN</v>
          </cell>
          <cell r="F3557">
            <v>3246388</v>
          </cell>
          <cell r="G3557" t="str">
            <v>Actualización 2022 -I + MO 2023</v>
          </cell>
        </row>
        <row r="3558">
          <cell r="C3558">
            <v>13127</v>
          </cell>
          <cell r="D3558" t="str">
            <v>CONSTRUCCIÓN INTERSECCIÓN A DESNIVEL PUENTE ARANDA Y DEMÁS OBRAS COMPLEMENTARIAS TRONCAL CALLE 13 - LUMINARIA LED 15W, 120 V, 60 HZ</v>
          </cell>
          <cell r="E3558" t="str">
            <v>UN</v>
          </cell>
          <cell r="F3558">
            <v>2070600</v>
          </cell>
          <cell r="G3558" t="str">
            <v>Actualización 2022 -I + MO 2023</v>
          </cell>
        </row>
        <row r="3559">
          <cell r="C3559">
            <v>13128</v>
          </cell>
          <cell r="D3559" t="str">
            <v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v>
          </cell>
          <cell r="E3559" t="str">
            <v>UN</v>
          </cell>
          <cell r="F3559">
            <v>2396896</v>
          </cell>
          <cell r="G3559" t="str">
            <v>Actualización 2022 -I + MO 2023</v>
          </cell>
        </row>
        <row r="3560">
          <cell r="C3560">
            <v>13129</v>
          </cell>
          <cell r="D3560" t="str">
            <v>CONSTRUCCIÓN INTERSECCIÓN A DESNIVEL PUENTE ARANDA Y DEMÁS OBRAS COMPLEMENTARIAS TRONCAL CALLE 13 - REDUCCIÓN EN ACERO D=18" A D=8" CON ESPIGO EN D=18" Y CAMPANA EN D=8", CON REVESTIMIENTO INTERIOR Y RECUBIRMIENTO EXTERIOR EN MORTERO DE CEMENTO. L=0,20M. PRESIÓN DE TRABAJO 350 PSI.</v>
          </cell>
          <cell r="E3560" t="str">
            <v>UN</v>
          </cell>
          <cell r="F3560">
            <v>4267408</v>
          </cell>
          <cell r="G3560" t="str">
            <v>Actualización 2022 -I + MO 2023</v>
          </cell>
        </row>
        <row r="3561">
          <cell r="C3561">
            <v>13130</v>
          </cell>
          <cell r="D3561" t="str">
            <v>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v>
          </cell>
          <cell r="E3561" t="str">
            <v>UN</v>
          </cell>
          <cell r="F3561">
            <v>3960388</v>
          </cell>
          <cell r="G3561" t="str">
            <v>Actualización 2022 -I + MO 2023</v>
          </cell>
        </row>
        <row r="3562">
          <cell r="C3562">
            <v>13131</v>
          </cell>
          <cell r="D3562" t="str">
            <v>CONSTRUCCIÓN INTERSECCIÓN A DESNIVEL PUENTE ARANDA Y DEMÁS OBRAS COMPLEMENTARIAS TRONCAL CALLE 13 - JUNTA BISELADA 30" ENTRE 0° Y 5° WSP ACERO AL CARBONO NORMA AWWA C200 350 PSI, CON RECUBRIMIENTO SEGÚN NORMA AWWA C205, EXTREMOS ESPIGO/CAMPANA. (Suminisro e instalación)</v>
          </cell>
          <cell r="E3562" t="str">
            <v>UN</v>
          </cell>
          <cell r="F3562">
            <v>346231</v>
          </cell>
          <cell r="G3562" t="str">
            <v>Actualización 2022 -I + MO 2023</v>
          </cell>
        </row>
        <row r="3563">
          <cell r="C3563">
            <v>13132</v>
          </cell>
          <cell r="D3563" t="str">
            <v>CONSTRUCCIÓN INTERSECCIÓN A DESNIVEL PUENTE ARANDA Y DEMÁS OBRAS COMPLEMENTARIAS TRONCAL CALLE 13 - PUERTA EN ALUMINIO Y VIDRIO DE 4 MM DE ESPESOR DE 1.00 M X 3.00 M. (INCLUYE SUMINISTRO E INSTALACIÓN)</v>
          </cell>
          <cell r="E3563" t="str">
            <v>UN/DIA</v>
          </cell>
          <cell r="F3563">
            <v>1863118</v>
          </cell>
          <cell r="G3563" t="str">
            <v>Actualización 2022 -I + MO 2023</v>
          </cell>
        </row>
        <row r="3564">
          <cell r="C3564">
            <v>13133</v>
          </cell>
          <cell r="D3564" t="str">
            <v xml:space="preserve"> CONSTRUCCIÓN INTERSECCIÓN A DESNIVEL PUENTE ARANDA Y DEMÁS OBRAS COMPLEMENTARIAS TRONCAL CALLE 13 -TABLERO DE CONTROL ILUMINACIÓN. INCLUYE INTERRUPTOR HORARIO PROGRAMABLE, REGLETAS, RIELES Y DEMÁS ACCESORIOS DE MONTAJE.</v>
          </cell>
          <cell r="E3564" t="str">
            <v>ML</v>
          </cell>
          <cell r="F3564">
            <v>18041087</v>
          </cell>
          <cell r="G3564" t="str">
            <v>Actualización 2022 -I + MO 2023</v>
          </cell>
        </row>
        <row r="3565">
          <cell r="C3565">
            <v>13134</v>
          </cell>
          <cell r="D3565" t="str">
            <v>CONSTRUCCIÓN INTERSECCIÓN A DESNIVEL PUENTE ARANDA Y DEMÁS OBRAS COMPLEMENTARIAS TRONCAL CALLE 13 - CODO D=30" ENTRE 5° y 22.5° WSP ACERO AL CARBONO NORMA AWWA C200 350 PSI, CON RECUBRIMIENTO SEGÚN NORMA AWWA C205, EXTREMOS ESPIGO/CAMPANA. (Suminisro e instalación)</v>
          </cell>
          <cell r="E3565" t="str">
            <v>UN</v>
          </cell>
          <cell r="F3565">
            <v>5464301</v>
          </cell>
          <cell r="G3565" t="str">
            <v>Actualización 2022 -I + MO 2023</v>
          </cell>
        </row>
        <row r="3566">
          <cell r="C3566">
            <v>13135</v>
          </cell>
          <cell r="D3566" t="str">
            <v>CONSTRUCCIÓN INTERSECCIÓN A DESNIVEL PUENTE ARANDA Y DEMÁS OBRAS COMPLEMENTARIAS TRONCAL CALLE 13 - BANDEJA PORTACABLES METÁLICA 200MM X 100MM. INCLUYE SOPORTES E INSTALACIONES</v>
          </cell>
          <cell r="E3566" t="str">
            <v>ML</v>
          </cell>
          <cell r="F3566">
            <v>58658</v>
          </cell>
          <cell r="G3566" t="str">
            <v>Actualización 2022 -I + MO 2023</v>
          </cell>
        </row>
        <row r="3567">
          <cell r="C3567">
            <v>13136</v>
          </cell>
          <cell r="D3567" t="str">
            <v>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v>
          </cell>
          <cell r="E3567" t="str">
            <v>UN</v>
          </cell>
          <cell r="F3567">
            <v>9732831</v>
          </cell>
          <cell r="G3567" t="str">
            <v>Actualización 2022 -I + MO 2023</v>
          </cell>
        </row>
        <row r="3568">
          <cell r="C3568">
            <v>13137</v>
          </cell>
          <cell r="D3568" t="str">
            <v>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v>
          </cell>
          <cell r="E3568" t="str">
            <v>UN</v>
          </cell>
          <cell r="F3568">
            <v>15187791</v>
          </cell>
          <cell r="G3568" t="str">
            <v>Actualización 2022 -I + MO 2023</v>
          </cell>
        </row>
        <row r="3569">
          <cell r="C3569">
            <v>13138</v>
          </cell>
          <cell r="D3569" t="str">
            <v>CONSTRUCCIÓN INTERSECCIÓN A DESNIVEL PUENTE ARANDA Y DEMÁS OBRAS COMPLEMENTARIAS TRONCAL CALLE 13 - CODO 36" WSP ENTRE 5° Y 22.5° WSP ACERO CARBON NORMA AWWA C200 350 PSI, CON RECUBRIMIENTO SEGÚN NORMA AWWA C205, EXTREMO ESPIGO, CAMPANA. (Incluye suministro e instalación)</v>
          </cell>
          <cell r="E3569" t="str">
            <v>UN</v>
          </cell>
          <cell r="F3569">
            <v>6430416</v>
          </cell>
          <cell r="G3569" t="str">
            <v>Actualización 2022 -I + MO 2023</v>
          </cell>
        </row>
        <row r="3570">
          <cell r="C3570">
            <v>13139</v>
          </cell>
          <cell r="D3570" t="str">
            <v>CONSTRUCCIÓN INTERSECCIÓN A DESNIVEL PUENTE ARANDA Y DEMÁS OBRAS COMPLEMENTARIAS TRONCAL CALLE 13 - CODO 36" WSP ENTRE 22.5° Y 45° WSP ACERO CARBON NORMA AWWA C200 350 PSI, CON RECUBRIMIENTO SEGÚN NORMA AWWA C205, EXTREMO ESPIGO, CAMPANA. (Incluye suministro e instalación)</v>
          </cell>
          <cell r="E3570" t="str">
            <v>UN</v>
          </cell>
          <cell r="F3570">
            <v>10339566</v>
          </cell>
          <cell r="G3570" t="str">
            <v>Actualización 2022 -I + MO 2023</v>
          </cell>
        </row>
        <row r="3571">
          <cell r="C3571">
            <v>13140</v>
          </cell>
          <cell r="D3571" t="str">
            <v>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v>
          </cell>
          <cell r="E3571" t="str">
            <v>UN</v>
          </cell>
          <cell r="F3571">
            <v>21136436</v>
          </cell>
          <cell r="G3571" t="str">
            <v>Actualización 2022 -I + MO 2023</v>
          </cell>
        </row>
        <row r="3572">
          <cell r="C3572">
            <v>13141</v>
          </cell>
          <cell r="D3572" t="str">
            <v xml:space="preserve"> CONSTRUCCIÓN INTERSECCIÓN A DESNIVEL PUENTE ARANDA Y DEMÁS OBRAS COMPLEMENTARIAS TRONCAL CALLE 13 -CABLE CONDUCTOR DE COBRE DESNUDO, CALIBRE NO. 10 AWG. (INCLUYE SUMINISTRO E INSTALACIÓN)</v>
          </cell>
          <cell r="E3572" t="str">
            <v>ML</v>
          </cell>
          <cell r="F3572">
            <v>4594</v>
          </cell>
          <cell r="G3572" t="str">
            <v>Actualización 2022 -I + MO 2023</v>
          </cell>
        </row>
        <row r="3573">
          <cell r="C3573">
            <v>13142</v>
          </cell>
          <cell r="D3573" t="str">
            <v>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v>
          </cell>
          <cell r="E3573" t="str">
            <v>UN</v>
          </cell>
          <cell r="F3573">
            <v>2374274</v>
          </cell>
          <cell r="G3573" t="str">
            <v>Actualización 2022 -I + MO 2023</v>
          </cell>
        </row>
        <row r="3574">
          <cell r="C3574">
            <v>13143</v>
          </cell>
          <cell r="D3574" t="str">
            <v>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v>
          </cell>
          <cell r="E3574" t="str">
            <v>UN</v>
          </cell>
          <cell r="F3574">
            <v>30692136</v>
          </cell>
          <cell r="G3574" t="str">
            <v>Actualización 2022 -I + MO 2023</v>
          </cell>
        </row>
        <row r="3575">
          <cell r="C3575">
            <v>13144</v>
          </cell>
          <cell r="D3575" t="str">
            <v>CONSTRUCCIÓN INTERSECCIÓN A DESNIVEL PUENTE ARANDA Y DEMÁS OBRAS COMPLEMENTARIAS TRONCAL CALLE 13 - PANEL SEPARADOR DE ORINALES 0.50M X 1.50M ANCLADO A MURO EN LÁMINA DE ACERO INOXIDABLE MATE CAL, 18</v>
          </cell>
          <cell r="E3575" t="str">
            <v>UN</v>
          </cell>
          <cell r="F3575">
            <v>679756</v>
          </cell>
          <cell r="G3575" t="str">
            <v>Actualización 2022 -I + MO 2023</v>
          </cell>
        </row>
        <row r="3576">
          <cell r="C3576">
            <v>13145</v>
          </cell>
          <cell r="D3576" t="str">
            <v>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v>
          </cell>
          <cell r="E3576" t="str">
            <v>UN</v>
          </cell>
          <cell r="F3576">
            <v>33794466</v>
          </cell>
          <cell r="G3576" t="str">
            <v>Actualización 2022 -I + MO 2023</v>
          </cell>
        </row>
        <row r="3577">
          <cell r="C3577">
            <v>13146</v>
          </cell>
          <cell r="D3577" t="str">
            <v>CONSTRUCCIÓN INTERSECCIÓN A DESNIVEL PUENTE ARANDA Y DEMÁS OBRAS COMPLEMENTARIAS TRONCAL CALLE 13 - REDUCCIÓN EN ACERO D=36" A D=30" CON ESPIGO EN D=36" Y CAMPANA EN D=30", CON REVESTIMIENTO INTERIOR Y RECUBIRMIENTO EXTERIOR EN MORTERO DE CEMENTO. L=0,20M. PRESIÓN DE TRABAJO 350 PSI.</v>
          </cell>
          <cell r="E3577" t="str">
            <v>UN</v>
          </cell>
          <cell r="F3577">
            <v>5872306</v>
          </cell>
          <cell r="G3577" t="str">
            <v>Actualización 2022 -I + MO 2023</v>
          </cell>
        </row>
        <row r="3578">
          <cell r="C3578">
            <v>13147</v>
          </cell>
          <cell r="D3578" t="str">
            <v xml:space="preserve">CONSTRUCCIÓN INTERSECCIÓN A DESNIVEL PUENTE ARANDA Y DEMÁS OBRAS COMPLEMENTARIAS TRONCAL CALLE 13 - PERSIANA METALICA CON CELOSIA EN ALUMINIO CONFORMADA POR PERFILES TUBULARES EN ALUMINIO ANODIZADO MATE NATURAL DE 12X3 CM. (INCLUYE SUMINISTRO E INSTALACIÓN). </v>
          </cell>
          <cell r="E3578" t="str">
            <v>M2</v>
          </cell>
          <cell r="F3578">
            <v>210155</v>
          </cell>
          <cell r="G3578" t="str">
            <v>Actualización 2022 -I + MO 2023</v>
          </cell>
        </row>
        <row r="3579">
          <cell r="C3579">
            <v>13148</v>
          </cell>
          <cell r="D3579" t="str">
            <v>CONSTRUCCIÓN INTERSECCIÓN A DESNIVEL PUENTE ARANDA Y DEMÁS OBRAS COMPLEMENTARIAS TRONCAL CALLE 13 - UNIÓN DE DESMONTAJE RÍGIDA Ø=10" CLASE 150 (Suministro e instalación)</v>
          </cell>
          <cell r="E3579" t="str">
            <v>UN</v>
          </cell>
          <cell r="F3579">
            <v>2493432</v>
          </cell>
          <cell r="G3579" t="str">
            <v>Actualización 2022 -I + MO 2023</v>
          </cell>
        </row>
        <row r="3580">
          <cell r="C3580">
            <v>13149</v>
          </cell>
          <cell r="D3580" t="str">
            <v>CONSTRUCCIÓN INTERSECCIÓN A DESNIVEL PUENTE ARANDA Y DEMÁS OBRAS COMPLEMENTARIAS TRONCAL CALLE 13 - UNIÓN DE DESMONTAJE RÍGIDA D=12" CLASE 300 (Suministro e instalación)</v>
          </cell>
          <cell r="E3580" t="str">
            <v>UN</v>
          </cell>
          <cell r="F3580">
            <v>6605690</v>
          </cell>
          <cell r="G3580" t="str">
            <v>Actualización 2022 -I + MO 2023</v>
          </cell>
        </row>
        <row r="3581">
          <cell r="C3581">
            <v>13150</v>
          </cell>
          <cell r="D3581" t="str">
            <v>CONSTRUCCIÓN INTERSECCIÓN A DESNIVEL PUENTE ARANDA Y DEMÁS OBRAS COMPLEMENTARIAS TRONCAL CALLE 13 - UNIÓN DE DESMONTAJE RÍGIDA Ø 30" CLASE 300 (Suministro e instalación)</v>
          </cell>
          <cell r="E3581" t="str">
            <v>UN</v>
          </cell>
          <cell r="F3581">
            <v>40568286</v>
          </cell>
          <cell r="G3581" t="str">
            <v>Actualización 2022 -I + MO 2023</v>
          </cell>
        </row>
        <row r="3582">
          <cell r="C3582">
            <v>13151</v>
          </cell>
          <cell r="D3582" t="str">
            <v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v>
          </cell>
          <cell r="E3582" t="str">
            <v>M2</v>
          </cell>
          <cell r="F3582">
            <v>319002</v>
          </cell>
          <cell r="G3582" t="str">
            <v>Actualización 2022 -I + MO 2023</v>
          </cell>
        </row>
        <row r="3583">
          <cell r="C3583">
            <v>13152</v>
          </cell>
          <cell r="D3583" t="str">
            <v>CONSTRUCCIÓN INTERSECCIÓN A DESNIVEL PUENTE ARANDA Y DEMÁS OBRAS COMPLEMENTARIAS TRONCAL CALLE 13 - UNIÓN DE DESMONTAJE RÍGIDA D=36" CLASE 300 (Suministro e instalación)</v>
          </cell>
          <cell r="E3583" t="str">
            <v>UN</v>
          </cell>
          <cell r="F3583">
            <v>44887345</v>
          </cell>
          <cell r="G3583" t="str">
            <v>Actualización 2022 -I + MO 2023</v>
          </cell>
        </row>
        <row r="3584">
          <cell r="C3584">
            <v>13153</v>
          </cell>
          <cell r="D3584" t="str">
            <v>CONSTRUCCIÓN INTERSECCIÓN A DESNIVEL PUENTE ARANDA Y DEMÁS OBRAS COMPLEMENTARIAS TRONCAL CALLE 13 - VÁLVULA MARIPOSA DE Ø 8", ASTM A536, CL 300 #, CON EXTREMOS BRIDADOS ANSI/ASME B16.5 (Suministro e instalación)</v>
          </cell>
          <cell r="E3584" t="str">
            <v>UN</v>
          </cell>
          <cell r="F3584">
            <v>9248257</v>
          </cell>
          <cell r="G3584" t="str">
            <v>Actualización 2022 -I + MO 2023</v>
          </cell>
        </row>
        <row r="3585">
          <cell r="C3585">
            <v>13154</v>
          </cell>
          <cell r="D3585" t="str">
            <v>CONSTRUCCIÓN INTERSECCIÓN A DESNIVEL PUENTE ARANDA Y DEMÁS OBRAS COMPLEMENTARIAS TRONCAL CALLE 13 - VÁLVULA MARIPOSA DE Ø 10", ASTM A536, CL 300 #, CON EXTREMOS BRIDADOS ANSI/ASME B16.5 (Suministro e instalación)</v>
          </cell>
          <cell r="E3585" t="str">
            <v>UN</v>
          </cell>
          <cell r="F3585">
            <v>12059418</v>
          </cell>
          <cell r="G3585" t="str">
            <v>Actualización 2022 -I + MO 2023</v>
          </cell>
        </row>
        <row r="3586">
          <cell r="C3586">
            <v>13155</v>
          </cell>
          <cell r="D3586" t="str">
            <v>CONSTRUCCIÓN INTERSECCIÓN A DESNIVEL PUENTE ARANDA Y DEMÁS OBRAS COMPLEMENTARIAS TRONCAL CALLE 13 - VÁLVULA TIPO MARIPOSA DE Ø 12", ASTM A536, CL 300 #, CON EXTREMOS BRIDADOS ANSI/ASME B16.5 (Suministro e instalación)</v>
          </cell>
          <cell r="E3586" t="str">
            <v>UN</v>
          </cell>
          <cell r="F3586">
            <v>16707880</v>
          </cell>
          <cell r="G3586" t="str">
            <v>Actualización 2022 -I + MO 2023</v>
          </cell>
        </row>
        <row r="3587">
          <cell r="C3587">
            <v>13156</v>
          </cell>
          <cell r="D3587" t="str">
            <v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v>
          </cell>
          <cell r="E3587" t="str">
            <v>UN</v>
          </cell>
          <cell r="F3587">
            <v>573968</v>
          </cell>
          <cell r="G3587" t="str">
            <v>Actualización 2022 -I + MO 2023</v>
          </cell>
        </row>
        <row r="3588">
          <cell r="C3588">
            <v>13157</v>
          </cell>
          <cell r="D3588" t="str">
            <v>CONSTRUCCIÓN INTERSECCIÓN A DESNIVEL PUENTE ARANDA Y DEMÁS OBRAS COMPLEMENTARIAS TRONCAL CALLE 13 - VÁLVULA TIPO MARIPOSA DE Ø 18", ASTM A536, CL 300 #, CON EXTREMOS BRIDADOS ANSI/ASME B16.5 (Suministro e instalación)</v>
          </cell>
          <cell r="E3588" t="str">
            <v>UN</v>
          </cell>
          <cell r="F3588">
            <v>32388967</v>
          </cell>
          <cell r="G3588" t="str">
            <v>Actualización 2022 -I + MO 2023</v>
          </cell>
        </row>
        <row r="3589">
          <cell r="C3589">
            <v>13158</v>
          </cell>
          <cell r="D3589" t="str">
            <v xml:space="preserve"> CONSTRUCCIÓN INTERSECCIÓN A DESNIVEL PUENTE ARANDA Y DEMÁS OBRAS COMPLEMENTARIAS TRONCAL CALLE 13 -REDUCCION PVC SOLDAR D=2X1 (Suministro e Instalación)</v>
          </cell>
          <cell r="E3589" t="str">
            <v>UN</v>
          </cell>
          <cell r="F3589">
            <v>14596</v>
          </cell>
          <cell r="G3589" t="str">
            <v>Actualización 2022 -I + MO 2023</v>
          </cell>
        </row>
        <row r="3590">
          <cell r="C3590">
            <v>13159</v>
          </cell>
          <cell r="D3590" t="str">
            <v>CONSTRUCCIÓN INTERSECCIÓN A DESNIVEL PUENTE ARANDA Y DEMÁS OBRAS COMPLEMENTARIAS TRONCAL CALLE 13 - VÁLVULA TIPO MARIPOSA DE Ø 30", ASTM A536, CL 300 #, CON EXTREMOS BRIDADOS ANSI/ASME B16.47 (SUMINISTRO E INSTALACIÓN)</v>
          </cell>
          <cell r="E3590" t="str">
            <v>UN</v>
          </cell>
          <cell r="F3590">
            <v>74253438</v>
          </cell>
          <cell r="G3590" t="str">
            <v>Actualización 2022 -I + MO 2023</v>
          </cell>
        </row>
        <row r="3591">
          <cell r="C3591">
            <v>13160</v>
          </cell>
          <cell r="D3591" t="str">
            <v xml:space="preserve"> CONSTRUCCIÓN INTERSECCIÓN A DESNIVEL PUENTE ARANDA Y DEMÁS OBRAS COMPLEMENTARIAS TRONCAL CALLE 13 -Bomba electrica de 1HP,  Caudal 4.86 Gpm, presión 36.75 psi. (Suministro e instalación)</v>
          </cell>
          <cell r="E3591" t="str">
            <v>UN</v>
          </cell>
          <cell r="F3591">
            <v>1578578</v>
          </cell>
          <cell r="G3591" t="str">
            <v>Actualización 2022 -I + MO 2023</v>
          </cell>
        </row>
        <row r="3592">
          <cell r="C3592">
            <v>13161</v>
          </cell>
          <cell r="D3592" t="str">
            <v>CONSTRUCCIÓN INTERSECCIÓN A DESNIVEL PUENTE ARANDA Y DEMÁS OBRAS COMPLEMENTARIAS TRONCAL CALLE 13 - VÁLVULA TIPO MARIPOSA DE Ø 36", ASTM A536, CL 300 #, CON EXTREMOS BRIDADOS ANSI/ASME B16.47 (Suministro e instalación)</v>
          </cell>
          <cell r="E3592" t="str">
            <v>UN</v>
          </cell>
          <cell r="F3592">
            <v>50494470</v>
          </cell>
          <cell r="G3592" t="str">
            <v>Actualización 2022 -I + MO 2023</v>
          </cell>
        </row>
        <row r="3593">
          <cell r="C3593">
            <v>13162</v>
          </cell>
          <cell r="D3593" t="str">
            <v xml:space="preserve"> CONSTRUCCIÓN INTERSECCIÓN A DESNIVEL PUENTE ARANDA Y DEMÁS OBRAS COMPLEMENTARIAS TRONCAL CALLE 13 -UNION HG 3/4". Suministro e instalaciòn</v>
          </cell>
          <cell r="E3593" t="str">
            <v>UN</v>
          </cell>
          <cell r="F3593">
            <v>2770</v>
          </cell>
          <cell r="G3593" t="str">
            <v>Actualización 2022 -I + MO 2023</v>
          </cell>
        </row>
        <row r="3594">
          <cell r="C3594">
            <v>13163</v>
          </cell>
          <cell r="D3594" t="str">
            <v>CONSTRUCCIÓN INTERSECCIÓN A DESNIVEL PUENTE ARANDA Y DEMÁS OBRAS COMPLEMENTARIAS TRONCAL CALLE 13 - Válvula ventosa HD de doble efecto D=4" Clase 300 extremos bridados ANSI B16.5 (Suministro e instalación)</v>
          </cell>
          <cell r="E3594" t="str">
            <v>UN</v>
          </cell>
          <cell r="F3594">
            <v>2321781</v>
          </cell>
          <cell r="G3594" t="str">
            <v>Actualización 2022 -I + MO 2023</v>
          </cell>
        </row>
        <row r="3595">
          <cell r="C3595">
            <v>13164</v>
          </cell>
          <cell r="D3595" t="str">
            <v>CONSTRUCCIÓN INTERSECCIÓN A DESNIVEL PUENTE ARANDA Y DEMÁS OBRAS COMPLEMENTARIAS TRONCAL CALLE 13 - BRIDA SLIP ON D=4"  CLASE 300, ANSI/ASME B16.5 (SUMINISTRO E INSTALACIÓN)</v>
          </cell>
          <cell r="E3595" t="str">
            <v>UN</v>
          </cell>
          <cell r="F3595">
            <v>230644</v>
          </cell>
          <cell r="G3595" t="str">
            <v>Actualización 2022 -I + MO 2023</v>
          </cell>
        </row>
        <row r="3596">
          <cell r="C3596">
            <v>13165</v>
          </cell>
          <cell r="D3596" t="str">
            <v xml:space="preserve"> CONSTRUCCIÓN INTERSECCIÓN A DESNIVEL PUENTE ARANDA Y DEMÁS OBRAS COMPLEMENTARIAS TRONCAL CALLE 13 -VÁLVULA DE CHEQUE Ø 8", 300#, EXTREMOS BRIDADOS ANSI/ASME B16.5 (SUMINISTRO E INSTALACIÓN)</v>
          </cell>
          <cell r="E3596" t="str">
            <v>UN</v>
          </cell>
          <cell r="F3596">
            <v>2310207</v>
          </cell>
          <cell r="G3596" t="str">
            <v>Actualización 2022 -I + MO 2023</v>
          </cell>
        </row>
        <row r="3597">
          <cell r="C3597">
            <v>13166</v>
          </cell>
          <cell r="D3597" t="str">
            <v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v>
          </cell>
          <cell r="E3597" t="str">
            <v>UN</v>
          </cell>
          <cell r="F3597">
            <v>316087</v>
          </cell>
          <cell r="G3597" t="str">
            <v>Actualización 2022 -I + MO 2023</v>
          </cell>
        </row>
        <row r="3598">
          <cell r="C3598">
            <v>13167</v>
          </cell>
          <cell r="D3598" t="str">
            <v>CONSTRUCCIÓN INTERSECCIÓN A DESNIVEL PUENTE ARANDA Y DEMÁS OBRAS COMPLEMENTARIAS TRONCAL CALLE 13 - CODO 90° D=4" LR, ASTM A234, WPB D=4" CLASE 150 (Suministro e instalación)</v>
          </cell>
          <cell r="E3598" t="str">
            <v>UN</v>
          </cell>
          <cell r="F3598">
            <v>468022</v>
          </cell>
          <cell r="G3598" t="str">
            <v>Actualización 2022 -I + MO 2023</v>
          </cell>
        </row>
        <row r="3599">
          <cell r="C3599">
            <v>13168</v>
          </cell>
          <cell r="D3599" t="str">
            <v>CONSTRUCCIÓN INTERSECCIÓN A DESNIVEL PUENTE ARANDA Y DEMÁS OBRAS COMPLEMENTARIAS TRONCAL CALLE 13 - ACOMETIDA DOMICILIARIA PARA TUB. P/PAL EN 6" a medidor en 3/4". SUMINISTRO E INSTALACIÓN. (INCLUYE TUBERIA PF D=3/4", CAJILLA EN POLIPROPILENO, REGISTROS Y ACCESORIOS, LOG. PROM. = 6.50m).</v>
          </cell>
          <cell r="E3599" t="str">
            <v>UN</v>
          </cell>
          <cell r="F3599">
            <v>414571</v>
          </cell>
          <cell r="G3599" t="str">
            <v>Actualización 2022 -I + MO 2023</v>
          </cell>
        </row>
        <row r="3600">
          <cell r="C3600">
            <v>13169</v>
          </cell>
          <cell r="D3600" t="str">
            <v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v>
          </cell>
          <cell r="E3600" t="str">
            <v>UN</v>
          </cell>
          <cell r="F3600">
            <v>755723</v>
          </cell>
          <cell r="G3600" t="str">
            <v>Actualización 2022 -I + MO 2023</v>
          </cell>
        </row>
        <row r="3601">
          <cell r="C3601">
            <v>13170</v>
          </cell>
          <cell r="D3601" t="str">
            <v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E3601" t="str">
            <v>ML</v>
          </cell>
          <cell r="F3601">
            <v>8275333</v>
          </cell>
          <cell r="G3601" t="str">
            <v>Actualización 2022 -I + MO 2023</v>
          </cell>
        </row>
        <row r="3602">
          <cell r="C3602">
            <v>13171</v>
          </cell>
          <cell r="D3602" t="str">
            <v>CONSTRUCCIÓN INTERSECCIÓN A DESNIVEL PUENTE ARANDA Y DEMÁS OBRAS COMPLEMENTARIAS TRONCAL CALLE 13 - ACOMETIDA DOMICILIARIA PARA TUB. P/PAL EN 8" a medidor en 1 1/2". SUMINISTRO E INSTALACIÓN. (INCLUYE TUBERIA PEAD D=1 1/2", CAJILLA EN POLIPROPILENO, REGISTROS Y ACCESORIOS, LOG. PROM. = 6.50m).</v>
          </cell>
          <cell r="E3602" t="str">
            <v>UN</v>
          </cell>
          <cell r="F3602">
            <v>622186</v>
          </cell>
          <cell r="G3602" t="str">
            <v>Actualización 2022 -I + MO 2023</v>
          </cell>
        </row>
        <row r="3603">
          <cell r="C3603">
            <v>13172</v>
          </cell>
          <cell r="D3603" t="str">
            <v>CONSTRUCCIÓN INTERSECCIÓN A DESNIVEL PUENTE ARANDA Y DEMÁS OBRAS COMPLEMENTARIAS TRONCAL CALLE 13 - TUBERIA HG D= 1/2`` (INCLUYE SUMINISTRO E INSTALACIÓN, SOLDADURA).</v>
          </cell>
          <cell r="E3603" t="str">
            <v>UN</v>
          </cell>
          <cell r="F3603">
            <v>11522</v>
          </cell>
          <cell r="G3603" t="str">
            <v>Actualización 2022 -I + MO 2023</v>
          </cell>
        </row>
        <row r="3604">
          <cell r="C3604">
            <v>13173</v>
          </cell>
          <cell r="D3604" t="str">
            <v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v>
          </cell>
          <cell r="E3604" t="str">
            <v>ML</v>
          </cell>
          <cell r="F3604">
            <v>5315803</v>
          </cell>
          <cell r="G3604" t="str">
            <v>Actualización 2022 -I + MO 2023</v>
          </cell>
        </row>
        <row r="3605">
          <cell r="C3605">
            <v>13174</v>
          </cell>
          <cell r="D3605" t="str">
            <v>CONSTRUCCIÓN INTERSECCIÓN A DESNIVEL PUENTE ARANDA Y DEMÁS OBRAS COMPLEMENTARIAS TRONCAL CALLE 13 - TUBERIA HG D= 3/4`` (INCLUYE SUMINISTRO E INSTALACIÓN, SOLDADURA).</v>
          </cell>
          <cell r="E3605" t="str">
            <v>UN</v>
          </cell>
          <cell r="F3605">
            <v>14464</v>
          </cell>
          <cell r="G3605" t="str">
            <v>Actualización 2022 -I + MO 2023</v>
          </cell>
        </row>
        <row r="3606">
          <cell r="C3606">
            <v>13175</v>
          </cell>
          <cell r="D3606" t="str">
            <v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E3606" t="str">
            <v>ML</v>
          </cell>
          <cell r="F3606">
            <v>2858453</v>
          </cell>
          <cell r="G3606" t="str">
            <v>Actualización 2022 -I + MO 2023</v>
          </cell>
        </row>
        <row r="3607">
          <cell r="C3607">
            <v>13176</v>
          </cell>
          <cell r="D3607" t="str">
            <v>CONSTRUCCIÓN INTERSECCIÓN A DESNIVEL PUENTE ARANDA Y DEMÁS OBRAS COMPLEMENTARIAS TRONCAL CALLE 13 - CODO 90° HG DE 1/2". Suministro en instalación.</v>
          </cell>
          <cell r="E3607" t="str">
            <v>UN</v>
          </cell>
          <cell r="F3607">
            <v>10488</v>
          </cell>
          <cell r="G3607" t="str">
            <v>Actualización 2022 -I + MO 2023</v>
          </cell>
        </row>
        <row r="3608">
          <cell r="C3608">
            <v>13177</v>
          </cell>
          <cell r="D3608" t="str">
            <v>CONSTRUCCIÓN INTERSECCIÓN A DESNIVEL PUENTE ARANDA Y DEMÁS OBRAS COMPLEMENTARIAS TRONCAL CALLE 13 - CODO 90° HG DE ¾". Suministro en instalación.</v>
          </cell>
          <cell r="E3608" t="str">
            <v>UN</v>
          </cell>
          <cell r="F3608">
            <v>12788</v>
          </cell>
          <cell r="G3608" t="str">
            <v>Actualización 2022 -I + MO 2023</v>
          </cell>
        </row>
        <row r="3609">
          <cell r="C3609">
            <v>13178</v>
          </cell>
          <cell r="D3609" t="str">
            <v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v>
          </cell>
          <cell r="E3609" t="str">
            <v>UN</v>
          </cell>
          <cell r="F3609">
            <v>2848097</v>
          </cell>
          <cell r="G3609" t="str">
            <v>Actualización 2022 -I + MO 2023</v>
          </cell>
        </row>
        <row r="3610">
          <cell r="C3610">
            <v>13179</v>
          </cell>
          <cell r="D3610" t="str">
            <v>CONSTRUCCIÓN INTERSECCIÓN A DESNIVEL PUENTE ARANDA Y DEMÁS OBRAS COMPLEMENTARIAS TRONCAL CALLE 13 - TEE HG DE 3/4". Suministro en instalación</v>
          </cell>
          <cell r="E3610" t="str">
            <v>UN</v>
          </cell>
          <cell r="F3610">
            <v>11488</v>
          </cell>
          <cell r="G3610" t="str">
            <v>Actualización 2022 -I + MO 2023</v>
          </cell>
        </row>
        <row r="3611">
          <cell r="C3611">
            <v>13180</v>
          </cell>
          <cell r="D3611" t="str">
            <v>CONSTRUCCIÓN INTERSECCIÓN A DESNIVEL PUENTE ARANDA Y DEMÁS OBRAS COMPLEMENTARIAS TRONCAL CALLE 13 - REDUCCION HG E.L. D=3/4" A  1/2" (Incluye suministro e instalación).</v>
          </cell>
          <cell r="E3611" t="str">
            <v>UN</v>
          </cell>
          <cell r="F3611">
            <v>13738</v>
          </cell>
          <cell r="G3611" t="str">
            <v>Actualización 2022 -I + MO 2023</v>
          </cell>
        </row>
        <row r="3612">
          <cell r="C3612">
            <v>13181</v>
          </cell>
          <cell r="D3612" t="str">
            <v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v>
          </cell>
          <cell r="E3612" t="str">
            <v>UN</v>
          </cell>
          <cell r="F3612">
            <v>1916869</v>
          </cell>
          <cell r="G3612" t="str">
            <v>Actualización 2022 -I + MO 2023</v>
          </cell>
        </row>
        <row r="3613">
          <cell r="C3613">
            <v>13182</v>
          </cell>
          <cell r="D3613" t="str">
            <v>CONSTRUCCIÓN INTERSECCIÓN A DESNIVEL PUENTE ARANDA Y DEMÁS OBRAS COMPLEMENTARIAS TRONCAL CALLE 13 - Válvula ventosa HD de doble efecto D=6" Clase 300 extremos bridados ANSI B16.5 (Suministro e instalación)</v>
          </cell>
          <cell r="E3613" t="str">
            <v>UN</v>
          </cell>
          <cell r="F3613">
            <v>14109256</v>
          </cell>
          <cell r="G3613" t="str">
            <v>Actualización 2022 -I + MO 2023</v>
          </cell>
        </row>
        <row r="3614">
          <cell r="C3614">
            <v>13183</v>
          </cell>
          <cell r="D3614" t="str">
            <v>CONSTRUCCIÓN INTERSECCIÓN A DESNIVEL PUENTE ARANDA Y DEMÁS OBRAS COMPLEMENTARIAS TRONCAL CALLE 13 -BRIDA SLIP ON RF D=8" CLASE 300, ANSI B16.5 (suministro e instalación, no incluye equipo de soldadura)</v>
          </cell>
          <cell r="E3614" t="str">
            <v>UN</v>
          </cell>
          <cell r="F3614">
            <v>234489</v>
          </cell>
          <cell r="G3614" t="str">
            <v>Actualización 2022 -I + MO 2023</v>
          </cell>
        </row>
        <row r="3615">
          <cell r="C3615">
            <v>13184</v>
          </cell>
          <cell r="D3615" t="str">
            <v>CONSTRUCCIÓN INTERSECCIÓN A DESNIVEL PUENTE ARANDA Y DEMÁS OBRAS COMPLEMENTARIAS TRONCAL CALLE 13 - Válvula ventosa HD de doble efecto D=3" Clase 300 extremos bridados ANSI B16.5 (Suministro e instalación)</v>
          </cell>
          <cell r="E3615" t="str">
            <v>UN</v>
          </cell>
          <cell r="F3615">
            <v>6315921</v>
          </cell>
          <cell r="G3615" t="str">
            <v>Actualización 2022 -I + MO 2023</v>
          </cell>
        </row>
        <row r="3616">
          <cell r="C3616">
            <v>13185</v>
          </cell>
          <cell r="D3616" t="str">
            <v>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v>
          </cell>
          <cell r="E3616" t="str">
            <v>UN</v>
          </cell>
          <cell r="F3616">
            <v>12814760</v>
          </cell>
          <cell r="G3616" t="str">
            <v>Actualización 2022 -I + MO 2023</v>
          </cell>
        </row>
        <row r="3617">
          <cell r="C3617">
            <v>13186</v>
          </cell>
          <cell r="D3617" t="str">
            <v>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v>
          </cell>
          <cell r="E3617" t="str">
            <v>UN</v>
          </cell>
          <cell r="F3617">
            <v>2384678</v>
          </cell>
          <cell r="G3617" t="str">
            <v>Actualización 2022 -I + MO 2023</v>
          </cell>
        </row>
        <row r="3618">
          <cell r="C3618">
            <v>13187</v>
          </cell>
          <cell r="D3618" t="str">
            <v>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v>
          </cell>
          <cell r="E3618" t="str">
            <v>UN</v>
          </cell>
          <cell r="F3618">
            <v>5082326</v>
          </cell>
          <cell r="G3618" t="str">
            <v>Actualización 2022 -I + MO 2023</v>
          </cell>
        </row>
        <row r="3619">
          <cell r="C3619">
            <v>13188</v>
          </cell>
          <cell r="D3619" t="str">
            <v>MONITOREO DE  RUIDO AMBIENTAL (Incluye punto de monitoreo de ruido para una (1) jornada diurna en día hábil y no hábil y una (1) jornada nocturna día hábil y no hábil (total 4 mediciones por punto), (Incluye informe técnico de campo, memoria de cálculo e isófonas).</v>
          </cell>
          <cell r="E3619" t="str">
            <v>PUNTO</v>
          </cell>
          <cell r="F3619">
            <v>375236</v>
          </cell>
          <cell r="G3619" t="str">
            <v>Actualización 2022 -I + MO 2023</v>
          </cell>
        </row>
        <row r="3620">
          <cell r="C3620">
            <v>13189</v>
          </cell>
          <cell r="D3620" t="str">
            <v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v>
          </cell>
          <cell r="E3620" t="str">
            <v>ESTACION</v>
          </cell>
          <cell r="F3620">
            <v>22740900</v>
          </cell>
          <cell r="G3620" t="str">
            <v>Actualización 2022 -I + MO 2023</v>
          </cell>
        </row>
        <row r="3621">
          <cell r="C3621">
            <v>13190</v>
          </cell>
          <cell r="D3621" t="str">
            <v>LOGÍSTICA MONITOREOS (Incluye unidad móvil, técnico de campo, comisión de campo y desplazamiento unidades móviles y transporte (máx 4 puntos monitoreo ruido y 4 estaciones calidad del aire)</v>
          </cell>
          <cell r="E3621" t="str">
            <v>UN</v>
          </cell>
          <cell r="F3621">
            <v>10317300</v>
          </cell>
          <cell r="G3621" t="str">
            <v>Actualización 2022 -I + MO 2023</v>
          </cell>
        </row>
        <row r="3622">
          <cell r="C3622">
            <v>13191</v>
          </cell>
          <cell r="D3622" t="str">
            <v>MODELO DE CALIDAD DEL AIRE (Incluye modelo de dispersión de contaminantes atmosféricos con un (01) escenario, donde se simularán los aportes del contaminante PM10, PM2.5 y gases (CO, SOx y NOx))</v>
          </cell>
          <cell r="E3622" t="str">
            <v>UN</v>
          </cell>
          <cell r="F3622">
            <v>11900000</v>
          </cell>
          <cell r="G3622" t="str">
            <v>Actualización 2022 -I + MO 2023</v>
          </cell>
        </row>
        <row r="3623">
          <cell r="C3623">
            <v>13192</v>
          </cell>
          <cell r="D3623" t="str">
            <v>PROYECTO CONSTRUCCION PUENTES SAN AGUSTIN Y LOS ANDES - CAPA DE REY</v>
          </cell>
          <cell r="E3623" t="str">
            <v>UN</v>
          </cell>
          <cell r="F3623">
            <v>3000</v>
          </cell>
          <cell r="G3623" t="str">
            <v>Actualización 2022 -I + MO 2023</v>
          </cell>
        </row>
        <row r="3624">
          <cell r="C3624">
            <v>13193</v>
          </cell>
          <cell r="D3624" t="str">
            <v>PROYECTO CONSTRUCCION PUENTES SAN AGUSTIN Y LOS ANDES - PERNO ROSCADO EN U REF. PEU58AG600 DIAMETRO PERNO R 5/8-11 UNC. DIAMETRO NOMINAL DE TUBERIA 6"</v>
          </cell>
          <cell r="E3624" t="str">
            <v>UN</v>
          </cell>
          <cell r="F3624">
            <v>7961</v>
          </cell>
          <cell r="G3624" t="str">
            <v>Actualización 2022 -I + MO 2023</v>
          </cell>
        </row>
        <row r="3625">
          <cell r="C3625">
            <v>13194</v>
          </cell>
          <cell r="D3625" t="str">
            <v>PROYECTO CONSTRUCCION PUENTES SAN AGUSTIN Y LOS ANDES - PERNOS DE ANCLAJE - ACERO ASTM A193 GR B7 (INCLUYE SUMINISTRO E INSTALACION)</v>
          </cell>
          <cell r="E3625" t="str">
            <v>ML</v>
          </cell>
          <cell r="F3625">
            <v>88358</v>
          </cell>
          <cell r="G3625" t="str">
            <v>Actualización 2022 -I + MO 2023</v>
          </cell>
        </row>
        <row r="3626">
          <cell r="C3626">
            <v>13195</v>
          </cell>
          <cell r="D3626" t="str">
            <v>PROYECTO CONSTRUCCION PUENTES SAN AGUSTIN Y LOS ANDES - ACERO ESTRUCTURAL A588 PARA PLATINAS (INCLUYE SUMINISTRO E INSTALACION)</v>
          </cell>
          <cell r="E3626" t="str">
            <v>KG</v>
          </cell>
          <cell r="F3626">
            <v>20409</v>
          </cell>
          <cell r="G3626" t="str">
            <v>Actualización 2022 -I + MO 2023</v>
          </cell>
        </row>
        <row r="3627">
          <cell r="C3627">
            <v>13196</v>
          </cell>
          <cell r="D3627" t="str">
            <v>PROYECTO CONSTRUCCION PUENTES SAN AGUSTIN Y LOS ANDES - ACERO ESTRUCTURAL A500 GR C PARA ESTRUCTURA (INCLUYE SIMINISTRO E INSTALACION)</v>
          </cell>
          <cell r="E3627" t="str">
            <v>KG</v>
          </cell>
          <cell r="F3627">
            <v>21480</v>
          </cell>
          <cell r="G3627" t="str">
            <v>Actualización 2022 -I + MO 2023</v>
          </cell>
        </row>
        <row r="3628">
          <cell r="C3628">
            <v>13197</v>
          </cell>
          <cell r="D3628" t="str">
            <v>PROYECTO CONSTRUCCION PUENTES SAN AGUSTIN Y LOS ANDES - EJECUCIÓN DE MICROPILOTES, INCLUYE PERFORACIÓN, LLENADO E INYECCIÓN HASTA 100 KG DE CEMENTO E INSTALACIÓN DE REFUERZO</v>
          </cell>
          <cell r="E3628" t="str">
            <v>ML</v>
          </cell>
          <cell r="F3628">
            <v>233240</v>
          </cell>
          <cell r="G3628" t="str">
            <v>Actualización 2022 -I + MO 2023</v>
          </cell>
        </row>
        <row r="3629">
          <cell r="C3629">
            <v>13198</v>
          </cell>
          <cell r="D3629" t="str">
            <v>PROYECTO CONSTRUCCION PUENTES SAN AGUSTIN Y LOS ANDES - LUMINARIA RALED II 32 RA02SII 44W COMPLETA PARA ALUMBRADO PÚBLICO (INCLUYE SUMINISTRO Y TRANSPORTE)</v>
          </cell>
          <cell r="E3629" t="str">
            <v>UN</v>
          </cell>
          <cell r="F3629">
            <v>1142162</v>
          </cell>
          <cell r="G3629" t="str">
            <v>Actualización 2022 -I + MO 2023</v>
          </cell>
        </row>
        <row r="3630">
          <cell r="C3630">
            <v>13199</v>
          </cell>
          <cell r="D3630" t="str">
            <v>PROYECTO CONSTRUCCION PUENTES SAN AGUSTIN Y LOS ANDES - LUMINARIA RALED II 48 RA02SII 74W COMPLETA PARA ALUMBRADO PÚBLICO (INCLUYE SUMINISTRO Y TRANSPORTE)</v>
          </cell>
          <cell r="E3630" t="str">
            <v>UN</v>
          </cell>
          <cell r="F3630">
            <v>1353506</v>
          </cell>
          <cell r="G3630" t="str">
            <v>Actualización 2022 -I + MO 2023</v>
          </cell>
        </row>
        <row r="3631">
          <cell r="C3631">
            <v>13200</v>
          </cell>
          <cell r="D3631" t="str">
            <v>PROYECTO CONSTRUCCION PUENTES SAN AGUSTIN Y LOS ANDES - LUMINARIA RALED I 16. RA02SII 45W Y ACCESORIOS COMPLETA PARA ALUMBRADO PÚBLICO</v>
          </cell>
          <cell r="E3631" t="str">
            <v>UN</v>
          </cell>
          <cell r="F3631">
            <v>775166</v>
          </cell>
          <cell r="G3631" t="str">
            <v>Actualización 2022 -I + MO 2023</v>
          </cell>
        </row>
        <row r="3632">
          <cell r="C3632">
            <v>13201</v>
          </cell>
          <cell r="D3632" t="str">
            <v>PROYECTO CONSTRUCCION PUENTES SAN AGUSTIN Y LOS ANDES - CABLE ALUMINIO AISLADO NO.2</v>
          </cell>
          <cell r="E3632" t="str">
            <v>ML</v>
          </cell>
          <cell r="F3632">
            <v>6177</v>
          </cell>
          <cell r="G3632" t="str">
            <v>Actualización 2022 -I + MO 2023</v>
          </cell>
        </row>
        <row r="3633">
          <cell r="C3633">
            <v>13202</v>
          </cell>
          <cell r="D3633" t="str">
            <v>PROYECTO CONSTRUCCION PUENTES SAN AGUSTIN Y LOS ANDES - MEDIDOR AGUA FRIA 4"</v>
          </cell>
          <cell r="E3633" t="str">
            <v>UN</v>
          </cell>
          <cell r="F3633">
            <v>1811894</v>
          </cell>
          <cell r="G3633" t="str">
            <v>Actualización 2022 -I + MO 2023</v>
          </cell>
        </row>
        <row r="3634">
          <cell r="C3634">
            <v>13203</v>
          </cell>
          <cell r="D3634" t="str">
            <v>PROYECTO CONSTRUCCION PUENTES SAN AGUSTIN Y LOS ANDES - TEE HG 4"X2" EXTREMO LISO</v>
          </cell>
          <cell r="E3634" t="str">
            <v>UN</v>
          </cell>
          <cell r="F3634">
            <v>93177</v>
          </cell>
          <cell r="G3634" t="str">
            <v>Actualización 2022 -I + MO 2023</v>
          </cell>
        </row>
        <row r="3635">
          <cell r="C3635">
            <v>13204</v>
          </cell>
          <cell r="D3635" t="str">
            <v>PROYECTO CONSTRUCCION PUENTES SAN AGUSTIN Y LOS ANDES - TAPON MACHO GALVANIZADO 2"</v>
          </cell>
          <cell r="E3635" t="str">
            <v>UN</v>
          </cell>
          <cell r="F3635">
            <v>6188</v>
          </cell>
          <cell r="G3635" t="str">
            <v>Actualización 2022 -I + MO 2023</v>
          </cell>
        </row>
        <row r="3636">
          <cell r="C3636">
            <v>13205</v>
          </cell>
          <cell r="D3636" t="str">
            <v>REVITALIZACIÓN DEL EJE AMBIENTAL EN BOGOTA D.C. FASE II - ADOQUÍN ENCHAPE CON PATAS DE ARCILLA DE 1/4x26 TIPO SALMONA</v>
          </cell>
          <cell r="E3636" t="str">
            <v>UN</v>
          </cell>
          <cell r="F3636">
            <v>1150</v>
          </cell>
          <cell r="G3636" t="str">
            <v>Actualización 2022 -I + MO 2023</v>
          </cell>
        </row>
        <row r="3637">
          <cell r="C3637">
            <v>13206</v>
          </cell>
          <cell r="D3637" t="str">
            <v>PROYECTO CONSTRUCCION PUENTES SAN AGUSTIN Y LOS ANDES - CURVA CONDUIT GALVANIZADA IMC 3"</v>
          </cell>
          <cell r="E3637" t="str">
            <v>UN</v>
          </cell>
          <cell r="F3637">
            <v>137029</v>
          </cell>
          <cell r="G3637" t="str">
            <v>Actualización 2022 -I + MO 2023</v>
          </cell>
        </row>
        <row r="3638">
          <cell r="C3638">
            <v>13207</v>
          </cell>
          <cell r="D3638" t="str">
            <v>PROYECTO CONSTRUCCION PUENTES SAN AGUSTIN Y LOS ANDES - UNIÓN CONDUIT GALVANIZADO IMC 3"</v>
          </cell>
          <cell r="E3638" t="str">
            <v>UN</v>
          </cell>
          <cell r="F3638">
            <v>29869</v>
          </cell>
          <cell r="G3638" t="str">
            <v>Actualización 2022 -I + MO 2023</v>
          </cell>
        </row>
        <row r="3639">
          <cell r="C3639">
            <v>13208</v>
          </cell>
          <cell r="D3639" t="str">
            <v>PROYECTO CONSTRUCCION PUENTES SAN AGUSTIN Y LOS ANDES -TUBERIA ESTRUCTURAL ACERO AL CARBONO DE 5" BARRAS DE PERFORACION COMPLETA (DIÁMETRO 127 MM Y ESPESOR 9MM)</v>
          </cell>
          <cell r="E3639" t="str">
            <v>ML</v>
          </cell>
          <cell r="F3639">
            <v>281435</v>
          </cell>
          <cell r="G3639" t="str">
            <v>Actualización 2022 -I + MO 2023</v>
          </cell>
        </row>
        <row r="3640">
          <cell r="C3640">
            <v>13209</v>
          </cell>
          <cell r="D3640" t="str">
            <v>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v>
          </cell>
          <cell r="E3640" t="str">
            <v>UN</v>
          </cell>
          <cell r="F3640">
            <v>90685309</v>
          </cell>
          <cell r="G3640" t="str">
            <v>Actualización 2022 -I + MO 2023</v>
          </cell>
        </row>
        <row r="3641">
          <cell r="C3641">
            <v>13210</v>
          </cell>
          <cell r="D3641" t="str">
            <v>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v>
          </cell>
          <cell r="E3641" t="str">
            <v>UN</v>
          </cell>
          <cell r="F3641">
            <v>58342996</v>
          </cell>
          <cell r="G3641" t="str">
            <v>Actualización 2022 -I + MO 2023</v>
          </cell>
        </row>
        <row r="3642">
          <cell r="C3642">
            <v>13211</v>
          </cell>
          <cell r="D3642" t="str">
            <v>CONSTRUCCIÓN INTERSECCIÓN A DESNIVEL PUENTE ARANDA Y DEMÁS OBRAS COMPLEMENTARIAS TRONCAL CALLE 13 - SUMINISTRO E INSTALACIÓN DE RECEPTOR INTELIGENTE 'DSSAdvanced'' PARA UNA PARADA DE BUS EN ESTACIÓN ' - INCLUYE LECTORA UHF - DRIVER RFID - MODULOS TESTIGOS</v>
          </cell>
          <cell r="E3642" t="str">
            <v>UN</v>
          </cell>
          <cell r="F3642">
            <v>4185476</v>
          </cell>
          <cell r="G3642" t="str">
            <v>Actualización 2022 -I + MO 2023</v>
          </cell>
        </row>
        <row r="3643">
          <cell r="C3643">
            <v>13212</v>
          </cell>
          <cell r="D3643" t="str">
            <v>CONSTRUCCIÓN INTERSECCIÓN A DESNIVEL PUENTE ARANDA Y DEMÁS OBRAS COMPLEMENTARIAS TRONCAL CALLE 13 - SUMINISTRO E INSTALACIÓN DE MASTER LOGGER - LAN ''DSSAdvanced'' PARA UN VAGON ESTRUCTURAL</v>
          </cell>
          <cell r="E3643" t="str">
            <v>UN</v>
          </cell>
          <cell r="F3643">
            <v>13380480</v>
          </cell>
          <cell r="G3643" t="str">
            <v>Actualización 2022 -I + MO 2023</v>
          </cell>
        </row>
        <row r="3644">
          <cell r="C3644">
            <v>13213</v>
          </cell>
          <cell r="D3644" t="str">
            <v>CONSTRUCCIÓN INTERSECCIÓN A DESNIVEL PUENTE ARANDA Y DEMÁS OBRAS COMPLEMENTARIAS TRONCAL CALLE 13 - SUMINISTRO E INSTALACIÓN DE POWER SUPPLY 12-16 VCC, 1,5-2.0 A-DSS CON MÓDULO BACK UP ELD 001-DSS DE RECARGA AUTOMÁTICA.</v>
          </cell>
          <cell r="E3644" t="str">
            <v>UN</v>
          </cell>
          <cell r="F3644">
            <v>2029322</v>
          </cell>
          <cell r="G3644" t="str">
            <v>Actualización 2022 -I + MO 2023</v>
          </cell>
        </row>
        <row r="3645">
          <cell r="C3645">
            <v>13214</v>
          </cell>
          <cell r="D3645" t="str">
            <v>AVENIDA CONTADOR (CL. 134) - BANCA EN CONCRETO M-02-A, (INCLUYE TRANSPORTE DEL ELEMENTO)</v>
          </cell>
          <cell r="E3645" t="str">
            <v>UN</v>
          </cell>
          <cell r="F3645">
            <v>2268250</v>
          </cell>
          <cell r="G3645" t="str">
            <v>Actualización 2022 -I + MO 2023</v>
          </cell>
        </row>
        <row r="3646">
          <cell r="C3646">
            <v>13215</v>
          </cell>
          <cell r="D3646" t="str">
            <v>AVENIDA CONTADOR (CL. 134) - BLOQUEO Y TRANSPLANTE DE ARBOLES 15 - 20 MT (INCLUYE TRANSPORTE, RECOLECCIÓN,ALISTAMIENTO DE ZONA, PREBLOQUEO, BLOQUEO, PRUEBAS DE INFILTRACIÓN Y PH DEL SUELO, TRASLADO Y UBICACIÓN FINAL, ENDOTERAPIAS, INFORME ACTIVIDADES REALIZADAS).</v>
          </cell>
          <cell r="E3646" t="str">
            <v>UN</v>
          </cell>
          <cell r="F3646">
            <v>3403313</v>
          </cell>
          <cell r="G3646" t="str">
            <v>Actualización 2022 -I + MO 2023</v>
          </cell>
        </row>
        <row r="3647">
          <cell r="C3647">
            <v>13216</v>
          </cell>
          <cell r="D3647" t="str">
            <v>AVENIDA CONTADOR (CL. 134) - rejilla de piso metalica cuadrado 10 x 10 cm para desague de 3"</v>
          </cell>
          <cell r="E3647" t="str">
            <v>UN</v>
          </cell>
          <cell r="F3647">
            <v>31900</v>
          </cell>
          <cell r="G3647" t="str">
            <v>Actualización 2022 -I + MO 2023</v>
          </cell>
        </row>
        <row r="3648">
          <cell r="C3648">
            <v>13217</v>
          </cell>
          <cell r="D3648" t="str">
            <v>AVENIDA CONTADOR (CL. 134) - BENTONITA SODICA</v>
          </cell>
          <cell r="E3648" t="str">
            <v>KG</v>
          </cell>
          <cell r="F3648">
            <v>4192</v>
          </cell>
          <cell r="G3648" t="str">
            <v>Actualización 2022 -I + MO 2023</v>
          </cell>
        </row>
        <row r="3649">
          <cell r="C3649">
            <v>13218</v>
          </cell>
          <cell r="D3649" t="str">
            <v>AVENIDA CONTADOR (CL. 134) - Cinta tipo Hypalon H-20</v>
          </cell>
          <cell r="E3649" t="str">
            <v>ML</v>
          </cell>
          <cell r="F3649">
            <v>188085</v>
          </cell>
          <cell r="G3649" t="str">
            <v>Actualización 2022 -I + MO 2023</v>
          </cell>
        </row>
        <row r="3650">
          <cell r="C3650">
            <v>13219</v>
          </cell>
          <cell r="D3650" t="str">
            <v>AVENIDA CONTADOR (CL. 134) - POLIESTIRENO DE ALTA DENSIDAD 9 e=2cm</v>
          </cell>
          <cell r="E3650" t="str">
            <v>M3</v>
          </cell>
          <cell r="F3650">
            <v>194554</v>
          </cell>
          <cell r="G3650" t="str">
            <v>Actualización 2022 -I + MO 2023</v>
          </cell>
        </row>
        <row r="3651">
          <cell r="C3651">
            <v>13220</v>
          </cell>
          <cell r="D3651" t="str">
            <v>AVENIDA CONTADOR (CL. 134) - MANGUERA DE POLIETILENO DE BAJA DENSIDAD 1"</v>
          </cell>
          <cell r="E3651" t="str">
            <v>ML</v>
          </cell>
          <cell r="F3651">
            <v>1278</v>
          </cell>
          <cell r="G3651" t="str">
            <v>Actualización 2022 -I + MO 2023</v>
          </cell>
        </row>
        <row r="3652">
          <cell r="C3652">
            <v>13221</v>
          </cell>
          <cell r="D3652" t="str">
            <v xml:space="preserve">LOSETA PULIDA DE MICROGRANO DE MARMOL FORMATO 40 cm * 40 cm * 4,5 cm </v>
          </cell>
          <cell r="E3652" t="str">
            <v>M2</v>
          </cell>
          <cell r="F3652">
            <v>120025</v>
          </cell>
          <cell r="G3652" t="str">
            <v>Actualización 2022 -I + MO 2023</v>
          </cell>
        </row>
        <row r="3653">
          <cell r="C3653">
            <v>13222</v>
          </cell>
          <cell r="D3653" t="str">
            <v>LEVANTAMIENTO CON TECNOLOGIA GEORADAR(GPR)- Ground Penetrating Radar. Señal electromagnética de alta frecuencia, barrido con antena. Detección de redes. Incluye informe y radargramas</v>
          </cell>
          <cell r="E3653" t="str">
            <v>KM</v>
          </cell>
          <cell r="F3653">
            <v>5355000</v>
          </cell>
          <cell r="G3653" t="str">
            <v>Actualización 2022 -I</v>
          </cell>
        </row>
      </sheetData>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visor idu 2023"/>
      <sheetName val="INICIO"/>
      <sheetName val="PRESUP TOTAL"/>
      <sheetName val="AIU"/>
      <sheetName val="FACT PREST"/>
      <sheetName val="PRESUP 501"/>
      <sheetName val="PRESUP 505"/>
      <sheetName val="AMB Y SOCI"/>
      <sheetName val="AIU AMB Y SOCI"/>
      <sheetName val="PMT"/>
      <sheetName val="AIU PMT"/>
      <sheetName val="PRELIM"/>
      <sheetName val="PAVIM"/>
      <sheetName val="ESTRUCT"/>
      <sheetName val="R. ALCANT"/>
      <sheetName val="SEÑALIZ"/>
      <sheetName val="URBAN"/>
      <sheetName val="LOSA MR 43"/>
      <sheetName val="ACERO"/>
      <sheetName val="COTIZ ACERO"/>
      <sheetName val="CANAST"/>
      <sheetName val="GAVIONES"/>
      <sheetName val="INSUMOS IDU 2023 "/>
    </sheetNames>
    <sheetDataSet>
      <sheetData sheetId="0" refreshError="1"/>
      <sheetData sheetId="1" refreshError="1"/>
      <sheetData sheetId="2" refreshError="1">
        <row r="14">
          <cell r="G14">
            <v>1397.75</v>
          </cell>
        </row>
        <row r="16">
          <cell r="G16">
            <v>21</v>
          </cell>
        </row>
        <row r="17">
          <cell r="G17">
            <v>0</v>
          </cell>
        </row>
        <row r="19">
          <cell r="G19">
            <v>367</v>
          </cell>
        </row>
        <row r="20">
          <cell r="G20">
            <v>478</v>
          </cell>
        </row>
        <row r="22">
          <cell r="G22">
            <v>151</v>
          </cell>
        </row>
        <row r="23">
          <cell r="G23">
            <v>180</v>
          </cell>
        </row>
        <row r="25">
          <cell r="G25">
            <v>120</v>
          </cell>
        </row>
        <row r="26">
          <cell r="G26">
            <v>925</v>
          </cell>
        </row>
        <row r="27">
          <cell r="G27">
            <v>2885</v>
          </cell>
        </row>
        <row r="29">
          <cell r="G29">
            <v>594</v>
          </cell>
        </row>
        <row r="31">
          <cell r="G31">
            <v>112</v>
          </cell>
        </row>
        <row r="32">
          <cell r="G32">
            <v>112</v>
          </cell>
        </row>
        <row r="33">
          <cell r="G33">
            <v>90</v>
          </cell>
        </row>
        <row r="34">
          <cell r="G34">
            <v>337</v>
          </cell>
        </row>
        <row r="35">
          <cell r="G35">
            <v>42</v>
          </cell>
        </row>
        <row r="36">
          <cell r="G36">
            <v>188</v>
          </cell>
        </row>
        <row r="37">
          <cell r="G37">
            <v>188</v>
          </cell>
        </row>
        <row r="38">
          <cell r="G38">
            <v>188</v>
          </cell>
        </row>
        <row r="39">
          <cell r="G39">
            <v>188</v>
          </cell>
        </row>
        <row r="40">
          <cell r="G40">
            <v>236</v>
          </cell>
        </row>
        <row r="41">
          <cell r="G41">
            <v>5</v>
          </cell>
        </row>
        <row r="42">
          <cell r="G42">
            <v>37</v>
          </cell>
        </row>
        <row r="43">
          <cell r="G43">
            <v>0</v>
          </cell>
        </row>
        <row r="44">
          <cell r="G44">
            <v>0</v>
          </cell>
        </row>
        <row r="45">
          <cell r="G45">
            <v>8</v>
          </cell>
        </row>
        <row r="46">
          <cell r="G46">
            <v>12</v>
          </cell>
        </row>
        <row r="47">
          <cell r="G47">
            <v>1</v>
          </cell>
        </row>
        <row r="48">
          <cell r="G48">
            <v>2</v>
          </cell>
        </row>
        <row r="49">
          <cell r="G49">
            <v>0</v>
          </cell>
        </row>
        <row r="50">
          <cell r="G50">
            <v>3</v>
          </cell>
        </row>
        <row r="52">
          <cell r="G52">
            <v>382</v>
          </cell>
        </row>
        <row r="53">
          <cell r="G53">
            <v>497</v>
          </cell>
        </row>
        <row r="54">
          <cell r="G54">
            <v>90</v>
          </cell>
        </row>
        <row r="55">
          <cell r="G55">
            <v>9</v>
          </cell>
        </row>
        <row r="56">
          <cell r="G56">
            <v>17445</v>
          </cell>
        </row>
        <row r="57">
          <cell r="G57">
            <v>201</v>
          </cell>
        </row>
        <row r="58">
          <cell r="G58">
            <v>115</v>
          </cell>
        </row>
        <row r="59">
          <cell r="G59">
            <v>0</v>
          </cell>
        </row>
        <row r="60">
          <cell r="G60">
            <v>91</v>
          </cell>
        </row>
        <row r="61">
          <cell r="G61">
            <v>190</v>
          </cell>
        </row>
        <row r="63">
          <cell r="G63">
            <v>113</v>
          </cell>
        </row>
        <row r="64">
          <cell r="G64">
            <v>6</v>
          </cell>
        </row>
        <row r="65">
          <cell r="G65">
            <v>155</v>
          </cell>
        </row>
        <row r="66">
          <cell r="G66">
            <v>123</v>
          </cell>
        </row>
        <row r="67">
          <cell r="G67">
            <v>57</v>
          </cell>
        </row>
        <row r="68">
          <cell r="G68">
            <v>0</v>
          </cell>
        </row>
        <row r="69">
          <cell r="G69">
            <v>62</v>
          </cell>
        </row>
        <row r="70">
          <cell r="G70">
            <v>98</v>
          </cell>
        </row>
        <row r="71">
          <cell r="G71">
            <v>2</v>
          </cell>
        </row>
        <row r="72">
          <cell r="G72">
            <v>4</v>
          </cell>
        </row>
        <row r="73">
          <cell r="G73">
            <v>4</v>
          </cell>
        </row>
        <row r="74">
          <cell r="G74">
            <v>4</v>
          </cell>
        </row>
        <row r="75">
          <cell r="G75">
            <v>11</v>
          </cell>
        </row>
        <row r="76">
          <cell r="G76">
            <v>11</v>
          </cell>
        </row>
        <row r="77">
          <cell r="G77">
            <v>11</v>
          </cell>
        </row>
        <row r="78">
          <cell r="G78">
            <v>82</v>
          </cell>
        </row>
        <row r="79">
          <cell r="G79">
            <v>6</v>
          </cell>
        </row>
        <row r="80">
          <cell r="G80">
            <v>2</v>
          </cell>
        </row>
        <row r="82">
          <cell r="G82">
            <v>195</v>
          </cell>
        </row>
        <row r="83">
          <cell r="G83">
            <v>88</v>
          </cell>
        </row>
        <row r="84">
          <cell r="G84">
            <v>4</v>
          </cell>
        </row>
        <row r="85">
          <cell r="G85">
            <v>81</v>
          </cell>
        </row>
        <row r="86">
          <cell r="G86">
            <v>18</v>
          </cell>
        </row>
        <row r="87">
          <cell r="H87">
            <v>786945029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IDU 28 NOV 2019"/>
      <sheetName val="PREC UNIT IDU 28 NOV 2019"/>
      <sheetName val="DATOS ENTRADA"/>
      <sheetName val="PPTO OFICIAL"/>
      <sheetName val="PPTO GENERAL"/>
      <sheetName val="AIU"/>
      <sheetName val="ENSAY"/>
      <sheetName val="PRESUP INTERV"/>
      <sheetName val="PRELIMINARES"/>
      <sheetName val="CONSULTORIA"/>
      <sheetName val="PAGO PRODUCTOS"/>
      <sheetName val="AMBIEN Y SST"/>
      <sheetName val="AIU AMBIENTAL"/>
      <sheetName val="SST POR FICH"/>
      <sheetName val="SOCIAL"/>
      <sheetName val="AIU SOCIAL"/>
      <sheetName val="PMT"/>
      <sheetName val="AIU PMT"/>
      <sheetName val="COMPEN SEGUIM SDA"/>
      <sheetName val="AJUSTES"/>
      <sheetName val="FM INTERV"/>
      <sheetName val="TABLA"/>
      <sheetName val="F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4">
          <cell r="C4" t="str">
            <v>IPC</v>
          </cell>
          <cell r="E4" t="str">
            <v>AÑO 2019</v>
          </cell>
        </row>
        <row r="5">
          <cell r="C5" t="str">
            <v>TARIFA DE</v>
          </cell>
          <cell r="E5" t="str">
            <v>SALARIO</v>
          </cell>
          <cell r="G5" t="str">
            <v>FACTOR PRESTACIONAL</v>
          </cell>
        </row>
        <row r="6">
          <cell r="B6" t="str">
            <v>CODIGO IDU</v>
          </cell>
          <cell r="C6" t="str">
            <v>SMLMV</v>
          </cell>
          <cell r="D6" t="str">
            <v>CATEGORIA</v>
          </cell>
          <cell r="E6">
            <v>828116</v>
          </cell>
          <cell r="F6" t="str">
            <v># SMLMV</v>
          </cell>
          <cell r="G6" t="str">
            <v>CALENDARIO 0
SIN EXTRAS</v>
          </cell>
          <cell r="H6" t="str">
            <v>CALENDARIO 1
CON EXTRAS</v>
          </cell>
        </row>
        <row r="7">
          <cell r="B7">
            <v>9107</v>
          </cell>
          <cell r="C7" t="str">
            <v>Categoría 1</v>
          </cell>
          <cell r="D7">
            <v>1</v>
          </cell>
          <cell r="E7">
            <v>11106000</v>
          </cell>
          <cell r="F7">
            <v>14.215825570053838</v>
          </cell>
          <cell r="G7">
            <v>1.5846919034575906</v>
          </cell>
          <cell r="H7" t="str">
            <v>N/A</v>
          </cell>
        </row>
        <row r="8">
          <cell r="B8">
            <v>9108</v>
          </cell>
          <cell r="C8" t="str">
            <v>Categoría 2</v>
          </cell>
          <cell r="D8">
            <v>2</v>
          </cell>
          <cell r="E8">
            <v>8464000</v>
          </cell>
          <cell r="F8">
            <v>10.834030940476831</v>
          </cell>
          <cell r="G8">
            <v>1.5852408437145558</v>
          </cell>
          <cell r="H8" t="str">
            <v>N/A</v>
          </cell>
        </row>
        <row r="9">
          <cell r="B9">
            <v>9109</v>
          </cell>
          <cell r="C9" t="str">
            <v>Categoría 3</v>
          </cell>
          <cell r="D9">
            <v>3</v>
          </cell>
          <cell r="E9">
            <v>7143000</v>
          </cell>
          <cell r="F9">
            <v>9.1431336256883267</v>
          </cell>
          <cell r="G9">
            <v>1.4506675923141539</v>
          </cell>
          <cell r="H9" t="str">
            <v>N/A</v>
          </cell>
        </row>
        <row r="10">
          <cell r="B10">
            <v>9110</v>
          </cell>
          <cell r="C10" t="str">
            <v>Categoría 4</v>
          </cell>
          <cell r="D10">
            <v>4</v>
          </cell>
          <cell r="E10">
            <v>6083000</v>
          </cell>
          <cell r="F10">
            <v>7.7863197319140545</v>
          </cell>
          <cell r="G10">
            <v>1.4511440594936709</v>
          </cell>
          <cell r="H10" t="str">
            <v>N/A</v>
          </cell>
        </row>
        <row r="11">
          <cell r="B11">
            <v>9111</v>
          </cell>
          <cell r="C11" t="str">
            <v>Categoría 5</v>
          </cell>
          <cell r="D11">
            <v>5</v>
          </cell>
          <cell r="E11">
            <v>5486000</v>
          </cell>
          <cell r="F11">
            <v>7.0221519068355258</v>
          </cell>
          <cell r="G11">
            <v>1.451493462231134</v>
          </cell>
          <cell r="H11" t="str">
            <v>N/A</v>
          </cell>
        </row>
        <row r="12">
          <cell r="B12">
            <v>9112</v>
          </cell>
          <cell r="C12" t="str">
            <v>Categoría 6</v>
          </cell>
          <cell r="D12">
            <v>6</v>
          </cell>
          <cell r="E12">
            <v>4892000</v>
          </cell>
          <cell r="F12">
            <v>6.261824121079</v>
          </cell>
          <cell r="G12">
            <v>1.4519257468520033</v>
          </cell>
          <cell r="H12" t="str">
            <v>N/A</v>
          </cell>
        </row>
        <row r="13">
          <cell r="B13">
            <v>9113</v>
          </cell>
          <cell r="C13" t="str">
            <v>Categoría 7</v>
          </cell>
          <cell r="D13">
            <v>7</v>
          </cell>
          <cell r="E13">
            <v>3698000</v>
          </cell>
          <cell r="F13">
            <v>4.7334884709219418</v>
          </cell>
          <cell r="G13">
            <v>1.4532148170362358</v>
          </cell>
          <cell r="H13" t="str">
            <v>N/A</v>
          </cell>
        </row>
        <row r="14">
          <cell r="B14">
            <v>9114</v>
          </cell>
          <cell r="C14" t="str">
            <v>Categoría 8</v>
          </cell>
          <cell r="D14">
            <v>8</v>
          </cell>
          <cell r="E14">
            <v>3490000</v>
          </cell>
          <cell r="F14">
            <v>4.4672457445964247</v>
          </cell>
          <cell r="G14">
            <v>1.4535295893982809</v>
          </cell>
          <cell r="H14" t="str">
            <v>N/A</v>
          </cell>
        </row>
        <row r="15">
          <cell r="D15" t="str">
            <v>CODIGO IDU</v>
          </cell>
        </row>
        <row r="16">
          <cell r="B16">
            <v>9084</v>
          </cell>
          <cell r="C16" t="str">
            <v>Tecnólogo en áreas de Ingeniería</v>
          </cell>
          <cell r="D16">
            <v>9084</v>
          </cell>
          <cell r="E16">
            <v>2289000</v>
          </cell>
          <cell r="F16">
            <v>2.9299500026880274</v>
          </cell>
          <cell r="G16">
            <v>1.4564658688073395</v>
          </cell>
          <cell r="H16">
            <v>1.6288115498266165</v>
          </cell>
        </row>
        <row r="17">
          <cell r="B17">
            <v>9085</v>
          </cell>
          <cell r="C17" t="str">
            <v>Auxiliar de Ingeniería</v>
          </cell>
          <cell r="D17">
            <v>9085</v>
          </cell>
          <cell r="E17">
            <v>2012000</v>
          </cell>
          <cell r="F17">
            <v>2.5753863719564487</v>
          </cell>
          <cell r="G17">
            <v>1.4576405813121274</v>
          </cell>
          <cell r="H17">
            <v>1.6298482470471813</v>
          </cell>
        </row>
        <row r="18">
          <cell r="B18">
            <v>9086</v>
          </cell>
          <cell r="C18" t="str">
            <v>Dibujante 1</v>
          </cell>
          <cell r="D18">
            <v>9086</v>
          </cell>
          <cell r="E18">
            <v>2110000</v>
          </cell>
          <cell r="F18">
            <v>2.7008276564752025</v>
          </cell>
          <cell r="G18">
            <v>1.457189721800948</v>
          </cell>
          <cell r="H18">
            <v>1.6294503583721227</v>
          </cell>
        </row>
        <row r="19">
          <cell r="B19">
            <v>9087</v>
          </cell>
          <cell r="C19" t="str">
            <v>Dibujante 2</v>
          </cell>
          <cell r="D19">
            <v>9087</v>
          </cell>
          <cell r="E19">
            <v>1705000</v>
          </cell>
          <cell r="F19">
            <v>2.1824223480048435</v>
          </cell>
          <cell r="G19">
            <v>1.4593884612903227</v>
          </cell>
          <cell r="H19">
            <v>1.6313907711182971</v>
          </cell>
        </row>
        <row r="20">
          <cell r="B20">
            <v>9088</v>
          </cell>
          <cell r="C20" t="str">
            <v>Topógrafo Inspector</v>
          </cell>
          <cell r="D20">
            <v>9088</v>
          </cell>
          <cell r="E20">
            <v>2385000</v>
          </cell>
          <cell r="F20">
            <v>3.0528312609921127</v>
          </cell>
          <cell r="G20">
            <v>1.4561224194968554</v>
          </cell>
          <cell r="H20">
            <v>1.6285084518821129</v>
          </cell>
        </row>
        <row r="21">
          <cell r="B21">
            <v>9095</v>
          </cell>
          <cell r="C21" t="str">
            <v>Topógrafo Auxiliar</v>
          </cell>
          <cell r="D21">
            <v>9095</v>
          </cell>
          <cell r="E21">
            <v>1957000</v>
          </cell>
          <cell r="F21">
            <v>2.5049856510530666</v>
          </cell>
          <cell r="G21">
            <v>1.4579133970873788</v>
          </cell>
          <cell r="H21">
            <v>1.6300890100890122</v>
          </cell>
        </row>
        <row r="22">
          <cell r="B22">
            <v>9096</v>
          </cell>
          <cell r="C22" t="str">
            <v>Batimetrista Inspector</v>
          </cell>
          <cell r="D22">
            <v>9096</v>
          </cell>
          <cell r="E22">
            <v>2385000</v>
          </cell>
          <cell r="F22">
            <v>3.0528312609921127</v>
          </cell>
          <cell r="G22">
            <v>1.4561224194968554</v>
          </cell>
          <cell r="H22">
            <v>1.6285084518821129</v>
          </cell>
        </row>
        <row r="23">
          <cell r="B23">
            <v>9097</v>
          </cell>
          <cell r="C23" t="str">
            <v>Batimetrista Auxiliar</v>
          </cell>
          <cell r="D23">
            <v>9097</v>
          </cell>
          <cell r="E23">
            <v>1957000</v>
          </cell>
          <cell r="F23">
            <v>2.5049856510530666</v>
          </cell>
          <cell r="G23">
            <v>1.4579133970873788</v>
          </cell>
          <cell r="H23">
            <v>1.6300890100890122</v>
          </cell>
        </row>
        <row r="24">
          <cell r="B24">
            <v>9089</v>
          </cell>
          <cell r="C24" t="str">
            <v>Laboratorista Inspector</v>
          </cell>
          <cell r="D24">
            <v>9089</v>
          </cell>
          <cell r="E24">
            <v>2114000</v>
          </cell>
          <cell r="F24">
            <v>2.7059477089045392</v>
          </cell>
          <cell r="G24">
            <v>1.4571722072847684</v>
          </cell>
          <cell r="H24">
            <v>1.6294349016112819</v>
          </cell>
        </row>
        <row r="25">
          <cell r="B25">
            <v>9090</v>
          </cell>
          <cell r="C25" t="str">
            <v>Laboratorista Auxiliar</v>
          </cell>
          <cell r="D25">
            <v>9090</v>
          </cell>
          <cell r="E25">
            <v>1479000</v>
          </cell>
          <cell r="F25">
            <v>1.89313938574731</v>
          </cell>
          <cell r="G25">
            <v>1.5535463567878973</v>
          </cell>
          <cell r="H25">
            <v>1.6329355339663021</v>
          </cell>
        </row>
        <row r="26">
          <cell r="B26">
            <v>9091</v>
          </cell>
          <cell r="C26" t="str">
            <v>Operador Equipo de Perforación</v>
          </cell>
          <cell r="D26">
            <v>9091</v>
          </cell>
          <cell r="E26">
            <v>2769122</v>
          </cell>
          <cell r="F26">
            <v>3.5445124558075474</v>
          </cell>
          <cell r="G26">
            <v>1.4549864561989685</v>
          </cell>
          <cell r="H26">
            <v>1.6275059512798096</v>
          </cell>
        </row>
        <row r="27">
          <cell r="B27">
            <v>9092</v>
          </cell>
          <cell r="C27" t="str">
            <v>Operador Auxiliar de Equipo</v>
          </cell>
          <cell r="D27">
            <v>9092</v>
          </cell>
          <cell r="E27">
            <v>1993599</v>
          </cell>
          <cell r="F27">
            <v>2.5518328507683918</v>
          </cell>
          <cell r="G27">
            <v>1.4577301799141653</v>
          </cell>
          <cell r="H27">
            <v>1.6299273188382115</v>
          </cell>
        </row>
        <row r="28">
          <cell r="B28">
            <v>9093</v>
          </cell>
          <cell r="C28" t="str">
            <v>Inspector 1</v>
          </cell>
          <cell r="D28">
            <v>9093</v>
          </cell>
          <cell r="E28">
            <v>1736000</v>
          </cell>
          <cell r="F28">
            <v>2.2221027543322043</v>
          </cell>
          <cell r="G28">
            <v>1.4591839048387099</v>
          </cell>
          <cell r="H28">
            <v>1.6312102477102535</v>
          </cell>
        </row>
        <row r="29">
          <cell r="B29">
            <v>9457</v>
          </cell>
          <cell r="C29" t="str">
            <v>Inspector 1 horario nocturno - no incluye prestaciones</v>
          </cell>
          <cell r="D29">
            <v>9457</v>
          </cell>
          <cell r="E29">
            <v>2343600</v>
          </cell>
          <cell r="F29">
            <v>2.9998387183484758</v>
          </cell>
          <cell r="G29">
            <v>1.4591839048387099</v>
          </cell>
        </row>
        <row r="30">
          <cell r="B30">
            <v>9094</v>
          </cell>
          <cell r="C30" t="str">
            <v>Inspector 2</v>
          </cell>
          <cell r="D30">
            <v>9094</v>
          </cell>
          <cell r="E30">
            <v>1563000</v>
          </cell>
          <cell r="F30">
            <v>2.0006604867633846</v>
          </cell>
          <cell r="G30">
            <v>1.4604291733205375</v>
          </cell>
          <cell r="H30">
            <v>1.6323092113874988</v>
          </cell>
        </row>
        <row r="32">
          <cell r="B32">
            <v>9102</v>
          </cell>
          <cell r="C32" t="str">
            <v>Administrador</v>
          </cell>
          <cell r="D32">
            <v>9102</v>
          </cell>
          <cell r="E32">
            <v>2222000</v>
          </cell>
          <cell r="F32">
            <v>2.8441891244966349</v>
          </cell>
          <cell r="G32">
            <v>1.4567231514851486</v>
          </cell>
          <cell r="H32">
            <v>1.6290386047323038</v>
          </cell>
        </row>
        <row r="33">
          <cell r="B33">
            <v>9103</v>
          </cell>
          <cell r="C33" t="str">
            <v>Auxiliar Administrativo</v>
          </cell>
          <cell r="D33">
            <v>9103</v>
          </cell>
          <cell r="E33">
            <v>1585000</v>
          </cell>
          <cell r="F33">
            <v>2.0288207751247374</v>
          </cell>
          <cell r="G33">
            <v>1.4602557290220821</v>
          </cell>
          <cell r="H33">
            <v>1.6321561448104438</v>
          </cell>
        </row>
        <row r="34">
          <cell r="B34">
            <v>9104</v>
          </cell>
          <cell r="C34" t="str">
            <v>Secretaria 1</v>
          </cell>
          <cell r="D34">
            <v>9104</v>
          </cell>
          <cell r="E34">
            <v>1288000</v>
          </cell>
          <cell r="F34">
            <v>1.6486568822464742</v>
          </cell>
          <cell r="G34">
            <v>1.5692079203333074</v>
          </cell>
          <cell r="H34">
            <v>1.7311720631482919</v>
          </cell>
        </row>
        <row r="35">
          <cell r="B35">
            <v>9105</v>
          </cell>
          <cell r="C35" t="str">
            <v>Secretaria 2</v>
          </cell>
          <cell r="D35">
            <v>9105</v>
          </cell>
          <cell r="E35">
            <v>1073000</v>
          </cell>
          <cell r="F35">
            <v>1.3734540641696171</v>
          </cell>
          <cell r="G35">
            <v>1.5935080539508855</v>
          </cell>
          <cell r="H35">
            <v>1.7531911494663661</v>
          </cell>
        </row>
        <row r="37">
          <cell r="B37">
            <v>9098</v>
          </cell>
          <cell r="C37" t="str">
            <v>Cadenero 1</v>
          </cell>
          <cell r="D37">
            <v>9098</v>
          </cell>
          <cell r="E37">
            <v>1479000</v>
          </cell>
          <cell r="F37">
            <v>1.89313938574731</v>
          </cell>
          <cell r="G37">
            <v>1.5535463567878973</v>
          </cell>
          <cell r="H37">
            <v>1.6329355339663021</v>
          </cell>
        </row>
        <row r="38">
          <cell r="B38">
            <v>9099</v>
          </cell>
          <cell r="C38" t="str">
            <v>Cadenero 2</v>
          </cell>
          <cell r="D38">
            <v>9099</v>
          </cell>
          <cell r="E38">
            <v>1288000</v>
          </cell>
          <cell r="F38">
            <v>1.6486568822464742</v>
          </cell>
          <cell r="G38">
            <v>1.5692079203333074</v>
          </cell>
          <cell r="H38">
            <v>1.7311720631482919</v>
          </cell>
        </row>
        <row r="39">
          <cell r="B39">
            <v>9100</v>
          </cell>
          <cell r="C39" t="str">
            <v>Secretaria o Motorista</v>
          </cell>
          <cell r="D39">
            <v>9100</v>
          </cell>
          <cell r="E39">
            <v>1073000</v>
          </cell>
          <cell r="F39">
            <v>1.3734540641696171</v>
          </cell>
          <cell r="G39">
            <v>1.5935080539508855</v>
          </cell>
          <cell r="H39">
            <v>1.7531911494663661</v>
          </cell>
        </row>
        <row r="41">
          <cell r="B41">
            <v>9101</v>
          </cell>
          <cell r="C41" t="str">
            <v>Maestro de Obra</v>
          </cell>
          <cell r="D41">
            <v>9101</v>
          </cell>
          <cell r="E41">
            <v>2343726</v>
          </cell>
          <cell r="F41">
            <v>3</v>
          </cell>
          <cell r="G41">
            <v>1.4562666333333334</v>
          </cell>
          <cell r="H41">
            <v>1.6286357222421664</v>
          </cell>
        </row>
        <row r="42">
          <cell r="B42">
            <v>9461</v>
          </cell>
          <cell r="C42" t="str">
            <v>Oficial</v>
          </cell>
          <cell r="D42">
            <v>9461</v>
          </cell>
          <cell r="E42">
            <v>1171863</v>
          </cell>
          <cell r="F42">
            <v>1.5</v>
          </cell>
          <cell r="G42">
            <v>1.5812267916362237</v>
          </cell>
          <cell r="H42">
            <v>1.742062726089886</v>
          </cell>
        </row>
        <row r="43">
          <cell r="B43">
            <v>9455</v>
          </cell>
          <cell r="C43" t="str">
            <v>Ayudante</v>
          </cell>
          <cell r="D43">
            <v>9455</v>
          </cell>
          <cell r="E43">
            <v>781242</v>
          </cell>
          <cell r="F43">
            <v>1</v>
          </cell>
          <cell r="G43">
            <v>1.6478735374543354</v>
          </cell>
          <cell r="H43">
            <v>1.8024533590009002</v>
          </cell>
        </row>
        <row r="44">
          <cell r="B44">
            <v>9463</v>
          </cell>
          <cell r="C44" t="str">
            <v>Plomero-Electrcista</v>
          </cell>
          <cell r="D44">
            <v>9463</v>
          </cell>
          <cell r="E44">
            <v>1367173.5</v>
          </cell>
          <cell r="F44">
            <v>1.75</v>
          </cell>
          <cell r="G44">
            <v>1.5621848642596203</v>
          </cell>
          <cell r="H44">
            <v>1.7248082595438818</v>
          </cell>
        </row>
        <row r="45">
          <cell r="B45">
            <v>9464</v>
          </cell>
          <cell r="C45" t="str">
            <v>Operario</v>
          </cell>
          <cell r="D45">
            <v>9464</v>
          </cell>
          <cell r="E45">
            <v>1562484</v>
          </cell>
          <cell r="F45">
            <v>2</v>
          </cell>
          <cell r="G45">
            <v>1.5479034187271676</v>
          </cell>
          <cell r="H45">
            <v>1.632312853229321</v>
          </cell>
        </row>
        <row r="47">
          <cell r="B47">
            <v>9575</v>
          </cell>
          <cell r="C47" t="str">
            <v>TARIFA MES - PERSONAL TÉCNICO - CELADOR ARMADO (24 horas por 30 días divididos en 3 turnos de 8 horas diarias. Incluye prestaciones de ley, Administración y servicios.</v>
          </cell>
          <cell r="D47">
            <v>9575</v>
          </cell>
          <cell r="E47">
            <v>8304016</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T154"/>
  <sheetViews>
    <sheetView showGridLines="0" view="pageBreakPreview" topLeftCell="A133" zoomScale="85" zoomScaleNormal="100" zoomScaleSheetLayoutView="85" zoomScalePageLayoutView="55" workbookViewId="0">
      <selection activeCell="E150" sqref="E150"/>
    </sheetView>
  </sheetViews>
  <sheetFormatPr baseColWidth="10" defaultColWidth="11.42578125" defaultRowHeight="16.5" x14ac:dyDescent="0.3"/>
  <cols>
    <col min="1" max="1" width="2.42578125" style="1" customWidth="1"/>
    <col min="2" max="2" width="3.42578125" style="1" customWidth="1"/>
    <col min="3" max="3" width="5.140625" style="1" customWidth="1"/>
    <col min="4" max="4" width="15.28515625" style="1" customWidth="1"/>
    <col min="5" max="5" width="19.57031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2.5703125" style="1" customWidth="1"/>
    <col min="12" max="12" width="3.28515625" style="1" customWidth="1"/>
    <col min="13" max="13" width="2.7109375" style="1" customWidth="1"/>
    <col min="14" max="14" width="29" style="424" customWidth="1"/>
    <col min="15" max="15" width="43.85546875" style="424" customWidth="1"/>
    <col min="16" max="16" width="11.42578125" style="424"/>
    <col min="17" max="17" width="28.28515625" style="424" customWidth="1"/>
    <col min="18" max="18" width="27" style="424" bestFit="1" customWidth="1"/>
    <col min="19" max="19" width="23.28515625" style="1" bestFit="1" customWidth="1"/>
    <col min="20" max="20" width="25.42578125" style="1" bestFit="1" customWidth="1"/>
    <col min="21" max="16384" width="11.42578125" style="1"/>
  </cols>
  <sheetData>
    <row r="1" spans="1:18" ht="17.25" thickBot="1" x14ac:dyDescent="0.35">
      <c r="A1" s="5"/>
      <c r="B1" s="5"/>
      <c r="C1" s="5"/>
      <c r="D1" s="5"/>
      <c r="E1" s="6"/>
      <c r="F1" s="5"/>
      <c r="G1" s="5"/>
      <c r="H1" s="5"/>
      <c r="I1" s="5"/>
      <c r="J1" s="5"/>
      <c r="K1" s="5"/>
      <c r="L1" s="5"/>
      <c r="M1" s="5"/>
    </row>
    <row r="2" spans="1:18" ht="17.25" thickTop="1" x14ac:dyDescent="0.3">
      <c r="A2" s="5"/>
      <c r="B2" s="7"/>
      <c r="C2" s="455"/>
      <c r="D2" s="455"/>
      <c r="E2" s="456"/>
      <c r="F2" s="455"/>
      <c r="G2" s="455"/>
      <c r="H2" s="455"/>
      <c r="I2" s="455"/>
      <c r="J2" s="455"/>
      <c r="K2" s="455"/>
      <c r="L2" s="457"/>
      <c r="M2" s="5"/>
    </row>
    <row r="3" spans="1:18" ht="27" customHeight="1" x14ac:dyDescent="0.3">
      <c r="A3" s="5"/>
      <c r="B3" s="8"/>
      <c r="C3" s="496" t="s">
        <v>0</v>
      </c>
      <c r="D3" s="496"/>
      <c r="E3" s="496"/>
      <c r="F3" s="496"/>
      <c r="G3" s="5"/>
      <c r="H3" s="5"/>
      <c r="I3" s="5"/>
      <c r="J3" s="5"/>
      <c r="K3" s="5"/>
      <c r="L3" s="9"/>
      <c r="M3" s="5"/>
    </row>
    <row r="4" spans="1:18" x14ac:dyDescent="0.3">
      <c r="A4" s="5"/>
      <c r="B4" s="8"/>
      <c r="C4" s="174" t="s">
        <v>1</v>
      </c>
      <c r="D4" s="175" t="s">
        <v>2</v>
      </c>
      <c r="E4" s="174" t="s">
        <v>3</v>
      </c>
      <c r="F4" s="175">
        <v>3</v>
      </c>
      <c r="G4" s="5"/>
      <c r="H4" s="5"/>
      <c r="I4" s="5"/>
      <c r="J4" s="5"/>
      <c r="K4" s="5"/>
      <c r="L4" s="9"/>
      <c r="M4" s="5"/>
    </row>
    <row r="5" spans="1:18" x14ac:dyDescent="0.3">
      <c r="A5" s="5"/>
      <c r="B5" s="8"/>
      <c r="C5" s="517" t="s">
        <v>4</v>
      </c>
      <c r="D5" s="517"/>
      <c r="E5" s="517"/>
      <c r="F5" s="517"/>
      <c r="G5" s="517"/>
      <c r="H5" s="517"/>
      <c r="I5" s="517"/>
      <c r="J5" s="517"/>
      <c r="K5" s="517"/>
      <c r="L5" s="9"/>
      <c r="M5" s="5"/>
    </row>
    <row r="6" spans="1:18" ht="17.25" thickBot="1" x14ac:dyDescent="0.35">
      <c r="A6" s="5"/>
      <c r="B6" s="8"/>
      <c r="C6" s="516" t="s">
        <v>5</v>
      </c>
      <c r="D6" s="516"/>
      <c r="E6" s="516"/>
      <c r="F6" s="516"/>
      <c r="G6" s="516"/>
      <c r="H6" s="516"/>
      <c r="I6" s="516"/>
      <c r="J6" s="516"/>
      <c r="K6" s="516"/>
      <c r="L6" s="9"/>
      <c r="M6" s="5"/>
    </row>
    <row r="7" spans="1:18" s="17" customFormat="1" x14ac:dyDescent="0.3">
      <c r="A7" s="16"/>
      <c r="B7" s="187"/>
      <c r="C7" s="474" t="s">
        <v>6</v>
      </c>
      <c r="D7" s="475"/>
      <c r="E7" s="475"/>
      <c r="F7" s="475"/>
      <c r="G7" s="475"/>
      <c r="H7" s="475"/>
      <c r="I7" s="475"/>
      <c r="J7" s="475"/>
      <c r="K7" s="476"/>
      <c r="L7" s="18"/>
      <c r="M7" s="16"/>
      <c r="N7" s="425"/>
      <c r="O7" s="425"/>
      <c r="P7" s="425"/>
      <c r="Q7" s="425"/>
      <c r="R7" s="425"/>
    </row>
    <row r="8" spans="1:18" ht="43.5" customHeight="1" x14ac:dyDescent="0.3">
      <c r="A8" s="5"/>
      <c r="B8" s="188"/>
      <c r="C8" s="477"/>
      <c r="D8" s="478"/>
      <c r="E8" s="478"/>
      <c r="F8" s="478"/>
      <c r="G8" s="478"/>
      <c r="H8" s="478"/>
      <c r="I8" s="478"/>
      <c r="J8" s="478"/>
      <c r="K8" s="479"/>
      <c r="L8" s="9"/>
      <c r="M8" s="5"/>
    </row>
    <row r="9" spans="1:18" ht="34.5" customHeight="1" x14ac:dyDescent="0.3">
      <c r="A9" s="5"/>
      <c r="B9" s="188"/>
      <c r="C9" s="480" t="s">
        <v>7</v>
      </c>
      <c r="D9" s="481"/>
      <c r="E9" s="481"/>
      <c r="F9" s="481"/>
      <c r="G9" s="481"/>
      <c r="H9" s="481"/>
      <c r="I9" s="481"/>
      <c r="J9" s="481"/>
      <c r="K9" s="482"/>
      <c r="L9" s="9"/>
      <c r="M9" s="5"/>
    </row>
    <row r="10" spans="1:18" ht="30" customHeight="1" thickBot="1" x14ac:dyDescent="0.35">
      <c r="A10" s="5"/>
      <c r="B10" s="8"/>
      <c r="C10" s="499"/>
      <c r="D10" s="500"/>
      <c r="E10" s="500"/>
      <c r="F10" s="500"/>
      <c r="G10" s="500"/>
      <c r="H10" s="500"/>
      <c r="I10" s="500"/>
      <c r="J10" s="500"/>
      <c r="K10" s="501"/>
      <c r="L10" s="9"/>
      <c r="M10" s="5"/>
    </row>
    <row r="11" spans="1:18" ht="30" customHeight="1" x14ac:dyDescent="0.3">
      <c r="A11" s="5"/>
      <c r="B11" s="8"/>
      <c r="C11" s="491" t="s">
        <v>8</v>
      </c>
      <c r="D11" s="493" t="s">
        <v>9</v>
      </c>
      <c r="E11" s="495" t="s">
        <v>10</v>
      </c>
      <c r="F11" s="495"/>
      <c r="G11" s="491" t="s">
        <v>11</v>
      </c>
      <c r="H11" s="493" t="s">
        <v>12</v>
      </c>
      <c r="I11" s="493" t="s">
        <v>13</v>
      </c>
      <c r="J11" s="487" t="s">
        <v>14</v>
      </c>
      <c r="K11" s="489" t="s">
        <v>15</v>
      </c>
      <c r="L11" s="9"/>
      <c r="M11" s="5"/>
    </row>
    <row r="12" spans="1:18" ht="30" customHeight="1" thickBot="1" x14ac:dyDescent="0.35">
      <c r="A12" s="5"/>
      <c r="B12" s="8"/>
      <c r="C12" s="492"/>
      <c r="D12" s="494"/>
      <c r="E12" s="132" t="s">
        <v>16</v>
      </c>
      <c r="F12" s="132" t="s">
        <v>17</v>
      </c>
      <c r="G12" s="492"/>
      <c r="H12" s="494"/>
      <c r="I12" s="494"/>
      <c r="J12" s="488"/>
      <c r="K12" s="490"/>
      <c r="L12" s="9"/>
      <c r="M12" s="5"/>
    </row>
    <row r="13" spans="1:18" ht="30" customHeight="1" thickBot="1" x14ac:dyDescent="0.35">
      <c r="A13" s="5"/>
      <c r="B13" s="8"/>
      <c r="C13" s="133" t="s">
        <v>18</v>
      </c>
      <c r="D13" s="134"/>
      <c r="E13" s="134"/>
      <c r="F13" s="134"/>
      <c r="G13" s="134"/>
      <c r="H13" s="134"/>
      <c r="I13" s="134"/>
      <c r="J13" s="134"/>
      <c r="K13" s="135"/>
      <c r="L13" s="9"/>
      <c r="M13" s="5"/>
    </row>
    <row r="14" spans="1:18" ht="30" customHeight="1" x14ac:dyDescent="0.3">
      <c r="A14" s="5"/>
      <c r="B14" s="8"/>
      <c r="C14" s="136"/>
      <c r="D14" s="189">
        <v>1</v>
      </c>
      <c r="E14" s="190" t="s">
        <v>19</v>
      </c>
      <c r="F14" s="189">
        <v>3007</v>
      </c>
      <c r="G14" s="138" t="s">
        <v>20</v>
      </c>
      <c r="H14" s="137" t="s">
        <v>21</v>
      </c>
      <c r="I14" s="139">
        <f>+'[190]PRESUP TOTAL'!$H$14+'[191]PRESUP SAN BENITO'!$G$14+'[192]PRESUP TOTAL'!$G$14</f>
        <v>5527.75</v>
      </c>
      <c r="J14" s="140">
        <v>758</v>
      </c>
      <c r="K14" s="141">
        <f>I14*J14</f>
        <v>4190034.5</v>
      </c>
      <c r="L14" s="9"/>
      <c r="M14" s="5"/>
    </row>
    <row r="15" spans="1:18" ht="30" customHeight="1" thickBot="1" x14ac:dyDescent="0.35">
      <c r="A15" s="5"/>
      <c r="B15" s="8"/>
      <c r="C15" s="142" t="s">
        <v>22</v>
      </c>
      <c r="D15" s="146"/>
      <c r="E15" s="147"/>
      <c r="F15" s="146"/>
      <c r="G15" s="146"/>
      <c r="H15" s="146"/>
      <c r="I15" s="139"/>
      <c r="J15" s="146"/>
      <c r="K15" s="144">
        <f>SUM(K14)</f>
        <v>4190034.5</v>
      </c>
      <c r="L15" s="9"/>
      <c r="M15" s="5"/>
    </row>
    <row r="16" spans="1:18" ht="30" customHeight="1" thickBot="1" x14ac:dyDescent="0.35">
      <c r="A16" s="5"/>
      <c r="B16" s="8"/>
      <c r="C16" s="133" t="s">
        <v>23</v>
      </c>
      <c r="D16" s="134"/>
      <c r="E16" s="134"/>
      <c r="F16" s="134"/>
      <c r="G16" s="134"/>
      <c r="H16" s="134"/>
      <c r="I16" s="134"/>
      <c r="J16" s="134"/>
      <c r="K16" s="135"/>
      <c r="L16" s="9"/>
      <c r="M16" s="5"/>
    </row>
    <row r="17" spans="1:13" ht="60" customHeight="1" x14ac:dyDescent="0.3">
      <c r="A17" s="5"/>
      <c r="B17" s="8"/>
      <c r="C17" s="136"/>
      <c r="D17" s="137">
        <v>2</v>
      </c>
      <c r="E17" s="137" t="s">
        <v>24</v>
      </c>
      <c r="F17" s="137">
        <v>5196</v>
      </c>
      <c r="G17" s="138" t="s">
        <v>25</v>
      </c>
      <c r="H17" s="137" t="s">
        <v>26</v>
      </c>
      <c r="I17" s="139">
        <f>'[190]PRESUP TOTAL'!$H$16+'[191]PRESUP SAN BENITO'!$G$16+'[192]PRESUP TOTAL'!$G$16</f>
        <v>241</v>
      </c>
      <c r="J17" s="140">
        <f>+'[190]PRESUP TOTAL'!$G$16</f>
        <v>85531</v>
      </c>
      <c r="K17" s="141">
        <f>I17*J17</f>
        <v>20612971</v>
      </c>
      <c r="L17" s="9"/>
      <c r="M17" s="5"/>
    </row>
    <row r="18" spans="1:13" ht="60" customHeight="1" x14ac:dyDescent="0.3">
      <c r="A18" s="5"/>
      <c r="B18" s="8"/>
      <c r="C18" s="136"/>
      <c r="D18" s="137">
        <v>3</v>
      </c>
      <c r="E18" s="137" t="s">
        <v>24</v>
      </c>
      <c r="F18" s="137">
        <v>5197</v>
      </c>
      <c r="G18" s="138" t="s">
        <v>27</v>
      </c>
      <c r="H18" s="137" t="s">
        <v>26</v>
      </c>
      <c r="I18" s="139">
        <f>+'[190]PRESUP TOTAL'!$H$17+'[191]PRESUP SAN BENITO'!$G$17+'[192]PRESUP TOTAL'!$G$17</f>
        <v>99</v>
      </c>
      <c r="J18" s="140">
        <f>+'[190]PRESUP TOTAL'!$G$17</f>
        <v>91446</v>
      </c>
      <c r="K18" s="141">
        <f>I18*J18</f>
        <v>9053154</v>
      </c>
      <c r="L18" s="9"/>
      <c r="M18" s="5"/>
    </row>
    <row r="19" spans="1:13" ht="30" customHeight="1" thickBot="1" x14ac:dyDescent="0.35">
      <c r="A19" s="5"/>
      <c r="B19" s="8"/>
      <c r="C19" s="142" t="s">
        <v>22</v>
      </c>
      <c r="D19" s="146"/>
      <c r="E19" s="147"/>
      <c r="F19" s="146"/>
      <c r="G19" s="146"/>
      <c r="H19" s="146"/>
      <c r="I19" s="139"/>
      <c r="J19" s="146"/>
      <c r="K19" s="144">
        <f>SUM(K17:K18)</f>
        <v>29666125</v>
      </c>
      <c r="L19" s="9"/>
      <c r="M19" s="5"/>
    </row>
    <row r="20" spans="1:13" ht="30" customHeight="1" thickBot="1" x14ac:dyDescent="0.35">
      <c r="A20" s="5"/>
      <c r="B20" s="8"/>
      <c r="C20" s="133" t="s">
        <v>28</v>
      </c>
      <c r="D20" s="134"/>
      <c r="E20" s="134"/>
      <c r="F20" s="134"/>
      <c r="G20" s="134"/>
      <c r="H20" s="134"/>
      <c r="I20" s="134"/>
      <c r="J20" s="134"/>
      <c r="K20" s="135"/>
      <c r="L20" s="9"/>
      <c r="M20" s="5"/>
    </row>
    <row r="21" spans="1:13" ht="42.75" customHeight="1" x14ac:dyDescent="0.3">
      <c r="A21" s="5"/>
      <c r="B21" s="8"/>
      <c r="C21" s="136"/>
      <c r="D21" s="148">
        <v>4</v>
      </c>
      <c r="E21" s="151" t="s">
        <v>29</v>
      </c>
      <c r="F21" s="148">
        <v>3710</v>
      </c>
      <c r="G21" s="149" t="s">
        <v>30</v>
      </c>
      <c r="H21" s="148" t="s">
        <v>26</v>
      </c>
      <c r="I21" s="139">
        <f>+'[190]PRESUP TOTAL'!$H$19+'[191]PRESUP SAN BENITO'!$G$19+'[192]PRESUP TOTAL'!$G$19</f>
        <v>2332</v>
      </c>
      <c r="J21" s="140">
        <v>4920</v>
      </c>
      <c r="K21" s="141">
        <f>I21*J21</f>
        <v>11473440</v>
      </c>
      <c r="L21" s="9"/>
      <c r="M21" s="5"/>
    </row>
    <row r="22" spans="1:13" ht="57" customHeight="1" x14ac:dyDescent="0.3">
      <c r="A22" s="5"/>
      <c r="B22" s="8"/>
      <c r="C22" s="136"/>
      <c r="D22" s="150">
        <v>5</v>
      </c>
      <c r="E22" s="191" t="s">
        <v>29</v>
      </c>
      <c r="F22" s="150">
        <v>3017</v>
      </c>
      <c r="G22" s="149" t="s">
        <v>31</v>
      </c>
      <c r="H22" s="148" t="s">
        <v>26</v>
      </c>
      <c r="I22" s="139">
        <f>+'[190]PRESUP TOTAL'!$H$20+'[191]PRESUP SAN BENITO'!$G$20+'[192]PRESUP TOTAL'!$G$20</f>
        <v>3032.5</v>
      </c>
      <c r="J22" s="140">
        <v>34896</v>
      </c>
      <c r="K22" s="141">
        <f>I22*J22</f>
        <v>105822120</v>
      </c>
      <c r="L22" s="9"/>
      <c r="M22" s="5"/>
    </row>
    <row r="23" spans="1:13" ht="30" customHeight="1" thickBot="1" x14ac:dyDescent="0.35">
      <c r="A23" s="5"/>
      <c r="B23" s="8"/>
      <c r="C23" s="152" t="s">
        <v>22</v>
      </c>
      <c r="D23" s="153"/>
      <c r="E23" s="153"/>
      <c r="F23" s="153"/>
      <c r="G23" s="154"/>
      <c r="H23" s="153"/>
      <c r="I23" s="139"/>
      <c r="J23" s="155"/>
      <c r="K23" s="156">
        <f>SUM(K21:K22)</f>
        <v>117295560</v>
      </c>
      <c r="L23" s="9"/>
      <c r="M23" s="5"/>
    </row>
    <row r="24" spans="1:13" ht="30" customHeight="1" thickBot="1" x14ac:dyDescent="0.35">
      <c r="A24" s="5"/>
      <c r="B24" s="8"/>
      <c r="C24" s="133" t="s">
        <v>32</v>
      </c>
      <c r="D24" s="134"/>
      <c r="E24" s="134"/>
      <c r="F24" s="134"/>
      <c r="G24" s="134"/>
      <c r="H24" s="134"/>
      <c r="I24" s="134"/>
      <c r="J24" s="134"/>
      <c r="K24" s="135"/>
      <c r="L24" s="9"/>
      <c r="M24" s="5"/>
    </row>
    <row r="25" spans="1:13" ht="48" customHeight="1" x14ac:dyDescent="0.3">
      <c r="A25" s="5"/>
      <c r="B25" s="8"/>
      <c r="C25" s="136"/>
      <c r="D25" s="148"/>
      <c r="E25" s="191" t="s">
        <v>33</v>
      </c>
      <c r="F25" s="148">
        <v>4161</v>
      </c>
      <c r="G25" s="149" t="s">
        <v>34</v>
      </c>
      <c r="H25" s="148" t="s">
        <v>26</v>
      </c>
      <c r="I25" s="139">
        <f>+'[190]PRESUP TOTAL'!$H$22+'[191]PRESUP SAN BENITO'!$G$22+'[192]PRESUP TOTAL'!$G$22</f>
        <v>603</v>
      </c>
      <c r="J25" s="140">
        <v>129602</v>
      </c>
      <c r="K25" s="141">
        <f>I25*J25</f>
        <v>78150006</v>
      </c>
      <c r="L25" s="9"/>
      <c r="M25" s="5"/>
    </row>
    <row r="26" spans="1:13" ht="62.25" customHeight="1" x14ac:dyDescent="0.3">
      <c r="A26" s="5"/>
      <c r="B26" s="8"/>
      <c r="C26" s="136"/>
      <c r="D26" s="148"/>
      <c r="E26" s="191" t="s">
        <v>35</v>
      </c>
      <c r="F26" s="148">
        <v>6016</v>
      </c>
      <c r="G26" s="149" t="s">
        <v>36</v>
      </c>
      <c r="H26" s="148" t="s">
        <v>26</v>
      </c>
      <c r="I26" s="139">
        <f>+'[191]PRESUP SAN BENITO'!$G$23+'[190]PRESUP TOTAL'!$H$23+'[192]PRESUP TOTAL'!$G$23</f>
        <v>631</v>
      </c>
      <c r="J26" s="140">
        <v>109965</v>
      </c>
      <c r="K26" s="141">
        <f>I26*J26</f>
        <v>69387915</v>
      </c>
      <c r="L26" s="9"/>
      <c r="M26" s="5"/>
    </row>
    <row r="27" spans="1:13" ht="30" customHeight="1" thickBot="1" x14ac:dyDescent="0.35">
      <c r="A27" s="5"/>
      <c r="B27" s="8"/>
      <c r="C27" s="142" t="s">
        <v>22</v>
      </c>
      <c r="D27" s="158"/>
      <c r="E27" s="158"/>
      <c r="F27" s="158"/>
      <c r="G27" s="159"/>
      <c r="H27" s="160"/>
      <c r="I27" s="139"/>
      <c r="J27" s="143"/>
      <c r="K27" s="144">
        <f>SUM(K25:K26)</f>
        <v>147537921</v>
      </c>
      <c r="L27" s="9"/>
      <c r="M27" s="5"/>
    </row>
    <row r="28" spans="1:13" ht="30" customHeight="1" thickBot="1" x14ac:dyDescent="0.35">
      <c r="A28" s="5"/>
      <c r="B28" s="8"/>
      <c r="C28" s="133" t="s">
        <v>37</v>
      </c>
      <c r="D28" s="134"/>
      <c r="E28" s="134"/>
      <c r="F28" s="134"/>
      <c r="G28" s="134"/>
      <c r="H28" s="134"/>
      <c r="I28" s="134"/>
      <c r="J28" s="134"/>
      <c r="K28" s="135"/>
      <c r="L28" s="9"/>
      <c r="M28" s="5"/>
    </row>
    <row r="29" spans="1:13" ht="44.25" customHeight="1" x14ac:dyDescent="0.3">
      <c r="A29" s="5"/>
      <c r="B29" s="8"/>
      <c r="C29" s="136"/>
      <c r="D29" s="148"/>
      <c r="E29" s="151" t="s">
        <v>38</v>
      </c>
      <c r="F29" s="148" t="s">
        <v>39</v>
      </c>
      <c r="G29" s="149" t="s">
        <v>40</v>
      </c>
      <c r="H29" s="148" t="s">
        <v>26</v>
      </c>
      <c r="I29" s="139">
        <f>+'[190]PRESUP TOTAL'!$H$25+'[191]PRESUP SAN BENITO'!$G$25+'[192]PRESUP TOTAL'!$G$25</f>
        <v>484</v>
      </c>
      <c r="J29" s="140">
        <v>712870</v>
      </c>
      <c r="K29" s="141">
        <f>I29*J29</f>
        <v>345029080</v>
      </c>
      <c r="L29" s="9"/>
      <c r="M29" s="5"/>
    </row>
    <row r="30" spans="1:13" ht="109.5" customHeight="1" x14ac:dyDescent="0.3">
      <c r="A30" s="5"/>
      <c r="B30" s="8"/>
      <c r="C30" s="136"/>
      <c r="D30" s="148"/>
      <c r="E30" s="151" t="s">
        <v>38</v>
      </c>
      <c r="F30" s="148" t="s">
        <v>41</v>
      </c>
      <c r="G30" s="149" t="s">
        <v>42</v>
      </c>
      <c r="H30" s="148" t="s">
        <v>43</v>
      </c>
      <c r="I30" s="139">
        <f>+'[190]PRESUP TOTAL'!$H$27+'[191]PRESUP SAN BENITO'!$G$26+'[192]PRESUP TOTAL'!$G$26</f>
        <v>3731</v>
      </c>
      <c r="J30" s="140">
        <v>7202</v>
      </c>
      <c r="K30" s="141">
        <f>I30*J30</f>
        <v>26870662</v>
      </c>
      <c r="L30" s="9"/>
      <c r="M30" s="5"/>
    </row>
    <row r="31" spans="1:13" ht="44.25" customHeight="1" x14ac:dyDescent="0.3">
      <c r="A31" s="5"/>
      <c r="B31" s="8"/>
      <c r="C31" s="157"/>
      <c r="D31" s="148"/>
      <c r="E31" s="151" t="s">
        <v>38</v>
      </c>
      <c r="F31" s="148" t="s">
        <v>44</v>
      </c>
      <c r="G31" s="149" t="s">
        <v>45</v>
      </c>
      <c r="H31" s="148" t="s">
        <v>43</v>
      </c>
      <c r="I31" s="139">
        <f>+'[190]PRESUP TOTAL'!$H$26+'[191]PRESUP SAN BENITO'!$G$27+'[192]PRESUP TOTAL'!$G$27</f>
        <v>5289</v>
      </c>
      <c r="J31" s="140">
        <v>7202</v>
      </c>
      <c r="K31" s="141">
        <f>I31*J31</f>
        <v>38091378</v>
      </c>
      <c r="L31" s="9"/>
      <c r="M31" s="5"/>
    </row>
    <row r="32" spans="1:13" ht="30" customHeight="1" thickBot="1" x14ac:dyDescent="0.35">
      <c r="A32" s="5"/>
      <c r="B32" s="8"/>
      <c r="C32" s="142" t="s">
        <v>22</v>
      </c>
      <c r="D32" s="158"/>
      <c r="E32" s="158"/>
      <c r="F32" s="158"/>
      <c r="G32" s="159"/>
      <c r="H32" s="160"/>
      <c r="I32" s="139"/>
      <c r="J32" s="143"/>
      <c r="K32" s="144">
        <f>SUM(K29:K31)</f>
        <v>409991120</v>
      </c>
      <c r="L32" s="9"/>
      <c r="M32" s="5"/>
    </row>
    <row r="33" spans="1:13" ht="30" customHeight="1" thickBot="1" x14ac:dyDescent="0.35">
      <c r="A33" s="5"/>
      <c r="B33" s="8"/>
      <c r="C33" s="133" t="s">
        <v>46</v>
      </c>
      <c r="D33" s="134"/>
      <c r="E33" s="134"/>
      <c r="F33" s="134"/>
      <c r="G33" s="134"/>
      <c r="H33" s="134"/>
      <c r="I33" s="134"/>
      <c r="J33" s="134"/>
      <c r="K33" s="135"/>
      <c r="L33" s="9"/>
      <c r="M33" s="5"/>
    </row>
    <row r="34" spans="1:13" ht="30" customHeight="1" x14ac:dyDescent="0.3">
      <c r="A34" s="5"/>
      <c r="B34" s="8"/>
      <c r="C34" s="136"/>
      <c r="D34" s="148"/>
      <c r="E34" s="148" t="s">
        <v>47</v>
      </c>
      <c r="F34" s="148">
        <v>4671</v>
      </c>
      <c r="G34" s="149" t="s">
        <v>48</v>
      </c>
      <c r="H34" s="148" t="s">
        <v>21</v>
      </c>
      <c r="I34" s="139">
        <f>+'[191]PRESUP SAN BENITO'!$G$29+'[190]PRESUP TOTAL'!$H$29+'[192]PRESUP TOTAL'!$G$29</f>
        <v>2498</v>
      </c>
      <c r="J34" s="140">
        <v>7720</v>
      </c>
      <c r="K34" s="141">
        <f>I34*J34</f>
        <v>19284560</v>
      </c>
      <c r="L34" s="9"/>
      <c r="M34" s="5"/>
    </row>
    <row r="35" spans="1:13" ht="30" customHeight="1" thickBot="1" x14ac:dyDescent="0.35">
      <c r="A35" s="5"/>
      <c r="B35" s="8"/>
      <c r="C35" s="142" t="s">
        <v>22</v>
      </c>
      <c r="D35" s="158"/>
      <c r="E35" s="158"/>
      <c r="F35" s="158"/>
      <c r="G35" s="159"/>
      <c r="H35" s="160"/>
      <c r="I35" s="139"/>
      <c r="J35" s="143"/>
      <c r="K35" s="144">
        <f>SUM(K34)</f>
        <v>19284560</v>
      </c>
      <c r="L35" s="9"/>
      <c r="M35" s="5"/>
    </row>
    <row r="36" spans="1:13" ht="30" customHeight="1" thickBot="1" x14ac:dyDescent="0.35">
      <c r="A36" s="5"/>
      <c r="B36" s="8"/>
      <c r="C36" s="133" t="s">
        <v>49</v>
      </c>
      <c r="D36" s="134"/>
      <c r="E36" s="134"/>
      <c r="F36" s="134"/>
      <c r="G36" s="134"/>
      <c r="H36" s="134"/>
      <c r="I36" s="134"/>
      <c r="J36" s="134"/>
      <c r="K36" s="135"/>
      <c r="L36" s="9"/>
      <c r="M36" s="5"/>
    </row>
    <row r="37" spans="1:13" ht="30" customHeight="1" x14ac:dyDescent="0.3">
      <c r="A37" s="5"/>
      <c r="B37" s="8"/>
      <c r="C37" s="136"/>
      <c r="D37" s="148"/>
      <c r="E37" s="151" t="s">
        <v>50</v>
      </c>
      <c r="F37" s="148">
        <v>4390</v>
      </c>
      <c r="G37" s="149" t="s">
        <v>51</v>
      </c>
      <c r="H37" s="148" t="s">
        <v>26</v>
      </c>
      <c r="I37" s="139">
        <f>+'[190]PRESUP TOTAL'!$H$31+'[191]PRESUP SAN BENITO'!$G$31+'[192]PRESUP TOTAL'!$G$31</f>
        <v>598</v>
      </c>
      <c r="J37" s="140">
        <v>82116</v>
      </c>
      <c r="K37" s="141">
        <f t="shared" ref="K37:K56" si="0">I37*J37</f>
        <v>49105368</v>
      </c>
      <c r="L37" s="9"/>
      <c r="M37" s="5"/>
    </row>
    <row r="38" spans="1:13" ht="45.75" customHeight="1" x14ac:dyDescent="0.3">
      <c r="A38" s="5"/>
      <c r="B38" s="8"/>
      <c r="C38" s="136"/>
      <c r="D38" s="148"/>
      <c r="E38" s="151" t="s">
        <v>52</v>
      </c>
      <c r="F38" s="148">
        <v>4159</v>
      </c>
      <c r="G38" s="149" t="s">
        <v>53</v>
      </c>
      <c r="H38" s="148" t="s">
        <v>26</v>
      </c>
      <c r="I38" s="139">
        <f>+'[190]PRESUP TOTAL'!$H$32+'[191]PRESUP SAN BENITO'!$G$32+'[192]PRESUP TOTAL'!$G$32</f>
        <v>598</v>
      </c>
      <c r="J38" s="140">
        <v>128055</v>
      </c>
      <c r="K38" s="141">
        <f t="shared" si="0"/>
        <v>76576890</v>
      </c>
      <c r="L38" s="9"/>
      <c r="M38" s="5"/>
    </row>
    <row r="39" spans="1:13" ht="60.75" customHeight="1" x14ac:dyDescent="0.3">
      <c r="A39" s="5"/>
      <c r="B39" s="8"/>
      <c r="C39" s="136"/>
      <c r="D39" s="148"/>
      <c r="E39" s="151" t="s">
        <v>54</v>
      </c>
      <c r="F39" s="148">
        <v>6486</v>
      </c>
      <c r="G39" s="149" t="s">
        <v>55</v>
      </c>
      <c r="H39" s="148" t="s">
        <v>26</v>
      </c>
      <c r="I39" s="139">
        <f>+'[190]PRESUP TOTAL'!$H$33+'[191]PRESUP SAN BENITO'!$G$33+'[192]PRESUP TOTAL'!$G$33</f>
        <v>479</v>
      </c>
      <c r="J39" s="140">
        <v>48063</v>
      </c>
      <c r="K39" s="141">
        <f t="shared" si="0"/>
        <v>23022177</v>
      </c>
      <c r="L39" s="9"/>
      <c r="M39" s="5"/>
    </row>
    <row r="40" spans="1:13" ht="60.75" customHeight="1" x14ac:dyDescent="0.3">
      <c r="A40" s="5"/>
      <c r="B40" s="8"/>
      <c r="C40" s="136"/>
      <c r="D40" s="148"/>
      <c r="E40" s="151" t="s">
        <v>56</v>
      </c>
      <c r="F40" s="148">
        <v>6137</v>
      </c>
      <c r="G40" s="149" t="s">
        <v>57</v>
      </c>
      <c r="H40" s="148" t="s">
        <v>21</v>
      </c>
      <c r="I40" s="139">
        <f>+'[190]PRESUP TOTAL'!$H$34+'[191]PRESUP SAN BENITO'!$G$34+'[192]PRESUP TOTAL'!$G$34</f>
        <v>944</v>
      </c>
      <c r="J40" s="140">
        <v>192265</v>
      </c>
      <c r="K40" s="141">
        <f t="shared" si="0"/>
        <v>181498160</v>
      </c>
      <c r="L40" s="9"/>
      <c r="M40" s="5"/>
    </row>
    <row r="41" spans="1:13" ht="60.75" customHeight="1" x14ac:dyDescent="0.3">
      <c r="A41" s="5"/>
      <c r="B41" s="8"/>
      <c r="C41" s="136"/>
      <c r="D41" s="148"/>
      <c r="E41" s="151" t="s">
        <v>58</v>
      </c>
      <c r="F41" s="148">
        <v>6102</v>
      </c>
      <c r="G41" s="149" t="s">
        <v>59</v>
      </c>
      <c r="H41" s="148" t="s">
        <v>60</v>
      </c>
      <c r="I41" s="139">
        <f>+'[190]PRESUP TOTAL'!$H$35+'[191]PRESUP SAN BENITO'!$G$35+'[192]PRESUP TOTAL'!$G$35</f>
        <v>161.4</v>
      </c>
      <c r="J41" s="140">
        <v>25934</v>
      </c>
      <c r="K41" s="141">
        <f t="shared" si="0"/>
        <v>4185747.6</v>
      </c>
      <c r="L41" s="9"/>
      <c r="M41" s="5"/>
    </row>
    <row r="42" spans="1:13" ht="60.75" customHeight="1" x14ac:dyDescent="0.3">
      <c r="A42" s="5"/>
      <c r="B42" s="8"/>
      <c r="C42" s="136"/>
      <c r="D42" s="148"/>
      <c r="E42" s="151" t="s">
        <v>61</v>
      </c>
      <c r="F42" s="148">
        <v>8228</v>
      </c>
      <c r="G42" s="149" t="s">
        <v>62</v>
      </c>
      <c r="H42" s="148" t="s">
        <v>60</v>
      </c>
      <c r="I42" s="139">
        <f>+'[190]PRESUP TOTAL'!$H$36+'[191]PRESUP SAN BENITO'!$G$36+'[192]PRESUP TOTAL'!$G$36</f>
        <v>872</v>
      </c>
      <c r="J42" s="140">
        <v>20643</v>
      </c>
      <c r="K42" s="141">
        <f t="shared" si="0"/>
        <v>18000696</v>
      </c>
      <c r="L42" s="9"/>
      <c r="M42" s="5"/>
    </row>
    <row r="43" spans="1:13" ht="60.75" customHeight="1" x14ac:dyDescent="0.3">
      <c r="A43" s="5"/>
      <c r="B43" s="8"/>
      <c r="C43" s="136"/>
      <c r="D43" s="148"/>
      <c r="E43" s="151" t="s">
        <v>63</v>
      </c>
      <c r="F43" s="148">
        <v>8229</v>
      </c>
      <c r="G43" s="149" t="s">
        <v>64</v>
      </c>
      <c r="H43" s="148" t="s">
        <v>60</v>
      </c>
      <c r="I43" s="139">
        <f>+'[190]PRESUP TOTAL'!$H$37+'[191]PRESUP SAN BENITO'!$G$37+'[192]PRESUP TOTAL'!$G$37</f>
        <v>872</v>
      </c>
      <c r="J43" s="140">
        <v>16118</v>
      </c>
      <c r="K43" s="141">
        <f t="shared" si="0"/>
        <v>14054896</v>
      </c>
      <c r="L43" s="9"/>
      <c r="M43" s="5"/>
    </row>
    <row r="44" spans="1:13" ht="60.75" customHeight="1" x14ac:dyDescent="0.3">
      <c r="A44" s="5"/>
      <c r="B44" s="8"/>
      <c r="C44" s="136"/>
      <c r="D44" s="148"/>
      <c r="E44" s="151" t="s">
        <v>65</v>
      </c>
      <c r="F44" s="148">
        <v>8776</v>
      </c>
      <c r="G44" s="149" t="s">
        <v>66</v>
      </c>
      <c r="H44" s="148" t="s">
        <v>60</v>
      </c>
      <c r="I44" s="139">
        <f>+'[190]PRESUP TOTAL'!$H$38+'[191]PRESUP SAN BENITO'!$G$38+'[192]PRESUP TOTAL'!$G$38</f>
        <v>872</v>
      </c>
      <c r="J44" s="140">
        <v>21944</v>
      </c>
      <c r="K44" s="141">
        <f t="shared" si="0"/>
        <v>19135168</v>
      </c>
      <c r="L44" s="9"/>
      <c r="M44" s="5"/>
    </row>
    <row r="45" spans="1:13" ht="60.75" customHeight="1" x14ac:dyDescent="0.3">
      <c r="A45" s="5"/>
      <c r="B45" s="8"/>
      <c r="C45" s="136"/>
      <c r="D45" s="148"/>
      <c r="E45" s="151" t="s">
        <v>67</v>
      </c>
      <c r="F45" s="148">
        <v>4054</v>
      </c>
      <c r="G45" s="149" t="s">
        <v>68</v>
      </c>
      <c r="H45" s="148" t="s">
        <v>60</v>
      </c>
      <c r="I45" s="139">
        <f>+'[190]PRESUP TOTAL'!$H$39+'[191]PRESUP SAN BENITO'!$G$39+'[192]PRESUP TOTAL'!$G$39</f>
        <v>878</v>
      </c>
      <c r="J45" s="140">
        <v>61118</v>
      </c>
      <c r="K45" s="141">
        <f t="shared" si="0"/>
        <v>53661604</v>
      </c>
      <c r="L45" s="9"/>
      <c r="M45" s="5"/>
    </row>
    <row r="46" spans="1:13" ht="60.75" customHeight="1" x14ac:dyDescent="0.3">
      <c r="A46" s="5"/>
      <c r="B46" s="8"/>
      <c r="C46" s="136"/>
      <c r="D46" s="148"/>
      <c r="E46" s="151" t="s">
        <v>69</v>
      </c>
      <c r="F46" s="148">
        <v>6475</v>
      </c>
      <c r="G46" s="149" t="s">
        <v>70</v>
      </c>
      <c r="H46" s="148" t="s">
        <v>60</v>
      </c>
      <c r="I46" s="139">
        <f>+'[190]PRESUP TOTAL'!$H$40+'[191]PRESUP SAN BENITO'!$G$40+'[192]PRESUP TOTAL'!$G$40</f>
        <v>1031</v>
      </c>
      <c r="J46" s="140">
        <v>60097</v>
      </c>
      <c r="K46" s="141">
        <f t="shared" si="0"/>
        <v>61960007</v>
      </c>
      <c r="L46" s="9"/>
      <c r="M46" s="5"/>
    </row>
    <row r="47" spans="1:13" ht="60.75" customHeight="1" x14ac:dyDescent="0.3">
      <c r="A47" s="5"/>
      <c r="B47" s="8"/>
      <c r="C47" s="136"/>
      <c r="D47" s="148"/>
      <c r="E47" s="151" t="s">
        <v>71</v>
      </c>
      <c r="F47" s="148">
        <v>4088</v>
      </c>
      <c r="G47" s="149" t="s">
        <v>72</v>
      </c>
      <c r="H47" s="148" t="s">
        <v>60</v>
      </c>
      <c r="I47" s="139">
        <f>+'[190]PRESUP TOTAL'!$H$41+'[191]PRESUP SAN BENITO'!$G$41+'[192]PRESUP TOTAL'!$G$41</f>
        <v>43</v>
      </c>
      <c r="J47" s="140">
        <v>60531</v>
      </c>
      <c r="K47" s="141">
        <f t="shared" si="0"/>
        <v>2602833</v>
      </c>
      <c r="L47" s="9"/>
      <c r="M47" s="5"/>
    </row>
    <row r="48" spans="1:13" ht="60.75" customHeight="1" x14ac:dyDescent="0.3">
      <c r="A48" s="5"/>
      <c r="B48" s="8"/>
      <c r="C48" s="136"/>
      <c r="D48" s="148"/>
      <c r="E48" s="151" t="s">
        <v>73</v>
      </c>
      <c r="F48" s="148">
        <v>4855</v>
      </c>
      <c r="G48" s="149" t="s">
        <v>74</v>
      </c>
      <c r="H48" s="148" t="s">
        <v>21</v>
      </c>
      <c r="I48" s="139">
        <f>+'[190]PRESUP TOTAL'!$H$42+'[191]PRESUP SAN BENITO'!$G$42+'[192]PRESUP TOTAL'!$G$42</f>
        <v>82.5</v>
      </c>
      <c r="J48" s="140">
        <v>41249</v>
      </c>
      <c r="K48" s="141">
        <f t="shared" si="0"/>
        <v>3403042.5</v>
      </c>
      <c r="L48" s="9"/>
      <c r="M48" s="5"/>
    </row>
    <row r="49" spans="1:13" ht="60.75" customHeight="1" x14ac:dyDescent="0.3">
      <c r="A49" s="5"/>
      <c r="B49" s="8"/>
      <c r="C49" s="136"/>
      <c r="D49" s="148"/>
      <c r="E49" s="151" t="s">
        <v>56</v>
      </c>
      <c r="F49" s="148">
        <v>8551</v>
      </c>
      <c r="G49" s="149" t="s">
        <v>75</v>
      </c>
      <c r="H49" s="148" t="s">
        <v>26</v>
      </c>
      <c r="I49" s="139">
        <f>+'[190]PRESUP TOTAL'!$H$43+'[191]PRESUP SAN BENITO'!$G$43+'[192]PRESUP TOTAL'!$G$43</f>
        <v>154</v>
      </c>
      <c r="J49" s="140">
        <v>1422830</v>
      </c>
      <c r="K49" s="141">
        <f t="shared" si="0"/>
        <v>219115820</v>
      </c>
      <c r="L49" s="9"/>
      <c r="M49" s="5"/>
    </row>
    <row r="50" spans="1:13" ht="60.75" customHeight="1" x14ac:dyDescent="0.3">
      <c r="A50" s="5"/>
      <c r="B50" s="8"/>
      <c r="C50" s="136"/>
      <c r="D50" s="148"/>
      <c r="E50" s="151" t="s">
        <v>76</v>
      </c>
      <c r="F50" s="148">
        <v>3396</v>
      </c>
      <c r="G50" s="149" t="s">
        <v>77</v>
      </c>
      <c r="H50" s="148" t="s">
        <v>78</v>
      </c>
      <c r="I50" s="139">
        <f>+'[190]PRESUP TOTAL'!$H$44+'[191]PRESUP SAN BENITO'!$G$44+'[192]PRESUP TOTAL'!$G$44</f>
        <v>14</v>
      </c>
      <c r="J50" s="140">
        <v>675223</v>
      </c>
      <c r="K50" s="141">
        <f t="shared" si="0"/>
        <v>9453122</v>
      </c>
      <c r="L50" s="9"/>
      <c r="M50" s="5"/>
    </row>
    <row r="51" spans="1:13" ht="60.75" customHeight="1" x14ac:dyDescent="0.3">
      <c r="A51" s="5"/>
      <c r="B51" s="8"/>
      <c r="C51" s="136"/>
      <c r="D51" s="148"/>
      <c r="E51" s="151" t="s">
        <v>79</v>
      </c>
      <c r="F51" s="148">
        <v>4920</v>
      </c>
      <c r="G51" s="149" t="s">
        <v>80</v>
      </c>
      <c r="H51" s="148" t="s">
        <v>78</v>
      </c>
      <c r="I51" s="139">
        <f>+'[190]PRESUP TOTAL'!$H$45+'[191]PRESUP SAN BENITO'!$G$45+'[192]PRESUP TOTAL'!$G$45</f>
        <v>30</v>
      </c>
      <c r="J51" s="140">
        <v>571562</v>
      </c>
      <c r="K51" s="141">
        <f t="shared" si="0"/>
        <v>17146860</v>
      </c>
      <c r="L51" s="9"/>
      <c r="M51" s="5"/>
    </row>
    <row r="52" spans="1:13" ht="60.75" customHeight="1" x14ac:dyDescent="0.3">
      <c r="A52" s="5"/>
      <c r="B52" s="8"/>
      <c r="C52" s="136"/>
      <c r="D52" s="148"/>
      <c r="E52" s="151" t="s">
        <v>81</v>
      </c>
      <c r="F52" s="148">
        <v>3548</v>
      </c>
      <c r="G52" s="149" t="s">
        <v>82</v>
      </c>
      <c r="H52" s="148" t="s">
        <v>78</v>
      </c>
      <c r="I52" s="139">
        <f>+'[190]PRESUP TOTAL'!$H$46+'[191]PRESUP SAN BENITO'!$G$46+'[192]PRESUP TOTAL'!$G$46</f>
        <v>56</v>
      </c>
      <c r="J52" s="140">
        <v>174363</v>
      </c>
      <c r="K52" s="141">
        <f t="shared" si="0"/>
        <v>9764328</v>
      </c>
      <c r="L52" s="9"/>
      <c r="M52" s="5"/>
    </row>
    <row r="53" spans="1:13" ht="60.75" customHeight="1" x14ac:dyDescent="0.3">
      <c r="A53" s="5"/>
      <c r="B53" s="8"/>
      <c r="C53" s="136"/>
      <c r="D53" s="148"/>
      <c r="E53" s="151" t="s">
        <v>83</v>
      </c>
      <c r="F53" s="148">
        <v>8094</v>
      </c>
      <c r="G53" s="149" t="s">
        <v>84</v>
      </c>
      <c r="H53" s="148" t="s">
        <v>78</v>
      </c>
      <c r="I53" s="139">
        <f>+'[190]PRESUP TOTAL'!$H$47+'[191]PRESUP SAN BENITO'!$G$47+'[192]PRESUP TOTAL'!$G$47</f>
        <v>20</v>
      </c>
      <c r="J53" s="140">
        <v>310123</v>
      </c>
      <c r="K53" s="141">
        <f t="shared" si="0"/>
        <v>6202460</v>
      </c>
      <c r="L53" s="9"/>
      <c r="M53" s="5"/>
    </row>
    <row r="54" spans="1:13" ht="60.75" customHeight="1" x14ac:dyDescent="0.3">
      <c r="A54" s="5"/>
      <c r="B54" s="8"/>
      <c r="C54" s="136"/>
      <c r="D54" s="148"/>
      <c r="E54" s="151" t="s">
        <v>83</v>
      </c>
      <c r="F54" s="148">
        <v>4884</v>
      </c>
      <c r="G54" s="149" t="s">
        <v>85</v>
      </c>
      <c r="H54" s="148" t="s">
        <v>78</v>
      </c>
      <c r="I54" s="139">
        <f>+'[190]PRESUP TOTAL'!$H$48+'[191]PRESUP SAN BENITO'!$G$48+'[192]PRESUP TOTAL'!$G$48</f>
        <v>18</v>
      </c>
      <c r="J54" s="140">
        <v>187451</v>
      </c>
      <c r="K54" s="141">
        <f t="shared" si="0"/>
        <v>3374118</v>
      </c>
      <c r="L54" s="9"/>
      <c r="M54" s="5"/>
    </row>
    <row r="55" spans="1:13" ht="60.75" customHeight="1" x14ac:dyDescent="0.3">
      <c r="A55" s="5"/>
      <c r="B55" s="8"/>
      <c r="C55" s="136"/>
      <c r="D55" s="148"/>
      <c r="E55" s="151" t="s">
        <v>83</v>
      </c>
      <c r="F55" s="148">
        <v>7090</v>
      </c>
      <c r="G55" s="149" t="s">
        <v>86</v>
      </c>
      <c r="H55" s="148" t="s">
        <v>21</v>
      </c>
      <c r="I55" s="139">
        <f>+'[190]PRESUP TOTAL'!$H$49+'[191]PRESUP SAN BENITO'!$G$49+'[192]PRESUP TOTAL'!$G$49</f>
        <v>68</v>
      </c>
      <c r="J55" s="140">
        <v>79227</v>
      </c>
      <c r="K55" s="141">
        <f t="shared" si="0"/>
        <v>5387436</v>
      </c>
      <c r="L55" s="9"/>
      <c r="M55" s="5"/>
    </row>
    <row r="56" spans="1:13" ht="60.75" customHeight="1" x14ac:dyDescent="0.3">
      <c r="A56" s="5"/>
      <c r="B56" s="8"/>
      <c r="C56" s="136"/>
      <c r="D56" s="148"/>
      <c r="E56" s="151" t="s">
        <v>87</v>
      </c>
      <c r="F56" s="148">
        <v>7353</v>
      </c>
      <c r="G56" s="149" t="s">
        <v>88</v>
      </c>
      <c r="H56" s="148" t="s">
        <v>78</v>
      </c>
      <c r="I56" s="139">
        <f>+'[190]PRESUP TOTAL'!$H$50+'[191]PRESUP SAN BENITO'!$G$50+'[192]PRESUP TOTAL'!$G$50</f>
        <v>38</v>
      </c>
      <c r="J56" s="140">
        <v>1343955</v>
      </c>
      <c r="K56" s="141">
        <f t="shared" si="0"/>
        <v>51070290</v>
      </c>
      <c r="L56" s="9"/>
      <c r="M56" s="5"/>
    </row>
    <row r="57" spans="1:13" ht="30" customHeight="1" thickBot="1" x14ac:dyDescent="0.35">
      <c r="A57" s="5"/>
      <c r="B57" s="8"/>
      <c r="C57" s="142" t="s">
        <v>22</v>
      </c>
      <c r="D57" s="158"/>
      <c r="E57" s="158"/>
      <c r="F57" s="158"/>
      <c r="G57" s="159"/>
      <c r="H57" s="160"/>
      <c r="I57" s="139"/>
      <c r="J57" s="143"/>
      <c r="K57" s="144">
        <f>SUM(K37:K56)</f>
        <v>828721023.10000002</v>
      </c>
      <c r="L57" s="9"/>
      <c r="M57" s="5"/>
    </row>
    <row r="58" spans="1:13" ht="30" customHeight="1" thickBot="1" x14ac:dyDescent="0.35">
      <c r="A58" s="5"/>
      <c r="B58" s="8"/>
      <c r="C58" s="133" t="s">
        <v>89</v>
      </c>
      <c r="D58" s="134"/>
      <c r="E58" s="134"/>
      <c r="F58" s="134"/>
      <c r="G58" s="134"/>
      <c r="H58" s="134"/>
      <c r="I58" s="134"/>
      <c r="J58" s="134"/>
      <c r="K58" s="135"/>
      <c r="L58" s="9"/>
      <c r="M58" s="5"/>
    </row>
    <row r="59" spans="1:13" ht="52.5" customHeight="1" x14ac:dyDescent="0.3">
      <c r="A59" s="5"/>
      <c r="B59" s="8"/>
      <c r="C59" s="136"/>
      <c r="D59" s="148"/>
      <c r="E59" s="151" t="s">
        <v>50</v>
      </c>
      <c r="F59" s="148">
        <v>3710</v>
      </c>
      <c r="G59" s="149" t="s">
        <v>30</v>
      </c>
      <c r="H59" s="148" t="s">
        <v>26</v>
      </c>
      <c r="I59" s="139">
        <f>+'[190]PRESUP TOTAL'!$H$52+'[191]PRESUP SAN BENITO'!$G$52+'[192]PRESUP TOTAL'!$G$52</f>
        <v>848</v>
      </c>
      <c r="J59" s="140">
        <v>4920</v>
      </c>
      <c r="K59" s="141">
        <f t="shared" ref="K59:K70" si="1">I59*J59</f>
        <v>4172160</v>
      </c>
      <c r="L59" s="9"/>
      <c r="M59" s="5"/>
    </row>
    <row r="60" spans="1:13" ht="55.5" customHeight="1" x14ac:dyDescent="0.3">
      <c r="A60" s="5"/>
      <c r="B60" s="8"/>
      <c r="C60" s="136"/>
      <c r="D60" s="148"/>
      <c r="E60" s="151" t="s">
        <v>50</v>
      </c>
      <c r="F60" s="148">
        <v>3017</v>
      </c>
      <c r="G60" s="149" t="s">
        <v>31</v>
      </c>
      <c r="H60" s="148" t="s">
        <v>26</v>
      </c>
      <c r="I60" s="139">
        <f>+'[190]PRESUP TOTAL'!$H$53+'[191]PRESUP SAN BENITO'!$G$53+'[192]PRESUP TOTAL'!$G$53</f>
        <v>810.3</v>
      </c>
      <c r="J60" s="140">
        <v>34896</v>
      </c>
      <c r="K60" s="141">
        <f t="shared" si="1"/>
        <v>28276228.799999997</v>
      </c>
      <c r="L60" s="9"/>
      <c r="M60" s="5"/>
    </row>
    <row r="61" spans="1:13" ht="67.5" customHeight="1" x14ac:dyDescent="0.3">
      <c r="A61" s="5"/>
      <c r="B61" s="8"/>
      <c r="C61" s="136"/>
      <c r="D61" s="148"/>
      <c r="E61" s="148" t="s">
        <v>90</v>
      </c>
      <c r="F61" s="148">
        <v>5421</v>
      </c>
      <c r="G61" s="149" t="s">
        <v>91</v>
      </c>
      <c r="H61" s="148" t="s">
        <v>26</v>
      </c>
      <c r="I61" s="416">
        <f>+'[190]PRESUP TOTAL'!$H$54+'[192]PRESUP TOTAL'!$G$54</f>
        <v>159</v>
      </c>
      <c r="J61" s="140">
        <v>750703</v>
      </c>
      <c r="K61" s="141">
        <f t="shared" si="1"/>
        <v>119361777</v>
      </c>
      <c r="L61" s="9"/>
      <c r="M61" s="5"/>
    </row>
    <row r="62" spans="1:13" ht="50.25" customHeight="1" x14ac:dyDescent="0.3">
      <c r="A62" s="5"/>
      <c r="B62" s="8"/>
      <c r="C62" s="136"/>
      <c r="D62" s="148"/>
      <c r="E62" s="148" t="s">
        <v>90</v>
      </c>
      <c r="F62" s="148">
        <v>9109</v>
      </c>
      <c r="G62" s="149" t="s">
        <v>92</v>
      </c>
      <c r="H62" s="148" t="s">
        <v>26</v>
      </c>
      <c r="I62" s="416">
        <f>+'[190]PRESUP TOTAL'!$H$55+'[192]PRESUP TOTAL'!$G$55</f>
        <v>16</v>
      </c>
      <c r="J62" s="140">
        <f>+'[190]PRESUP TOTAL'!$G$55</f>
        <v>423691</v>
      </c>
      <c r="K62" s="141">
        <f t="shared" si="1"/>
        <v>6779056</v>
      </c>
      <c r="L62" s="9"/>
      <c r="M62" s="5"/>
    </row>
    <row r="63" spans="1:13" ht="42.75" customHeight="1" x14ac:dyDescent="0.3">
      <c r="A63" s="5"/>
      <c r="B63" s="8"/>
      <c r="C63" s="136"/>
      <c r="D63" s="148"/>
      <c r="E63" s="151" t="s">
        <v>47</v>
      </c>
      <c r="F63" s="148">
        <v>4009</v>
      </c>
      <c r="G63" s="149" t="s">
        <v>93</v>
      </c>
      <c r="H63" s="148" t="s">
        <v>21</v>
      </c>
      <c r="I63" s="139">
        <f>+'[190]PRESUP TOTAL'!$H$57+'[191]PRESUP SAN BENITO'!$G$56+'[192]PRESUP TOTAL'!$G$57</f>
        <v>762</v>
      </c>
      <c r="J63" s="140">
        <v>8678</v>
      </c>
      <c r="K63" s="141">
        <f t="shared" si="1"/>
        <v>6612636</v>
      </c>
      <c r="L63" s="9"/>
      <c r="M63" s="5"/>
    </row>
    <row r="64" spans="1:13" ht="30" customHeight="1" x14ac:dyDescent="0.3">
      <c r="A64" s="5"/>
      <c r="B64" s="8"/>
      <c r="C64" s="136"/>
      <c r="D64" s="148"/>
      <c r="E64" s="148" t="s">
        <v>94</v>
      </c>
      <c r="F64" s="148">
        <v>8655</v>
      </c>
      <c r="G64" s="149" t="s">
        <v>95</v>
      </c>
      <c r="H64" s="148" t="s">
        <v>26</v>
      </c>
      <c r="I64" s="139">
        <f>+'[190]PRESUP TOTAL'!$H$58+'[191]PRESUP SAN BENITO'!$G$55+'[192]PRESUP TOTAL'!$G$58</f>
        <v>261</v>
      </c>
      <c r="J64" s="140">
        <f>+'[190]PRESUP TOTAL'!$G$58</f>
        <v>64191</v>
      </c>
      <c r="K64" s="141">
        <f t="shared" si="1"/>
        <v>16753851</v>
      </c>
      <c r="L64" s="9"/>
      <c r="M64" s="5"/>
    </row>
    <row r="65" spans="1:13" ht="48" customHeight="1" x14ac:dyDescent="0.3">
      <c r="A65" s="5"/>
      <c r="B65" s="8"/>
      <c r="C65" s="136"/>
      <c r="D65" s="148"/>
      <c r="E65" s="151" t="s">
        <v>96</v>
      </c>
      <c r="F65" s="148">
        <v>3776</v>
      </c>
      <c r="G65" s="149" t="s">
        <v>97</v>
      </c>
      <c r="H65" s="148" t="s">
        <v>21</v>
      </c>
      <c r="I65" s="139">
        <f>+'[190]PRESUP TOTAL'!$H$59+'[191]PRESUP SAN BENITO'!$G$57+'[192]PRESUP TOTAL'!$G$59</f>
        <v>105</v>
      </c>
      <c r="J65" s="140">
        <v>37044</v>
      </c>
      <c r="K65" s="141">
        <f t="shared" si="1"/>
        <v>3889620</v>
      </c>
      <c r="L65" s="9"/>
      <c r="M65" s="5"/>
    </row>
    <row r="66" spans="1:13" ht="48" customHeight="1" x14ac:dyDescent="0.3">
      <c r="A66" s="5"/>
      <c r="B66" s="8"/>
      <c r="C66" s="136"/>
      <c r="D66" s="148"/>
      <c r="E66" s="151" t="s">
        <v>98</v>
      </c>
      <c r="F66" s="148">
        <v>4905</v>
      </c>
      <c r="G66" s="149" t="s">
        <v>99</v>
      </c>
      <c r="H66" s="148" t="s">
        <v>60</v>
      </c>
      <c r="I66" s="139">
        <f>+'[190]PRESUP TOTAL'!$H$60+'[191]PRESUP SAN BENITO'!$G$58+'[192]PRESUP TOTAL'!$G$60</f>
        <v>176</v>
      </c>
      <c r="J66" s="140">
        <v>87629</v>
      </c>
      <c r="K66" s="141">
        <f t="shared" si="1"/>
        <v>15422704</v>
      </c>
      <c r="L66" s="9"/>
      <c r="M66" s="5"/>
    </row>
    <row r="67" spans="1:13" ht="48" customHeight="1" x14ac:dyDescent="0.3">
      <c r="A67" s="5"/>
      <c r="B67" s="8"/>
      <c r="C67" s="136"/>
      <c r="D67" s="148"/>
      <c r="E67" s="151" t="s">
        <v>33</v>
      </c>
      <c r="F67" s="148">
        <v>4556</v>
      </c>
      <c r="G67" s="149" t="s">
        <v>100</v>
      </c>
      <c r="H67" s="148" t="s">
        <v>60</v>
      </c>
      <c r="I67" s="139">
        <f>+'[190]PRESUP TOTAL'!$H$61+'[191]PRESUP SAN BENITO'!$G$59+'[192]PRESUP TOTAL'!$G$61</f>
        <v>475</v>
      </c>
      <c r="J67" s="140">
        <v>102194</v>
      </c>
      <c r="K67" s="141">
        <f t="shared" si="1"/>
        <v>48542150</v>
      </c>
      <c r="L67" s="9"/>
      <c r="M67" s="5"/>
    </row>
    <row r="68" spans="1:13" ht="59.25" customHeight="1" x14ac:dyDescent="0.3">
      <c r="A68" s="5"/>
      <c r="B68" s="8"/>
      <c r="C68" s="136"/>
      <c r="D68" s="148"/>
      <c r="E68" s="148" t="s">
        <v>90</v>
      </c>
      <c r="F68" s="148">
        <v>3641</v>
      </c>
      <c r="G68" s="149" t="s">
        <v>101</v>
      </c>
      <c r="H68" s="148" t="s">
        <v>60</v>
      </c>
      <c r="I68" s="416">
        <f>+'[191]PRESUP SAN BENITO'!$G$60</f>
        <v>45</v>
      </c>
      <c r="J68" s="140">
        <v>116657</v>
      </c>
      <c r="K68" s="141">
        <f t="shared" si="1"/>
        <v>5249565</v>
      </c>
      <c r="L68" s="9"/>
      <c r="M68" s="5"/>
    </row>
    <row r="69" spans="1:13" ht="105.75" customHeight="1" x14ac:dyDescent="0.3">
      <c r="A69" s="5"/>
      <c r="B69" s="8"/>
      <c r="C69" s="136"/>
      <c r="D69" s="148"/>
      <c r="E69" s="151" t="s">
        <v>38</v>
      </c>
      <c r="F69" s="148" t="s">
        <v>41</v>
      </c>
      <c r="G69" s="149" t="s">
        <v>42</v>
      </c>
      <c r="H69" s="148" t="s">
        <v>102</v>
      </c>
      <c r="I69" s="416">
        <f>+'[190]PRESUP TOTAL'!$H$56+'[191]PRESUP SAN BENITO'!$G$61+'[192]PRESUP TOTAL'!$G$56</f>
        <v>26971</v>
      </c>
      <c r="J69" s="140">
        <v>7202</v>
      </c>
      <c r="K69" s="141">
        <f t="shared" si="1"/>
        <v>194245142</v>
      </c>
      <c r="L69" s="9"/>
      <c r="M69" s="5"/>
    </row>
    <row r="70" spans="1:13" ht="30" customHeight="1" x14ac:dyDescent="0.3">
      <c r="A70" s="5"/>
      <c r="B70" s="8"/>
      <c r="C70" s="136"/>
      <c r="D70" s="148"/>
      <c r="E70" s="148" t="s">
        <v>103</v>
      </c>
      <c r="F70" s="148" t="s">
        <v>104</v>
      </c>
      <c r="G70" s="149" t="s">
        <v>105</v>
      </c>
      <c r="H70" s="148" t="s">
        <v>26</v>
      </c>
      <c r="I70" s="416">
        <f>+'[191]PRESUP SAN BENITO'!$G$54</f>
        <v>240</v>
      </c>
      <c r="J70" s="140">
        <v>306702</v>
      </c>
      <c r="K70" s="141">
        <f t="shared" si="1"/>
        <v>73608480</v>
      </c>
      <c r="L70" s="9"/>
      <c r="M70" s="5"/>
    </row>
    <row r="71" spans="1:13" ht="30" customHeight="1" thickBot="1" x14ac:dyDescent="0.35">
      <c r="A71" s="5"/>
      <c r="B71" s="8"/>
      <c r="C71" s="142" t="s">
        <v>22</v>
      </c>
      <c r="D71" s="158"/>
      <c r="E71" s="158"/>
      <c r="F71" s="158"/>
      <c r="G71" s="159"/>
      <c r="H71" s="160"/>
      <c r="I71" s="139"/>
      <c r="J71" s="143"/>
      <c r="K71" s="144">
        <f>SUM(K59:K70)</f>
        <v>522913369.80000001</v>
      </c>
      <c r="L71" s="9"/>
      <c r="M71" s="5"/>
    </row>
    <row r="72" spans="1:13" ht="30" customHeight="1" thickBot="1" x14ac:dyDescent="0.35">
      <c r="A72" s="5"/>
      <c r="B72" s="8"/>
      <c r="C72" s="133" t="s">
        <v>106</v>
      </c>
      <c r="D72" s="134"/>
      <c r="E72" s="134"/>
      <c r="F72" s="134"/>
      <c r="G72" s="134"/>
      <c r="H72" s="134"/>
      <c r="I72" s="134"/>
      <c r="J72" s="134"/>
      <c r="K72" s="135"/>
      <c r="L72" s="9"/>
      <c r="M72" s="5"/>
    </row>
    <row r="73" spans="1:13" ht="50.25" customHeight="1" x14ac:dyDescent="0.3">
      <c r="A73" s="5"/>
      <c r="B73" s="8"/>
      <c r="C73" s="136"/>
      <c r="D73" s="148"/>
      <c r="E73" s="151" t="s">
        <v>50</v>
      </c>
      <c r="F73" s="148">
        <v>4262</v>
      </c>
      <c r="G73" s="149" t="s">
        <v>107</v>
      </c>
      <c r="H73" s="148" t="s">
        <v>26</v>
      </c>
      <c r="I73" s="139">
        <f>+'[190]PRESUP TOTAL'!$H$63+'[191]PRESUP SAN BENITO'!$G$64+'[192]PRESUP TOTAL'!$G$63</f>
        <v>345</v>
      </c>
      <c r="J73" s="140">
        <v>4920</v>
      </c>
      <c r="K73" s="141">
        <f t="shared" ref="K73:K92" si="2">I73*J73</f>
        <v>1697400</v>
      </c>
      <c r="L73" s="9"/>
      <c r="M73" s="5"/>
    </row>
    <row r="74" spans="1:13" ht="50.25" customHeight="1" x14ac:dyDescent="0.3">
      <c r="A74" s="5"/>
      <c r="B74" s="8"/>
      <c r="C74" s="136"/>
      <c r="D74" s="148"/>
      <c r="E74" s="151" t="s">
        <v>50</v>
      </c>
      <c r="F74" s="148">
        <v>4155</v>
      </c>
      <c r="G74" s="149" t="s">
        <v>108</v>
      </c>
      <c r="H74" s="148" t="s">
        <v>26</v>
      </c>
      <c r="I74" s="139">
        <f>+'[191]PRESUP SAN BENITO'!$G$65+'[190]PRESUP TOTAL'!$H$64+'[192]PRESUP TOTAL'!$G$64</f>
        <v>53</v>
      </c>
      <c r="J74" s="140">
        <v>77602</v>
      </c>
      <c r="K74" s="141">
        <f t="shared" si="2"/>
        <v>4112906</v>
      </c>
      <c r="L74" s="9"/>
      <c r="M74" s="5"/>
    </row>
    <row r="75" spans="1:13" ht="72" customHeight="1" x14ac:dyDescent="0.3">
      <c r="A75" s="5"/>
      <c r="B75" s="8"/>
      <c r="C75" s="136"/>
      <c r="D75" s="148"/>
      <c r="E75" s="151" t="s">
        <v>50</v>
      </c>
      <c r="F75" s="148">
        <v>3017</v>
      </c>
      <c r="G75" s="149" t="s">
        <v>31</v>
      </c>
      <c r="H75" s="148" t="s">
        <v>26</v>
      </c>
      <c r="I75" s="139">
        <f>+'[190]PRESUP TOTAL'!$H$65+'[191]PRESUP SAN BENITO'!$G$66+'[192]PRESUP TOTAL'!$G$65</f>
        <v>658</v>
      </c>
      <c r="J75" s="140">
        <v>34896</v>
      </c>
      <c r="K75" s="141">
        <f t="shared" si="2"/>
        <v>22961568</v>
      </c>
      <c r="L75" s="9"/>
      <c r="M75" s="5"/>
    </row>
    <row r="76" spans="1:13" ht="30" customHeight="1" x14ac:dyDescent="0.3">
      <c r="A76" s="5"/>
      <c r="B76" s="8"/>
      <c r="C76" s="136"/>
      <c r="D76" s="148"/>
      <c r="E76" s="148" t="s">
        <v>109</v>
      </c>
      <c r="F76" s="148">
        <v>5710</v>
      </c>
      <c r="G76" s="149" t="s">
        <v>110</v>
      </c>
      <c r="H76" s="148" t="s">
        <v>26</v>
      </c>
      <c r="I76" s="416">
        <v>77</v>
      </c>
      <c r="J76" s="140">
        <v>66398</v>
      </c>
      <c r="K76" s="141">
        <f t="shared" si="2"/>
        <v>5112646</v>
      </c>
      <c r="L76" s="9"/>
      <c r="M76" s="5"/>
    </row>
    <row r="77" spans="1:13" ht="30" customHeight="1" x14ac:dyDescent="0.3">
      <c r="A77" s="5"/>
      <c r="B77" s="8"/>
      <c r="C77" s="136"/>
      <c r="D77" s="148"/>
      <c r="E77" s="148" t="s">
        <v>109</v>
      </c>
      <c r="F77" s="148">
        <v>4487</v>
      </c>
      <c r="G77" s="149" t="s">
        <v>111</v>
      </c>
      <c r="H77" s="148" t="s">
        <v>26</v>
      </c>
      <c r="I77" s="416">
        <v>11</v>
      </c>
      <c r="J77" s="140">
        <v>151234</v>
      </c>
      <c r="K77" s="141">
        <f t="shared" si="2"/>
        <v>1663574</v>
      </c>
      <c r="L77" s="9"/>
      <c r="M77" s="5"/>
    </row>
    <row r="78" spans="1:13" ht="63" customHeight="1" x14ac:dyDescent="0.3">
      <c r="A78" s="5"/>
      <c r="B78" s="8"/>
      <c r="C78" s="136"/>
      <c r="D78" s="148"/>
      <c r="E78" s="148" t="s">
        <v>109</v>
      </c>
      <c r="F78" s="148">
        <v>3050</v>
      </c>
      <c r="G78" s="149" t="s">
        <v>112</v>
      </c>
      <c r="H78" s="148" t="s">
        <v>26</v>
      </c>
      <c r="I78" s="139">
        <f>+'[190]PRESUP TOTAL'!$H$68+'[191]PRESUP SAN BENITO'!$G$69+'[192]PRESUP TOTAL'!$G$68</f>
        <v>5</v>
      </c>
      <c r="J78" s="140">
        <v>30900</v>
      </c>
      <c r="K78" s="141">
        <f t="shared" si="2"/>
        <v>154500</v>
      </c>
      <c r="L78" s="9"/>
      <c r="M78" s="5"/>
    </row>
    <row r="79" spans="1:13" ht="30" customHeight="1" x14ac:dyDescent="0.3">
      <c r="A79" s="5"/>
      <c r="B79" s="8"/>
      <c r="C79" s="136"/>
      <c r="D79" s="148"/>
      <c r="E79" s="148" t="s">
        <v>113</v>
      </c>
      <c r="F79" s="148">
        <v>3044</v>
      </c>
      <c r="G79" s="149" t="s">
        <v>114</v>
      </c>
      <c r="H79" s="148" t="s">
        <v>60</v>
      </c>
      <c r="I79" s="139">
        <f>+'[190]PRESUP TOTAL'!$H$69+'[191]PRESUP SAN BENITO'!$G$70+'[192]PRESUP TOTAL'!$G$69</f>
        <v>183</v>
      </c>
      <c r="J79" s="140">
        <v>102194</v>
      </c>
      <c r="K79" s="141">
        <f t="shared" si="2"/>
        <v>18701502</v>
      </c>
      <c r="L79" s="9"/>
      <c r="M79" s="5"/>
    </row>
    <row r="80" spans="1:13" ht="30" customHeight="1" x14ac:dyDescent="0.3">
      <c r="A80" s="5"/>
      <c r="B80" s="8"/>
      <c r="C80" s="136"/>
      <c r="D80" s="148"/>
      <c r="E80" s="148" t="s">
        <v>113</v>
      </c>
      <c r="F80" s="148">
        <v>3045</v>
      </c>
      <c r="G80" s="149" t="s">
        <v>115</v>
      </c>
      <c r="H80" s="148" t="s">
        <v>60</v>
      </c>
      <c r="I80" s="139">
        <f>+'[191]PRESUP SAN BENITO'!$G$71+'[190]PRESUP TOTAL'!$H$70+'[192]PRESUP TOTAL'!$G$70</f>
        <v>350</v>
      </c>
      <c r="J80" s="140">
        <v>116657</v>
      </c>
      <c r="K80" s="141">
        <f t="shared" si="2"/>
        <v>40829950</v>
      </c>
      <c r="L80" s="9"/>
      <c r="M80" s="5"/>
    </row>
    <row r="81" spans="1:13" ht="45" customHeight="1" x14ac:dyDescent="0.3">
      <c r="A81" s="5"/>
      <c r="B81" s="8"/>
      <c r="C81" s="136"/>
      <c r="D81" s="148"/>
      <c r="E81" s="148" t="s">
        <v>116</v>
      </c>
      <c r="F81" s="148">
        <v>3471</v>
      </c>
      <c r="G81" s="149" t="s">
        <v>117</v>
      </c>
      <c r="H81" s="148" t="s">
        <v>60</v>
      </c>
      <c r="I81" s="139">
        <f>11+'[192]PRESUP TOTAL'!$G$71</f>
        <v>13</v>
      </c>
      <c r="J81" s="140">
        <v>580878</v>
      </c>
      <c r="K81" s="141">
        <f t="shared" si="2"/>
        <v>7551414</v>
      </c>
      <c r="L81" s="9"/>
      <c r="M81" s="5"/>
    </row>
    <row r="82" spans="1:13" ht="30" customHeight="1" x14ac:dyDescent="0.3">
      <c r="A82" s="5"/>
      <c r="B82" s="8"/>
      <c r="C82" s="136"/>
      <c r="D82" s="148"/>
      <c r="E82" s="148" t="s">
        <v>118</v>
      </c>
      <c r="F82" s="148">
        <v>3473</v>
      </c>
      <c r="G82" s="149" t="s">
        <v>119</v>
      </c>
      <c r="H82" s="148" t="s">
        <v>78</v>
      </c>
      <c r="I82" s="139">
        <f>+'[191]PRESUP SAN BENITO'!$G$73+'[190]PRESUP TOTAL'!$H$72+'[192]PRESUP TOTAL'!$G$72</f>
        <v>23</v>
      </c>
      <c r="J82" s="140">
        <v>598684</v>
      </c>
      <c r="K82" s="141">
        <f t="shared" si="2"/>
        <v>13769732</v>
      </c>
      <c r="L82" s="9"/>
      <c r="M82" s="5"/>
    </row>
    <row r="83" spans="1:13" ht="30" customHeight="1" x14ac:dyDescent="0.3">
      <c r="A83" s="5"/>
      <c r="B83" s="8"/>
      <c r="C83" s="136"/>
      <c r="D83" s="148"/>
      <c r="E83" s="148" t="s">
        <v>116</v>
      </c>
      <c r="F83" s="148">
        <v>4252</v>
      </c>
      <c r="G83" s="149" t="s">
        <v>120</v>
      </c>
      <c r="H83" s="148" t="s">
        <v>78</v>
      </c>
      <c r="I83" s="139">
        <f>+'[190]PRESUP TOTAL'!$H$73+'[191]PRESUP SAN BENITO'!$G$74+'[192]PRESUP TOTAL'!$G$73</f>
        <v>23</v>
      </c>
      <c r="J83" s="140">
        <v>1866870</v>
      </c>
      <c r="K83" s="141">
        <f t="shared" si="2"/>
        <v>42938010</v>
      </c>
      <c r="L83" s="9"/>
      <c r="M83" s="5"/>
    </row>
    <row r="84" spans="1:13" ht="54.75" customHeight="1" x14ac:dyDescent="0.3">
      <c r="A84" s="5"/>
      <c r="B84" s="8"/>
      <c r="C84" s="136"/>
      <c r="D84" s="148"/>
      <c r="E84" s="148" t="s">
        <v>116</v>
      </c>
      <c r="F84" s="148">
        <v>3722</v>
      </c>
      <c r="G84" s="149" t="s">
        <v>121</v>
      </c>
      <c r="H84" s="148" t="s">
        <v>78</v>
      </c>
      <c r="I84" s="139">
        <f>+'[190]PRESUP TOTAL'!$H$74+'[191]PRESUP SAN BENITO'!$G$75+'[192]PRESUP TOTAL'!$G$74</f>
        <v>16</v>
      </c>
      <c r="J84" s="140">
        <v>122862</v>
      </c>
      <c r="K84" s="141">
        <f t="shared" si="2"/>
        <v>1965792</v>
      </c>
      <c r="L84" s="9"/>
      <c r="M84" s="5"/>
    </row>
    <row r="85" spans="1:13" ht="45" customHeight="1" x14ac:dyDescent="0.3">
      <c r="A85" s="5"/>
      <c r="B85" s="8"/>
      <c r="C85" s="136"/>
      <c r="D85" s="148"/>
      <c r="E85" s="148" t="s">
        <v>122</v>
      </c>
      <c r="F85" s="148">
        <v>3442</v>
      </c>
      <c r="G85" s="149" t="s">
        <v>123</v>
      </c>
      <c r="H85" s="148" t="s">
        <v>26</v>
      </c>
      <c r="I85" s="139">
        <f>+'[190]PRESUP TOTAL'!$H$80+'[191]PRESUP SAN BENITO'!$G$76+'[192]PRESUP TOTAL'!$G$80</f>
        <v>9</v>
      </c>
      <c r="J85" s="140">
        <v>496844</v>
      </c>
      <c r="K85" s="141">
        <f t="shared" si="2"/>
        <v>4471596</v>
      </c>
      <c r="L85" s="9"/>
      <c r="M85" s="5"/>
    </row>
    <row r="86" spans="1:13" ht="30" customHeight="1" x14ac:dyDescent="0.3">
      <c r="A86" s="5"/>
      <c r="B86" s="8"/>
      <c r="C86" s="136"/>
      <c r="D86" s="148"/>
      <c r="E86" s="148" t="s">
        <v>124</v>
      </c>
      <c r="F86" s="148">
        <v>4558</v>
      </c>
      <c r="G86" s="149" t="s">
        <v>125</v>
      </c>
      <c r="H86" s="148" t="s">
        <v>78</v>
      </c>
      <c r="I86" s="139">
        <f>+'[190]PRESUP TOTAL'!$H$79+'[191]PRESUP SAN BENITO'!$G$77+'[192]PRESUP TOTAL'!$G$79</f>
        <v>23</v>
      </c>
      <c r="J86" s="140">
        <v>5236775</v>
      </c>
      <c r="K86" s="141">
        <f t="shared" si="2"/>
        <v>120445825</v>
      </c>
      <c r="L86" s="9"/>
      <c r="M86" s="5"/>
    </row>
    <row r="87" spans="1:13" ht="51.75" customHeight="1" x14ac:dyDescent="0.3">
      <c r="A87" s="5"/>
      <c r="B87" s="8"/>
      <c r="C87" s="136"/>
      <c r="D87" s="148"/>
      <c r="E87" s="148" t="s">
        <v>126</v>
      </c>
      <c r="F87" s="148">
        <v>7876</v>
      </c>
      <c r="G87" s="149" t="s">
        <v>127</v>
      </c>
      <c r="H87" s="148" t="s">
        <v>60</v>
      </c>
      <c r="I87" s="139">
        <f>+'[191]PRESUP SAN BENITO'!$G$78+'[190]PRESUP TOTAL'!$H$78+'[192]PRESUP TOTAL'!$G$78</f>
        <v>342</v>
      </c>
      <c r="J87" s="140">
        <v>1187764</v>
      </c>
      <c r="K87" s="141">
        <f t="shared" si="2"/>
        <v>406215288</v>
      </c>
      <c r="L87" s="9"/>
      <c r="M87" s="5"/>
    </row>
    <row r="88" spans="1:13" ht="30" customHeight="1" x14ac:dyDescent="0.3">
      <c r="A88" s="5"/>
      <c r="B88" s="8"/>
      <c r="C88" s="136"/>
      <c r="D88" s="148"/>
      <c r="E88" s="148" t="s">
        <v>128</v>
      </c>
      <c r="F88" s="148">
        <v>3779</v>
      </c>
      <c r="G88" s="149" t="s">
        <v>129</v>
      </c>
      <c r="H88" s="148" t="s">
        <v>78</v>
      </c>
      <c r="I88" s="139">
        <f>+'[191]PRESUP SAN BENITO'!$G$79+'[190]PRESUP TOTAL'!$H$76+'[192]PRESUP TOTAL'!$G$76</f>
        <v>34</v>
      </c>
      <c r="J88" s="140">
        <v>400162</v>
      </c>
      <c r="K88" s="141">
        <f t="shared" si="2"/>
        <v>13605508</v>
      </c>
      <c r="L88" s="9"/>
      <c r="M88" s="5"/>
    </row>
    <row r="89" spans="1:13" ht="53.25" customHeight="1" x14ac:dyDescent="0.3">
      <c r="A89" s="5"/>
      <c r="B89" s="8"/>
      <c r="C89" s="136"/>
      <c r="D89" s="148"/>
      <c r="E89" s="148" t="s">
        <v>130</v>
      </c>
      <c r="F89" s="148">
        <v>4982</v>
      </c>
      <c r="G89" s="149" t="s">
        <v>131</v>
      </c>
      <c r="H89" s="148" t="s">
        <v>78</v>
      </c>
      <c r="I89" s="139">
        <f>+'[190]PRESUP TOTAL'!$H$75+'[192]PRESUP TOTAL'!$G$75</f>
        <v>19</v>
      </c>
      <c r="J89" s="140">
        <v>159000</v>
      </c>
      <c r="K89" s="141">
        <f t="shared" si="2"/>
        <v>3021000</v>
      </c>
      <c r="L89" s="9"/>
      <c r="M89" s="5"/>
    </row>
    <row r="90" spans="1:13" ht="76.5" customHeight="1" x14ac:dyDescent="0.3">
      <c r="A90" s="5"/>
      <c r="B90" s="8"/>
      <c r="C90" s="136"/>
      <c r="D90" s="148"/>
      <c r="E90" s="148" t="s">
        <v>130</v>
      </c>
      <c r="F90" s="148">
        <v>4984</v>
      </c>
      <c r="G90" s="149" t="s">
        <v>132</v>
      </c>
      <c r="H90" s="148" t="s">
        <v>78</v>
      </c>
      <c r="I90" s="416">
        <f>8+'[192]PRESUP TOTAL'!$G$77</f>
        <v>19</v>
      </c>
      <c r="J90" s="140">
        <v>279244</v>
      </c>
      <c r="K90" s="141">
        <f t="shared" si="2"/>
        <v>5305636</v>
      </c>
      <c r="L90" s="9"/>
      <c r="M90" s="5"/>
    </row>
    <row r="91" spans="1:13" ht="30" customHeight="1" x14ac:dyDescent="0.3">
      <c r="A91" s="5"/>
      <c r="B91" s="8"/>
      <c r="C91" s="136"/>
      <c r="D91" s="148"/>
      <c r="E91" s="148" t="s">
        <v>109</v>
      </c>
      <c r="F91" s="148">
        <v>8655</v>
      </c>
      <c r="G91" s="149" t="s">
        <v>95</v>
      </c>
      <c r="H91" s="148" t="s">
        <v>26</v>
      </c>
      <c r="I91" s="416">
        <f>+'[190]PRESUP TOTAL'!$H$66+'[192]PRESUP TOTAL'!$G$66</f>
        <v>322</v>
      </c>
      <c r="J91" s="140">
        <v>64191</v>
      </c>
      <c r="K91" s="141">
        <f t="shared" si="2"/>
        <v>20669502</v>
      </c>
      <c r="L91" s="9"/>
      <c r="M91" s="5"/>
    </row>
    <row r="92" spans="1:13" ht="57.75" customHeight="1" x14ac:dyDescent="0.3">
      <c r="A92" s="5"/>
      <c r="B92" s="8"/>
      <c r="C92" s="136"/>
      <c r="D92" s="148"/>
      <c r="E92" s="148" t="s">
        <v>109</v>
      </c>
      <c r="F92" s="148">
        <v>4158</v>
      </c>
      <c r="G92" s="149" t="s">
        <v>133</v>
      </c>
      <c r="H92" s="148" t="s">
        <v>26</v>
      </c>
      <c r="I92" s="416">
        <f>95+'[192]PRESUP TOTAL'!$G$67</f>
        <v>152</v>
      </c>
      <c r="J92" s="140">
        <v>145072</v>
      </c>
      <c r="K92" s="141">
        <f t="shared" si="2"/>
        <v>22050944</v>
      </c>
      <c r="L92" s="9"/>
      <c r="M92" s="5"/>
    </row>
    <row r="93" spans="1:13" ht="30" customHeight="1" thickBot="1" x14ac:dyDescent="0.35">
      <c r="A93" s="5"/>
      <c r="B93" s="8"/>
      <c r="C93" s="142" t="s">
        <v>22</v>
      </c>
      <c r="D93" s="158"/>
      <c r="E93" s="158"/>
      <c r="F93" s="158"/>
      <c r="G93" s="159"/>
      <c r="H93" s="160"/>
      <c r="I93" s="139"/>
      <c r="J93" s="143"/>
      <c r="K93" s="144">
        <f>SUM(K73:K92)</f>
        <v>757244293</v>
      </c>
      <c r="L93" s="9"/>
      <c r="M93" s="5"/>
    </row>
    <row r="94" spans="1:13" ht="30" customHeight="1" thickBot="1" x14ac:dyDescent="0.35">
      <c r="A94" s="5"/>
      <c r="B94" s="8"/>
      <c r="C94" s="133" t="s">
        <v>134</v>
      </c>
      <c r="D94" s="134"/>
      <c r="E94" s="134"/>
      <c r="F94" s="134"/>
      <c r="G94" s="134"/>
      <c r="H94" s="134"/>
      <c r="I94" s="134"/>
      <c r="J94" s="134"/>
      <c r="K94" s="135"/>
      <c r="L94" s="9"/>
      <c r="M94" s="5"/>
    </row>
    <row r="95" spans="1:13" ht="28.5" x14ac:dyDescent="0.3">
      <c r="A95" s="5"/>
      <c r="B95" s="8"/>
      <c r="C95" s="136"/>
      <c r="D95" s="148"/>
      <c r="E95" s="148" t="s">
        <v>135</v>
      </c>
      <c r="F95" s="148">
        <v>4390</v>
      </c>
      <c r="G95" s="149" t="s">
        <v>51</v>
      </c>
      <c r="H95" s="148" t="s">
        <v>26</v>
      </c>
      <c r="I95" s="139">
        <v>69</v>
      </c>
      <c r="J95" s="140">
        <v>82116</v>
      </c>
      <c r="K95" s="141">
        <f t="shared" ref="K95:K109" si="3">I95*J95</f>
        <v>5666004</v>
      </c>
      <c r="L95" s="9"/>
      <c r="M95" s="5"/>
    </row>
    <row r="96" spans="1:13" ht="57" x14ac:dyDescent="0.3">
      <c r="A96" s="5"/>
      <c r="B96" s="8"/>
      <c r="C96" s="136"/>
      <c r="D96" s="148"/>
      <c r="E96" s="148" t="s">
        <v>135</v>
      </c>
      <c r="F96" s="148">
        <v>3017</v>
      </c>
      <c r="G96" s="149" t="s">
        <v>31</v>
      </c>
      <c r="H96" s="148" t="s">
        <v>26</v>
      </c>
      <c r="I96" s="139">
        <v>445</v>
      </c>
      <c r="J96" s="140">
        <v>34896</v>
      </c>
      <c r="K96" s="141">
        <f t="shared" si="3"/>
        <v>15528720</v>
      </c>
      <c r="L96" s="9"/>
      <c r="M96" s="5"/>
    </row>
    <row r="97" spans="1:13" ht="28.5" x14ac:dyDescent="0.3">
      <c r="A97" s="5"/>
      <c r="B97" s="8"/>
      <c r="C97" s="136"/>
      <c r="D97" s="148"/>
      <c r="E97" s="148" t="s">
        <v>109</v>
      </c>
      <c r="F97" s="148">
        <v>3024</v>
      </c>
      <c r="G97" s="149" t="s">
        <v>136</v>
      </c>
      <c r="H97" s="148" t="s">
        <v>26</v>
      </c>
      <c r="I97" s="139">
        <v>38</v>
      </c>
      <c r="J97" s="140">
        <v>111489</v>
      </c>
      <c r="K97" s="141">
        <f t="shared" si="3"/>
        <v>4236582</v>
      </c>
      <c r="L97" s="9"/>
      <c r="M97" s="5"/>
    </row>
    <row r="98" spans="1:13" ht="28.5" x14ac:dyDescent="0.3">
      <c r="A98" s="5"/>
      <c r="B98" s="8"/>
      <c r="C98" s="136"/>
      <c r="D98" s="148"/>
      <c r="E98" s="148" t="s">
        <v>109</v>
      </c>
      <c r="F98" s="148">
        <v>4487</v>
      </c>
      <c r="G98" s="149" t="s">
        <v>111</v>
      </c>
      <c r="H98" s="148" t="s">
        <v>26</v>
      </c>
      <c r="I98" s="139">
        <v>23</v>
      </c>
      <c r="J98" s="140">
        <v>151234</v>
      </c>
      <c r="K98" s="141">
        <f t="shared" si="3"/>
        <v>3478382</v>
      </c>
      <c r="L98" s="9"/>
      <c r="M98" s="5"/>
    </row>
    <row r="99" spans="1:13" x14ac:dyDescent="0.3">
      <c r="A99" s="5"/>
      <c r="B99" s="8"/>
      <c r="C99" s="136"/>
      <c r="D99" s="148"/>
      <c r="E99" s="148" t="s">
        <v>137</v>
      </c>
      <c r="F99" s="148">
        <v>3234</v>
      </c>
      <c r="G99" s="149" t="s">
        <v>138</v>
      </c>
      <c r="H99" s="148" t="s">
        <v>60</v>
      </c>
      <c r="I99" s="139">
        <v>93</v>
      </c>
      <c r="J99" s="140">
        <v>41727</v>
      </c>
      <c r="K99" s="141">
        <f t="shared" si="3"/>
        <v>3880611</v>
      </c>
      <c r="L99" s="9"/>
      <c r="M99" s="5"/>
    </row>
    <row r="100" spans="1:13" x14ac:dyDescent="0.3">
      <c r="A100" s="5"/>
      <c r="B100" s="8"/>
      <c r="C100" s="136"/>
      <c r="D100" s="148"/>
      <c r="E100" s="148" t="s">
        <v>139</v>
      </c>
      <c r="F100" s="148">
        <v>3257</v>
      </c>
      <c r="G100" s="149" t="s">
        <v>140</v>
      </c>
      <c r="H100" s="148" t="s">
        <v>78</v>
      </c>
      <c r="I100" s="139">
        <v>1</v>
      </c>
      <c r="J100" s="140">
        <v>863214</v>
      </c>
      <c r="K100" s="141">
        <f t="shared" si="3"/>
        <v>863214</v>
      </c>
      <c r="L100" s="9"/>
      <c r="M100" s="5"/>
    </row>
    <row r="101" spans="1:13" ht="28.5" x14ac:dyDescent="0.3">
      <c r="A101" s="5"/>
      <c r="B101" s="8"/>
      <c r="C101" s="136"/>
      <c r="D101" s="148"/>
      <c r="E101" s="148" t="s">
        <v>141</v>
      </c>
      <c r="F101" s="148">
        <v>4402</v>
      </c>
      <c r="G101" s="149" t="s">
        <v>142</v>
      </c>
      <c r="H101" s="148" t="s">
        <v>78</v>
      </c>
      <c r="I101" s="139">
        <v>1</v>
      </c>
      <c r="J101" s="140">
        <v>980829</v>
      </c>
      <c r="K101" s="141">
        <f t="shared" si="3"/>
        <v>980829</v>
      </c>
      <c r="L101" s="9"/>
      <c r="M101" s="5"/>
    </row>
    <row r="102" spans="1:13" ht="42.75" x14ac:dyDescent="0.3">
      <c r="A102" s="5"/>
      <c r="B102" s="8"/>
      <c r="C102" s="136"/>
      <c r="D102" s="148"/>
      <c r="E102" s="148" t="s">
        <v>143</v>
      </c>
      <c r="F102" s="148">
        <v>4978</v>
      </c>
      <c r="G102" s="149" t="s">
        <v>144</v>
      </c>
      <c r="H102" s="148" t="s">
        <v>78</v>
      </c>
      <c r="I102" s="139">
        <v>1</v>
      </c>
      <c r="J102" s="140">
        <v>561786</v>
      </c>
      <c r="K102" s="141">
        <f t="shared" si="3"/>
        <v>561786</v>
      </c>
      <c r="L102" s="9"/>
      <c r="M102" s="5"/>
    </row>
    <row r="103" spans="1:13" x14ac:dyDescent="0.3">
      <c r="A103" s="5"/>
      <c r="B103" s="8"/>
      <c r="C103" s="136"/>
      <c r="D103" s="148"/>
      <c r="E103" s="148" t="s">
        <v>137</v>
      </c>
      <c r="F103" s="148">
        <v>3589</v>
      </c>
      <c r="G103" s="149" t="s">
        <v>145</v>
      </c>
      <c r="H103" s="148" t="s">
        <v>78</v>
      </c>
      <c r="I103" s="139">
        <v>1</v>
      </c>
      <c r="J103" s="140">
        <v>508908</v>
      </c>
      <c r="K103" s="141">
        <f t="shared" si="3"/>
        <v>508908</v>
      </c>
      <c r="L103" s="9"/>
      <c r="M103" s="5"/>
    </row>
    <row r="104" spans="1:13" ht="28.5" x14ac:dyDescent="0.3">
      <c r="A104" s="5"/>
      <c r="B104" s="8"/>
      <c r="C104" s="136"/>
      <c r="D104" s="148"/>
      <c r="E104" s="148" t="s">
        <v>139</v>
      </c>
      <c r="F104" s="148">
        <v>3305</v>
      </c>
      <c r="G104" s="149" t="s">
        <v>146</v>
      </c>
      <c r="H104" s="148" t="s">
        <v>78</v>
      </c>
      <c r="I104" s="139">
        <v>2</v>
      </c>
      <c r="J104" s="140">
        <v>193561</v>
      </c>
      <c r="K104" s="141">
        <f t="shared" si="3"/>
        <v>387122</v>
      </c>
      <c r="L104" s="9"/>
      <c r="M104" s="5"/>
    </row>
    <row r="105" spans="1:13" ht="28.5" x14ac:dyDescent="0.3">
      <c r="A105" s="5"/>
      <c r="B105" s="8"/>
      <c r="C105" s="136"/>
      <c r="D105" s="148"/>
      <c r="E105" s="148" t="s">
        <v>139</v>
      </c>
      <c r="F105" s="148">
        <v>3293</v>
      </c>
      <c r="G105" s="149" t="s">
        <v>147</v>
      </c>
      <c r="H105" s="148" t="s">
        <v>78</v>
      </c>
      <c r="I105" s="139">
        <v>2</v>
      </c>
      <c r="J105" s="140">
        <v>230583</v>
      </c>
      <c r="K105" s="141">
        <f t="shared" si="3"/>
        <v>461166</v>
      </c>
      <c r="L105" s="9"/>
      <c r="M105" s="5"/>
    </row>
    <row r="106" spans="1:13" x14ac:dyDescent="0.3">
      <c r="A106" s="5"/>
      <c r="B106" s="8"/>
      <c r="C106" s="136"/>
      <c r="D106" s="148"/>
      <c r="E106" s="148" t="s">
        <v>139</v>
      </c>
      <c r="F106" s="148">
        <v>3602</v>
      </c>
      <c r="G106" s="149" t="s">
        <v>148</v>
      </c>
      <c r="H106" s="148" t="s">
        <v>78</v>
      </c>
      <c r="I106" s="139">
        <v>12</v>
      </c>
      <c r="J106" s="140">
        <v>85522</v>
      </c>
      <c r="K106" s="141">
        <f t="shared" si="3"/>
        <v>1026264</v>
      </c>
      <c r="L106" s="9"/>
      <c r="M106" s="5"/>
    </row>
    <row r="107" spans="1:13" ht="42.75" x14ac:dyDescent="0.3">
      <c r="A107" s="5"/>
      <c r="B107" s="8"/>
      <c r="C107" s="136"/>
      <c r="D107" s="148"/>
      <c r="E107" s="148" t="s">
        <v>130</v>
      </c>
      <c r="F107" s="148">
        <v>4982</v>
      </c>
      <c r="G107" s="149" t="s">
        <v>131</v>
      </c>
      <c r="H107" s="148" t="s">
        <v>78</v>
      </c>
      <c r="I107" s="139">
        <v>15</v>
      </c>
      <c r="J107" s="140">
        <v>159000</v>
      </c>
      <c r="K107" s="141">
        <f t="shared" si="3"/>
        <v>2385000</v>
      </c>
      <c r="L107" s="9"/>
      <c r="M107" s="5"/>
    </row>
    <row r="108" spans="1:13" ht="57" x14ac:dyDescent="0.3">
      <c r="A108" s="5"/>
      <c r="B108" s="8"/>
      <c r="C108" s="136"/>
      <c r="D108" s="148"/>
      <c r="E108" s="148" t="s">
        <v>130</v>
      </c>
      <c r="F108" s="148">
        <v>4984</v>
      </c>
      <c r="G108" s="149" t="s">
        <v>132</v>
      </c>
      <c r="H108" s="148" t="s">
        <v>78</v>
      </c>
      <c r="I108" s="139">
        <v>15</v>
      </c>
      <c r="J108" s="140">
        <v>279244</v>
      </c>
      <c r="K108" s="141">
        <f t="shared" si="3"/>
        <v>4188660</v>
      </c>
      <c r="L108" s="9"/>
      <c r="M108" s="5"/>
    </row>
    <row r="109" spans="1:13" ht="28.5" x14ac:dyDescent="0.3">
      <c r="A109" s="5"/>
      <c r="B109" s="8"/>
      <c r="C109" s="136"/>
      <c r="D109" s="148"/>
      <c r="E109" s="148" t="s">
        <v>90</v>
      </c>
      <c r="F109" s="148">
        <v>3202</v>
      </c>
      <c r="G109" s="149" t="s">
        <v>149</v>
      </c>
      <c r="H109" s="148" t="s">
        <v>26</v>
      </c>
      <c r="I109" s="139">
        <v>7</v>
      </c>
      <c r="J109" s="140">
        <v>552578</v>
      </c>
      <c r="K109" s="141">
        <f t="shared" si="3"/>
        <v>3868046</v>
      </c>
      <c r="L109" s="9"/>
      <c r="M109" s="5"/>
    </row>
    <row r="110" spans="1:13" ht="30" customHeight="1" thickBot="1" x14ac:dyDescent="0.35">
      <c r="A110" s="5"/>
      <c r="B110" s="8"/>
      <c r="C110" s="142" t="s">
        <v>22</v>
      </c>
      <c r="D110" s="158"/>
      <c r="E110" s="158"/>
      <c r="F110" s="158"/>
      <c r="G110" s="161"/>
      <c r="H110" s="160"/>
      <c r="I110" s="139"/>
      <c r="J110" s="143"/>
      <c r="K110" s="144">
        <f>SUM(K95:K109)</f>
        <v>48021294</v>
      </c>
      <c r="L110" s="9"/>
      <c r="M110" s="5"/>
    </row>
    <row r="111" spans="1:13" ht="30" customHeight="1" thickBot="1" x14ac:dyDescent="0.35">
      <c r="A111" s="5"/>
      <c r="B111" s="8"/>
      <c r="C111" s="133" t="s">
        <v>150</v>
      </c>
      <c r="D111" s="134"/>
      <c r="E111" s="134"/>
      <c r="F111" s="134"/>
      <c r="G111" s="134"/>
      <c r="H111" s="134"/>
      <c r="I111" s="134"/>
      <c r="J111" s="134"/>
      <c r="K111" s="135"/>
      <c r="L111" s="9"/>
      <c r="M111" s="5"/>
    </row>
    <row r="112" spans="1:13" ht="28.5" x14ac:dyDescent="0.3">
      <c r="A112" s="5"/>
      <c r="B112" s="8"/>
      <c r="C112" s="136"/>
      <c r="D112" s="148"/>
      <c r="E112" s="151" t="s">
        <v>50</v>
      </c>
      <c r="F112" s="148">
        <v>4390</v>
      </c>
      <c r="G112" s="149" t="s">
        <v>51</v>
      </c>
      <c r="H112" s="148" t="s">
        <v>26</v>
      </c>
      <c r="I112" s="139">
        <v>20</v>
      </c>
      <c r="J112" s="140">
        <v>82116</v>
      </c>
      <c r="K112" s="141">
        <f t="shared" ref="K112:K125" si="4">I112*J112</f>
        <v>1642320</v>
      </c>
      <c r="L112" s="9"/>
      <c r="M112" s="5"/>
    </row>
    <row r="113" spans="1:13" ht="28.5" x14ac:dyDescent="0.3">
      <c r="A113" s="5"/>
      <c r="B113" s="8"/>
      <c r="C113" s="136"/>
      <c r="D113" s="148"/>
      <c r="E113" s="151" t="s">
        <v>151</v>
      </c>
      <c r="F113" s="148">
        <v>3350</v>
      </c>
      <c r="G113" s="149" t="s">
        <v>152</v>
      </c>
      <c r="H113" s="148" t="s">
        <v>78</v>
      </c>
      <c r="I113" s="139">
        <v>2</v>
      </c>
      <c r="J113" s="140">
        <v>951449</v>
      </c>
      <c r="K113" s="141">
        <f t="shared" si="4"/>
        <v>1902898</v>
      </c>
      <c r="L113" s="9"/>
      <c r="M113" s="5"/>
    </row>
    <row r="114" spans="1:13" ht="57" x14ac:dyDescent="0.3">
      <c r="A114" s="5"/>
      <c r="B114" s="8"/>
      <c r="C114" s="136"/>
      <c r="D114" s="148"/>
      <c r="E114" s="151" t="s">
        <v>153</v>
      </c>
      <c r="F114" s="148">
        <v>8173</v>
      </c>
      <c r="G114" s="149" t="s">
        <v>154</v>
      </c>
      <c r="H114" s="148" t="s">
        <v>78</v>
      </c>
      <c r="I114" s="139">
        <v>2</v>
      </c>
      <c r="J114" s="140">
        <v>766644</v>
      </c>
      <c r="K114" s="141">
        <f t="shared" si="4"/>
        <v>1533288</v>
      </c>
      <c r="L114" s="9"/>
      <c r="M114" s="5"/>
    </row>
    <row r="115" spans="1:13" ht="57" x14ac:dyDescent="0.3">
      <c r="A115" s="5"/>
      <c r="B115" s="8"/>
      <c r="C115" s="136"/>
      <c r="D115" s="148"/>
      <c r="E115" s="151" t="s">
        <v>155</v>
      </c>
      <c r="F115" s="148">
        <v>4104</v>
      </c>
      <c r="G115" s="149" t="s">
        <v>156</v>
      </c>
      <c r="H115" s="148" t="s">
        <v>78</v>
      </c>
      <c r="I115" s="139">
        <v>4</v>
      </c>
      <c r="J115" s="140">
        <v>601437</v>
      </c>
      <c r="K115" s="141">
        <f t="shared" si="4"/>
        <v>2405748</v>
      </c>
      <c r="L115" s="9"/>
      <c r="M115" s="5"/>
    </row>
    <row r="116" spans="1:13" ht="28.5" x14ac:dyDescent="0.3">
      <c r="A116" s="5"/>
      <c r="B116" s="8"/>
      <c r="C116" s="136"/>
      <c r="D116" s="148"/>
      <c r="E116" s="151" t="s">
        <v>157</v>
      </c>
      <c r="F116" s="148">
        <v>3159</v>
      </c>
      <c r="G116" s="149" t="s">
        <v>158</v>
      </c>
      <c r="H116" s="148" t="s">
        <v>60</v>
      </c>
      <c r="I116" s="139">
        <v>52</v>
      </c>
      <c r="J116" s="140">
        <v>33699</v>
      </c>
      <c r="K116" s="141">
        <f t="shared" si="4"/>
        <v>1752348</v>
      </c>
      <c r="L116" s="9"/>
      <c r="M116" s="5"/>
    </row>
    <row r="117" spans="1:13" ht="28.5" x14ac:dyDescent="0.3">
      <c r="A117" s="5"/>
      <c r="B117" s="8"/>
      <c r="C117" s="136"/>
      <c r="D117" s="148"/>
      <c r="E117" s="151" t="s">
        <v>157</v>
      </c>
      <c r="F117" s="148">
        <v>3413</v>
      </c>
      <c r="G117" s="149" t="s">
        <v>159</v>
      </c>
      <c r="H117" s="148" t="s">
        <v>78</v>
      </c>
      <c r="I117" s="139">
        <v>16</v>
      </c>
      <c r="J117" s="140">
        <v>10791</v>
      </c>
      <c r="K117" s="141">
        <f t="shared" si="4"/>
        <v>172656</v>
      </c>
      <c r="L117" s="9"/>
      <c r="M117" s="5"/>
    </row>
    <row r="118" spans="1:13" ht="28.5" x14ac:dyDescent="0.3">
      <c r="A118" s="5"/>
      <c r="B118" s="8"/>
      <c r="C118" s="136"/>
      <c r="D118" s="148"/>
      <c r="E118" s="151" t="s">
        <v>160</v>
      </c>
      <c r="F118" s="148">
        <v>3024</v>
      </c>
      <c r="G118" s="149" t="s">
        <v>136</v>
      </c>
      <c r="H118" s="148" t="s">
        <v>26</v>
      </c>
      <c r="I118" s="139">
        <v>4</v>
      </c>
      <c r="J118" s="140">
        <v>111489</v>
      </c>
      <c r="K118" s="141">
        <f t="shared" si="4"/>
        <v>445956</v>
      </c>
      <c r="L118" s="9"/>
      <c r="M118" s="5"/>
    </row>
    <row r="119" spans="1:13" ht="42.75" x14ac:dyDescent="0.3">
      <c r="A119" s="5"/>
      <c r="B119" s="8"/>
      <c r="C119" s="136"/>
      <c r="D119" s="148"/>
      <c r="E119" s="151" t="s">
        <v>161</v>
      </c>
      <c r="F119" s="148">
        <v>4907</v>
      </c>
      <c r="G119" s="149" t="s">
        <v>162</v>
      </c>
      <c r="H119" s="148" t="s">
        <v>26</v>
      </c>
      <c r="I119" s="139">
        <v>15</v>
      </c>
      <c r="J119" s="140">
        <v>121532</v>
      </c>
      <c r="K119" s="141">
        <f t="shared" si="4"/>
        <v>1822980</v>
      </c>
      <c r="L119" s="9"/>
      <c r="M119" s="5"/>
    </row>
    <row r="120" spans="1:13" ht="28.5" x14ac:dyDescent="0.3">
      <c r="A120" s="5"/>
      <c r="B120" s="8"/>
      <c r="C120" s="136"/>
      <c r="D120" s="148"/>
      <c r="E120" s="151" t="s">
        <v>160</v>
      </c>
      <c r="F120" s="148">
        <v>7658</v>
      </c>
      <c r="G120" s="149" t="s">
        <v>163</v>
      </c>
      <c r="H120" s="148" t="s">
        <v>60</v>
      </c>
      <c r="I120" s="139">
        <v>6</v>
      </c>
      <c r="J120" s="140">
        <v>89718</v>
      </c>
      <c r="K120" s="141">
        <f t="shared" si="4"/>
        <v>538308</v>
      </c>
      <c r="L120" s="9"/>
      <c r="M120" s="5"/>
    </row>
    <row r="121" spans="1:13" ht="57" x14ac:dyDescent="0.3">
      <c r="A121" s="5"/>
      <c r="B121" s="8"/>
      <c r="C121" s="136"/>
      <c r="D121" s="148"/>
      <c r="E121" s="151" t="s">
        <v>160</v>
      </c>
      <c r="F121" s="148">
        <v>5838</v>
      </c>
      <c r="G121" s="149" t="s">
        <v>164</v>
      </c>
      <c r="H121" s="148" t="s">
        <v>60</v>
      </c>
      <c r="I121" s="139">
        <v>16</v>
      </c>
      <c r="J121" s="140">
        <v>163581</v>
      </c>
      <c r="K121" s="141">
        <f t="shared" si="4"/>
        <v>2617296</v>
      </c>
      <c r="L121" s="9"/>
      <c r="M121" s="5"/>
    </row>
    <row r="122" spans="1:13" ht="28.5" x14ac:dyDescent="0.3">
      <c r="A122" s="5"/>
      <c r="B122" s="8"/>
      <c r="C122" s="136"/>
      <c r="D122" s="148"/>
      <c r="E122" s="151" t="s">
        <v>160</v>
      </c>
      <c r="F122" s="148">
        <v>5779</v>
      </c>
      <c r="G122" s="149" t="s">
        <v>165</v>
      </c>
      <c r="H122" s="148" t="s">
        <v>60</v>
      </c>
      <c r="I122" s="139">
        <v>62</v>
      </c>
      <c r="J122" s="140">
        <v>85812</v>
      </c>
      <c r="K122" s="141">
        <f t="shared" si="4"/>
        <v>5320344</v>
      </c>
      <c r="L122" s="9"/>
      <c r="M122" s="5"/>
    </row>
    <row r="123" spans="1:13" ht="42.75" x14ac:dyDescent="0.3">
      <c r="A123" s="5"/>
      <c r="B123" s="8"/>
      <c r="C123" s="136"/>
      <c r="D123" s="148"/>
      <c r="E123" s="151" t="s">
        <v>160</v>
      </c>
      <c r="F123" s="148">
        <v>7624</v>
      </c>
      <c r="G123" s="149" t="s">
        <v>166</v>
      </c>
      <c r="H123" s="148" t="s">
        <v>167</v>
      </c>
      <c r="I123" s="139">
        <v>2</v>
      </c>
      <c r="J123" s="140">
        <v>72303</v>
      </c>
      <c r="K123" s="141">
        <f t="shared" si="4"/>
        <v>144606</v>
      </c>
      <c r="L123" s="9"/>
      <c r="M123" s="5"/>
    </row>
    <row r="124" spans="1:13" ht="28.5" x14ac:dyDescent="0.3">
      <c r="A124" s="5"/>
      <c r="B124" s="8"/>
      <c r="C124" s="136"/>
      <c r="D124" s="148"/>
      <c r="E124" s="151" t="s">
        <v>168</v>
      </c>
      <c r="F124" s="148">
        <v>8119</v>
      </c>
      <c r="G124" s="149" t="s">
        <v>169</v>
      </c>
      <c r="H124" s="148" t="s">
        <v>78</v>
      </c>
      <c r="I124" s="139">
        <v>1</v>
      </c>
      <c r="J124" s="140">
        <v>352579</v>
      </c>
      <c r="K124" s="141">
        <f t="shared" si="4"/>
        <v>352579</v>
      </c>
      <c r="L124" s="9"/>
      <c r="M124" s="5"/>
    </row>
    <row r="125" spans="1:13" ht="28.5" x14ac:dyDescent="0.3">
      <c r="A125" s="5"/>
      <c r="B125" s="8"/>
      <c r="C125" s="136"/>
      <c r="D125" s="148"/>
      <c r="E125" s="151" t="s">
        <v>168</v>
      </c>
      <c r="F125" s="148">
        <v>3203</v>
      </c>
      <c r="G125" s="149" t="s">
        <v>170</v>
      </c>
      <c r="H125" s="148" t="s">
        <v>26</v>
      </c>
      <c r="I125" s="139">
        <v>4</v>
      </c>
      <c r="J125" s="140">
        <v>478831</v>
      </c>
      <c r="K125" s="141">
        <f t="shared" si="4"/>
        <v>1915324</v>
      </c>
      <c r="L125" s="9"/>
      <c r="M125" s="5"/>
    </row>
    <row r="126" spans="1:13" ht="30" customHeight="1" thickBot="1" x14ac:dyDescent="0.35">
      <c r="A126" s="5"/>
      <c r="B126" s="8"/>
      <c r="C126" s="142" t="s">
        <v>22</v>
      </c>
      <c r="D126" s="158"/>
      <c r="E126" s="158"/>
      <c r="F126" s="158"/>
      <c r="G126" s="161"/>
      <c r="H126" s="160"/>
      <c r="I126" s="139"/>
      <c r="J126" s="143"/>
      <c r="K126" s="144">
        <f>SUM(K112:K125)</f>
        <v>22566651</v>
      </c>
      <c r="L126" s="9"/>
      <c r="M126" s="5"/>
    </row>
    <row r="127" spans="1:13" ht="30" customHeight="1" thickBot="1" x14ac:dyDescent="0.35">
      <c r="A127" s="5"/>
      <c r="B127" s="8"/>
      <c r="C127" s="133" t="s">
        <v>171</v>
      </c>
      <c r="D127" s="134"/>
      <c r="E127" s="134"/>
      <c r="F127" s="134"/>
      <c r="G127" s="134"/>
      <c r="H127" s="134"/>
      <c r="I127" s="134"/>
      <c r="J127" s="134"/>
      <c r="K127" s="135"/>
      <c r="L127" s="9"/>
      <c r="M127" s="5"/>
    </row>
    <row r="128" spans="1:13" ht="90" customHeight="1" x14ac:dyDescent="0.3">
      <c r="A128" s="5"/>
      <c r="B128" s="8"/>
      <c r="C128" s="136"/>
      <c r="D128" s="148"/>
      <c r="E128" s="151" t="s">
        <v>172</v>
      </c>
      <c r="F128" s="148">
        <v>4240</v>
      </c>
      <c r="G128" s="149" t="s">
        <v>173</v>
      </c>
      <c r="H128" s="148" t="s">
        <v>60</v>
      </c>
      <c r="I128" s="139">
        <f>+'[190]PRESUP TOTAL'!$H$82+'[191]PRESUP SAN BENITO'!$G$112+'[192]PRESUP TOTAL'!$G$82</f>
        <v>1060</v>
      </c>
      <c r="J128" s="140">
        <v>14531</v>
      </c>
      <c r="K128" s="141">
        <f t="shared" ref="K128:K135" si="5">I128*J128</f>
        <v>15402860</v>
      </c>
      <c r="L128" s="9"/>
      <c r="M128" s="5"/>
    </row>
    <row r="129" spans="1:20" ht="90" customHeight="1" x14ac:dyDescent="0.3">
      <c r="A129" s="5"/>
      <c r="B129" s="8"/>
      <c r="C129" s="136"/>
      <c r="D129" s="148"/>
      <c r="E129" s="151" t="s">
        <v>172</v>
      </c>
      <c r="F129" s="148">
        <v>4241</v>
      </c>
      <c r="G129" s="149" t="s">
        <v>174</v>
      </c>
      <c r="H129" s="148" t="s">
        <v>60</v>
      </c>
      <c r="I129" s="416">
        <f>+'[191]PRESUP SAN BENITO'!$G$113+'[192]PRESUP TOTAL'!$G$83+'[190]PRESUP TOTAL'!$H$83</f>
        <v>234</v>
      </c>
      <c r="J129" s="140">
        <v>14531</v>
      </c>
      <c r="K129" s="141">
        <f t="shared" si="5"/>
        <v>3400254</v>
      </c>
      <c r="L129" s="9"/>
      <c r="M129" s="5"/>
    </row>
    <row r="130" spans="1:20" ht="95.25" customHeight="1" x14ac:dyDescent="0.3">
      <c r="A130" s="5"/>
      <c r="B130" s="8"/>
      <c r="C130" s="136"/>
      <c r="D130" s="148"/>
      <c r="E130" s="151" t="s">
        <v>172</v>
      </c>
      <c r="F130" s="148">
        <v>3491</v>
      </c>
      <c r="G130" s="149" t="s">
        <v>175</v>
      </c>
      <c r="H130" s="148" t="s">
        <v>78</v>
      </c>
      <c r="I130" s="416">
        <v>4</v>
      </c>
      <c r="J130" s="140">
        <v>42233</v>
      </c>
      <c r="K130" s="141">
        <f t="shared" si="5"/>
        <v>168932</v>
      </c>
      <c r="L130" s="9"/>
      <c r="M130" s="5"/>
    </row>
    <row r="131" spans="1:20" ht="66.75" customHeight="1" x14ac:dyDescent="0.3">
      <c r="A131" s="5"/>
      <c r="B131" s="8"/>
      <c r="C131" s="136"/>
      <c r="D131" s="148"/>
      <c r="E131" s="151" t="s">
        <v>172</v>
      </c>
      <c r="F131" s="148">
        <v>3492</v>
      </c>
      <c r="G131" s="149" t="s">
        <v>176</v>
      </c>
      <c r="H131" s="148" t="s">
        <v>78</v>
      </c>
      <c r="I131" s="416">
        <f>+'[192]PRESUP TOTAL'!$G$84+'[190]PRESUP TOTAL'!$H$84</f>
        <v>10</v>
      </c>
      <c r="J131" s="140">
        <v>76723</v>
      </c>
      <c r="K131" s="141">
        <f t="shared" si="5"/>
        <v>767230</v>
      </c>
      <c r="L131" s="9"/>
      <c r="M131" s="5"/>
    </row>
    <row r="132" spans="1:20" ht="69.75" customHeight="1" x14ac:dyDescent="0.3">
      <c r="A132" s="5"/>
      <c r="B132" s="8"/>
      <c r="C132" s="136"/>
      <c r="D132" s="148"/>
      <c r="E132" s="151" t="s">
        <v>172</v>
      </c>
      <c r="F132" s="148">
        <v>4248</v>
      </c>
      <c r="G132" s="149" t="s">
        <v>177</v>
      </c>
      <c r="H132" s="148" t="s">
        <v>21</v>
      </c>
      <c r="I132" s="139">
        <f>+'[190]PRESUP TOTAL'!$H$85+'[191]PRESUP SAN BENITO'!$G$115+'[192]PRESUP TOTAL'!$G$85</f>
        <v>156</v>
      </c>
      <c r="J132" s="140">
        <v>121085</v>
      </c>
      <c r="K132" s="141">
        <f t="shared" si="5"/>
        <v>18889260</v>
      </c>
      <c r="L132" s="9"/>
      <c r="M132" s="5"/>
    </row>
    <row r="133" spans="1:20" ht="72" customHeight="1" x14ac:dyDescent="0.3">
      <c r="A133" s="5"/>
      <c r="B133" s="8"/>
      <c r="C133" s="136"/>
      <c r="D133" s="148"/>
      <c r="E133" s="151" t="s">
        <v>172</v>
      </c>
      <c r="F133" s="148">
        <v>5864</v>
      </c>
      <c r="G133" s="149" t="s">
        <v>178</v>
      </c>
      <c r="H133" s="148" t="s">
        <v>60</v>
      </c>
      <c r="I133" s="139">
        <f>+'[190]PRESUP TOTAL'!$H$86+'[191]PRESUP SAN BENITO'!$G$116+'[192]PRESUP TOTAL'!$G$86</f>
        <v>35</v>
      </c>
      <c r="J133" s="140">
        <v>40523</v>
      </c>
      <c r="K133" s="141">
        <f t="shared" si="5"/>
        <v>1418305</v>
      </c>
      <c r="L133" s="9"/>
      <c r="M133" s="5"/>
    </row>
    <row r="134" spans="1:20" ht="48" customHeight="1" x14ac:dyDescent="0.3">
      <c r="A134" s="5"/>
      <c r="B134" s="8"/>
      <c r="C134" s="136"/>
      <c r="D134" s="148"/>
      <c r="E134" s="415" t="s">
        <v>172</v>
      </c>
      <c r="F134" s="148">
        <v>6588</v>
      </c>
      <c r="G134" s="149" t="s">
        <v>179</v>
      </c>
      <c r="H134" s="148" t="s">
        <v>21</v>
      </c>
      <c r="I134" s="416">
        <v>25</v>
      </c>
      <c r="J134" s="140">
        <v>45169</v>
      </c>
      <c r="K134" s="141">
        <f t="shared" si="5"/>
        <v>1129225</v>
      </c>
      <c r="L134" s="9"/>
      <c r="M134" s="5"/>
    </row>
    <row r="135" spans="1:20" ht="48" customHeight="1" x14ac:dyDescent="0.3">
      <c r="A135" s="5"/>
      <c r="B135" s="8"/>
      <c r="C135" s="136"/>
      <c r="D135" s="148"/>
      <c r="E135" s="415" t="s">
        <v>172</v>
      </c>
      <c r="F135" s="148">
        <v>6594</v>
      </c>
      <c r="G135" s="149" t="s">
        <v>180</v>
      </c>
      <c r="H135" s="148" t="s">
        <v>78</v>
      </c>
      <c r="I135" s="416">
        <v>1</v>
      </c>
      <c r="J135" s="140">
        <v>38514</v>
      </c>
      <c r="K135" s="141">
        <f t="shared" si="5"/>
        <v>38514</v>
      </c>
      <c r="L135" s="9"/>
      <c r="M135" s="5"/>
    </row>
    <row r="136" spans="1:20" ht="30" customHeight="1" thickBot="1" x14ac:dyDescent="0.35">
      <c r="A136" s="5"/>
      <c r="B136" s="8"/>
      <c r="C136" s="142" t="s">
        <v>22</v>
      </c>
      <c r="D136" s="158"/>
      <c r="E136" s="158"/>
      <c r="F136" s="158"/>
      <c r="G136" s="161"/>
      <c r="H136" s="160"/>
      <c r="I136" s="139"/>
      <c r="J136" s="464">
        <f>SUM(J14:J135)</f>
        <v>29534610</v>
      </c>
      <c r="K136" s="144">
        <f>SUM(K128:K135)</f>
        <v>41214580</v>
      </c>
      <c r="L136" s="9"/>
      <c r="M136" s="5"/>
    </row>
    <row r="137" spans="1:20" s="3" customFormat="1" ht="30" customHeight="1" thickBot="1" x14ac:dyDescent="0.35">
      <c r="A137" s="10"/>
      <c r="B137" s="11"/>
      <c r="C137" s="502" t="s">
        <v>181</v>
      </c>
      <c r="D137" s="503"/>
      <c r="E137" s="503"/>
      <c r="F137" s="503"/>
      <c r="G137" s="503"/>
      <c r="H137" s="503"/>
      <c r="I137" s="503"/>
      <c r="J137" s="504"/>
      <c r="K137" s="423">
        <f>+K136+K126+K110+K93+K71+K57+K35+K32+K27+K23+K19+K15</f>
        <v>2948646531.4000001</v>
      </c>
      <c r="L137" s="12"/>
      <c r="M137" s="10"/>
      <c r="N137" s="434">
        <f>+'[192]PRESUP TOTAL'!$H$87+'[191]PRESUP SAN BENITO'!$H$119+'[190]PRESUP TOTAL'!$I$87</f>
        <v>2922278513</v>
      </c>
      <c r="O137" s="435"/>
      <c r="P137" s="436"/>
      <c r="Q137" s="437">
        <v>4158752737</v>
      </c>
      <c r="R137" s="436" t="s">
        <v>182</v>
      </c>
    </row>
    <row r="138" spans="1:20" s="3" customFormat="1" ht="21" thickBot="1" x14ac:dyDescent="0.35">
      <c r="A138" s="10"/>
      <c r="B138" s="11"/>
      <c r="C138" s="162"/>
      <c r="D138" s="162"/>
      <c r="E138" s="162"/>
      <c r="F138" s="162"/>
      <c r="G138" s="162"/>
      <c r="H138" s="162"/>
      <c r="I138" s="162"/>
      <c r="J138" s="162"/>
      <c r="K138" s="163"/>
      <c r="L138" s="12"/>
      <c r="M138" s="10"/>
      <c r="N138" s="438"/>
      <c r="O138" s="436"/>
      <c r="P138" s="436"/>
      <c r="Q138" s="439">
        <f>K144+N144</f>
        <v>4158749779.6095605</v>
      </c>
      <c r="R138" s="436"/>
    </row>
    <row r="139" spans="1:20" s="3" customFormat="1" ht="30" customHeight="1" x14ac:dyDescent="0.3">
      <c r="A139" s="10"/>
      <c r="B139" s="11"/>
      <c r="C139" s="164"/>
      <c r="D139" s="165"/>
      <c r="E139" s="164"/>
      <c r="F139" s="164"/>
      <c r="G139" s="485" t="s">
        <v>183</v>
      </c>
      <c r="H139" s="486"/>
      <c r="I139" s="486"/>
      <c r="J139" s="486"/>
      <c r="K139" s="385">
        <f>+K137</f>
        <v>2948646531.4000001</v>
      </c>
      <c r="L139" s="12"/>
      <c r="M139" s="10"/>
      <c r="N139" s="438"/>
      <c r="O139" s="436"/>
      <c r="P139" s="436"/>
      <c r="Q139" s="437">
        <f>Q137-Q138</f>
        <v>2957.3904395103455</v>
      </c>
      <c r="R139" s="436"/>
    </row>
    <row r="140" spans="1:20" s="3" customFormat="1" ht="30" customHeight="1" x14ac:dyDescent="0.25">
      <c r="A140" s="10"/>
      <c r="B140" s="11"/>
      <c r="C140" s="164"/>
      <c r="D140" s="165"/>
      <c r="E140" s="164"/>
      <c r="F140" s="164"/>
      <c r="G140" s="483" t="s">
        <v>184</v>
      </c>
      <c r="H140" s="484"/>
      <c r="I140" s="484"/>
      <c r="J140" s="382">
        <f>'PMA SST  SOCIAL'!J154</f>
        <v>2.1219660726947993E-2</v>
      </c>
      <c r="K140" s="167">
        <f>J140*K137</f>
        <v>62569279</v>
      </c>
      <c r="L140" s="12"/>
      <c r="M140" s="10"/>
      <c r="N140" s="438"/>
      <c r="O140" s="436"/>
      <c r="P140" s="436"/>
      <c r="Q140" s="436"/>
      <c r="R140" s="436"/>
    </row>
    <row r="141" spans="1:20" s="3" customFormat="1" ht="30" customHeight="1" x14ac:dyDescent="0.25">
      <c r="A141" s="10"/>
      <c r="B141" s="11"/>
      <c r="C141" s="164"/>
      <c r="D141" s="165"/>
      <c r="E141" s="164"/>
      <c r="F141" s="164"/>
      <c r="G141" s="483" t="s">
        <v>185</v>
      </c>
      <c r="H141" s="484"/>
      <c r="I141" s="484"/>
      <c r="J141" s="382">
        <f>+PMT!K18</f>
        <v>6.2291413380359296E-3</v>
      </c>
      <c r="K141" s="167">
        <f>J141*K137</f>
        <v>18367536</v>
      </c>
      <c r="L141" s="12"/>
      <c r="M141" s="10"/>
      <c r="N141" s="438"/>
      <c r="O141" s="436"/>
      <c r="P141" s="436"/>
      <c r="Q141" s="436"/>
      <c r="R141" s="436"/>
    </row>
    <row r="142" spans="1:20" s="3" customFormat="1" ht="30" customHeight="1" x14ac:dyDescent="0.3">
      <c r="A142" s="10"/>
      <c r="B142" s="11"/>
      <c r="C142" s="164"/>
      <c r="D142" s="165"/>
      <c r="E142" s="164"/>
      <c r="F142" s="164"/>
      <c r="G142" s="468" t="s">
        <v>186</v>
      </c>
      <c r="H142" s="469"/>
      <c r="I142" s="470"/>
      <c r="J142" s="382"/>
      <c r="K142" s="167">
        <f>+K139+K140+K141</f>
        <v>3029583346.4000001</v>
      </c>
      <c r="L142" s="12"/>
      <c r="M142" s="10"/>
      <c r="N142" s="438"/>
      <c r="O142" s="436"/>
      <c r="P142" s="436"/>
      <c r="Q142" s="436"/>
      <c r="R142" s="440"/>
      <c r="S142" s="420"/>
      <c r="T142" s="420"/>
    </row>
    <row r="143" spans="1:20" s="3" customFormat="1" ht="30" customHeight="1" thickBot="1" x14ac:dyDescent="0.35">
      <c r="A143" s="10"/>
      <c r="B143" s="11"/>
      <c r="C143" s="164"/>
      <c r="D143" s="166"/>
      <c r="E143" s="166"/>
      <c r="F143" s="166"/>
      <c r="G143" s="471" t="s">
        <v>187</v>
      </c>
      <c r="H143" s="472"/>
      <c r="I143" s="473"/>
      <c r="J143" s="383"/>
      <c r="K143" s="384">
        <f>+K139*K151</f>
        <v>785783423.88400006</v>
      </c>
      <c r="L143" s="12"/>
      <c r="M143" s="10"/>
      <c r="N143" s="438"/>
      <c r="O143" s="441"/>
      <c r="P143" s="442"/>
      <c r="Q143" s="442"/>
      <c r="R143" s="443"/>
      <c r="S143" s="420"/>
      <c r="T143" s="420"/>
    </row>
    <row r="144" spans="1:20" s="3" customFormat="1" ht="30" customHeight="1" thickBot="1" x14ac:dyDescent="0.35">
      <c r="A144" s="10"/>
      <c r="B144" s="11"/>
      <c r="C144" s="164"/>
      <c r="D144" s="165"/>
      <c r="E144" s="164"/>
      <c r="F144" s="164"/>
      <c r="G144" s="378" t="s">
        <v>188</v>
      </c>
      <c r="H144" s="379"/>
      <c r="I144" s="380"/>
      <c r="J144" s="381"/>
      <c r="K144" s="463">
        <f>+K142+K143</f>
        <v>3815366770.2840004</v>
      </c>
      <c r="L144" s="12"/>
      <c r="M144" s="10"/>
      <c r="N144" s="444">
        <f>K144*0.09</f>
        <v>343383009.32556003</v>
      </c>
      <c r="O144" s="444" t="s">
        <v>189</v>
      </c>
      <c r="P144" s="442"/>
      <c r="Q144" s="444"/>
      <c r="R144" s="444"/>
      <c r="S144" s="421"/>
      <c r="T144" s="422"/>
    </row>
    <row r="145" spans="1:20" s="3" customFormat="1" ht="21" thickBot="1" x14ac:dyDescent="0.35">
      <c r="A145" s="10"/>
      <c r="B145" s="11"/>
      <c r="C145" s="164"/>
      <c r="D145" s="165"/>
      <c r="E145" s="165"/>
      <c r="F145" s="165"/>
      <c r="G145" s="164"/>
      <c r="H145" s="164"/>
      <c r="I145" s="168"/>
      <c r="J145" s="169"/>
      <c r="K145" s="170"/>
      <c r="L145" s="12"/>
      <c r="M145" s="10"/>
      <c r="N145" s="436"/>
      <c r="O145" s="445"/>
      <c r="P145" s="442"/>
      <c r="Q145" s="446"/>
      <c r="R145" s="438"/>
      <c r="S145" s="414"/>
      <c r="T145" s="420"/>
    </row>
    <row r="146" spans="1:20" s="3" customFormat="1" ht="20.25" x14ac:dyDescent="0.3">
      <c r="A146" s="10"/>
      <c r="B146" s="11"/>
      <c r="C146" s="171"/>
      <c r="D146" s="514"/>
      <c r="E146" s="514"/>
      <c r="F146" s="514"/>
      <c r="G146" s="514"/>
      <c r="H146" s="514"/>
      <c r="I146" s="514"/>
      <c r="J146" s="514"/>
      <c r="K146" s="515"/>
      <c r="L146" s="13"/>
      <c r="M146" s="10"/>
      <c r="N146" s="436"/>
      <c r="O146" s="444"/>
      <c r="P146" s="442"/>
      <c r="Q146" s="444"/>
      <c r="R146" s="438"/>
      <c r="S146" s="414"/>
      <c r="T146" s="420"/>
    </row>
    <row r="147" spans="1:20" s="3" customFormat="1" ht="29.25" customHeight="1" x14ac:dyDescent="0.3">
      <c r="A147" s="10"/>
      <c r="B147" s="11"/>
      <c r="C147" s="511" t="s">
        <v>190</v>
      </c>
      <c r="D147" s="512"/>
      <c r="E147" s="512"/>
      <c r="F147" s="512"/>
      <c r="G147" s="512"/>
      <c r="H147" s="513" t="s">
        <v>191</v>
      </c>
      <c r="I147" s="513"/>
      <c r="J147" s="513"/>
      <c r="K147" s="172" t="s">
        <v>192</v>
      </c>
      <c r="L147" s="14"/>
      <c r="M147" s="10"/>
      <c r="N147" s="426"/>
      <c r="O147" s="429"/>
      <c r="P147" s="428"/>
      <c r="Q147" s="427"/>
      <c r="R147" s="427"/>
      <c r="S147" s="414"/>
      <c r="T147" s="420"/>
    </row>
    <row r="148" spans="1:20" s="3" customFormat="1" ht="32.25" customHeight="1" x14ac:dyDescent="0.25">
      <c r="A148" s="10"/>
      <c r="B148" s="11"/>
      <c r="C148" s="497" t="s">
        <v>193</v>
      </c>
      <c r="D148" s="498"/>
      <c r="E148" s="498"/>
      <c r="F148" s="498"/>
      <c r="G148" s="498"/>
      <c r="H148" s="510" t="s">
        <v>194</v>
      </c>
      <c r="I148" s="510"/>
      <c r="J148" s="173" t="s">
        <v>195</v>
      </c>
      <c r="K148" s="377">
        <f>+'AIU OBRA (ENTIDAD)'!L73</f>
        <v>0.20648952850612265</v>
      </c>
      <c r="L148" s="14"/>
      <c r="M148" s="10"/>
      <c r="N148" s="426"/>
      <c r="O148" s="430"/>
      <c r="P148" s="431"/>
      <c r="Q148" s="432"/>
      <c r="R148" s="427"/>
      <c r="S148" s="414"/>
    </row>
    <row r="149" spans="1:20" s="3" customFormat="1" ht="30" customHeight="1" x14ac:dyDescent="0.25">
      <c r="A149" s="10"/>
      <c r="B149" s="11"/>
      <c r="C149" s="497" t="s">
        <v>196</v>
      </c>
      <c r="D149" s="498"/>
      <c r="E149" s="498"/>
      <c r="F149" s="498"/>
      <c r="G149" s="498"/>
      <c r="H149" s="507" t="s">
        <v>197</v>
      </c>
      <c r="I149" s="508"/>
      <c r="J149" s="173" t="s">
        <v>198</v>
      </c>
      <c r="K149" s="377">
        <f>+'AIU OBRA (ENTIDAD)'!L74</f>
        <v>0.01</v>
      </c>
      <c r="L149" s="14"/>
      <c r="M149" s="10"/>
      <c r="N149" s="426"/>
      <c r="O149" s="433"/>
      <c r="P149" s="426"/>
      <c r="Q149" s="426"/>
      <c r="R149" s="426"/>
    </row>
    <row r="150" spans="1:20" s="4" customFormat="1" ht="40.5" customHeight="1" x14ac:dyDescent="0.25">
      <c r="A150" s="10"/>
      <c r="B150" s="11"/>
      <c r="C150" s="178"/>
      <c r="E150" s="179"/>
      <c r="F150" s="179"/>
      <c r="G150" s="180"/>
      <c r="H150" s="509" t="s">
        <v>199</v>
      </c>
      <c r="I150" s="510"/>
      <c r="J150" s="173" t="s">
        <v>200</v>
      </c>
      <c r="K150" s="377">
        <f>+'AIU OBRA (ENTIDAD)'!L75</f>
        <v>0.05</v>
      </c>
      <c r="L150" s="12"/>
      <c r="M150" s="10"/>
      <c r="N150" s="428"/>
      <c r="O150" s="428"/>
      <c r="P150" s="428"/>
      <c r="Q150" s="428"/>
      <c r="R150" s="428"/>
    </row>
    <row r="151" spans="1:20" ht="57" customHeight="1" x14ac:dyDescent="0.3">
      <c r="A151" s="5"/>
      <c r="B151" s="8"/>
      <c r="C151" s="181"/>
      <c r="D151" s="182"/>
      <c r="E151" s="182"/>
      <c r="F151" s="182"/>
      <c r="G151" s="183"/>
      <c r="H151" s="510" t="s">
        <v>201</v>
      </c>
      <c r="I151" s="510"/>
      <c r="J151" s="173" t="s">
        <v>202</v>
      </c>
      <c r="K151" s="465">
        <f>+K148+K149+K150</f>
        <v>0.26648952850612267</v>
      </c>
      <c r="L151" s="9"/>
      <c r="M151" s="5"/>
    </row>
    <row r="152" spans="1:20" ht="17.25" thickBot="1" x14ac:dyDescent="0.35">
      <c r="A152" s="5"/>
      <c r="B152" s="8"/>
      <c r="C152" s="186"/>
      <c r="D152" s="184"/>
      <c r="E152" s="184"/>
      <c r="F152" s="184"/>
      <c r="G152" s="185"/>
      <c r="H152" s="505"/>
      <c r="I152" s="505"/>
      <c r="J152" s="505"/>
      <c r="K152" s="506"/>
      <c r="L152" s="9"/>
      <c r="M152" s="5"/>
    </row>
    <row r="153" spans="1:20" ht="17.25" thickBot="1" x14ac:dyDescent="0.35">
      <c r="A153" s="5"/>
      <c r="B153" s="458"/>
      <c r="C153" s="459"/>
      <c r="D153" s="459"/>
      <c r="E153" s="460"/>
      <c r="F153" s="459"/>
      <c r="G153" s="461"/>
      <c r="H153" s="459"/>
      <c r="I153" s="459"/>
      <c r="J153" s="459"/>
      <c r="K153" s="459"/>
      <c r="L153" s="462"/>
      <c r="M153" s="5"/>
    </row>
    <row r="154" spans="1:20" ht="17.25" thickTop="1" x14ac:dyDescent="0.3">
      <c r="A154" s="5"/>
      <c r="B154" s="5"/>
      <c r="C154" s="5"/>
      <c r="D154" s="5"/>
      <c r="E154" s="6"/>
      <c r="F154" s="5"/>
      <c r="G154" s="5"/>
      <c r="H154" s="5"/>
      <c r="I154" s="5"/>
      <c r="J154" s="5"/>
      <c r="K154" s="5"/>
      <c r="L154" s="5"/>
      <c r="M154" s="5"/>
    </row>
  </sheetData>
  <sheetProtection algorithmName="SHA-512" hashValue="qhKDx7ntDntdBHI2rPkdquKI1Sh/1n75Z+QlVjyRxVsZKICxZY0aiptHKQBZT3M9cp8WC4TrI3zAtrV3805q/g==" saltValue="CFSUJKtyslqdF0BWp7lBBQ==" spinCount="100000" sheet="1" formatCells="0" formatColumns="0" formatRows="0" insertColumns="0" insertRows="0" insertHyperlinks="0" deleteColumns="0" deleteRows="0" sort="0" autoFilter="0" pivotTables="0"/>
  <mergeCells count="30">
    <mergeCell ref="C3:F3"/>
    <mergeCell ref="C148:G148"/>
    <mergeCell ref="C10:K10"/>
    <mergeCell ref="C137:J137"/>
    <mergeCell ref="H152:K152"/>
    <mergeCell ref="C149:G149"/>
    <mergeCell ref="H149:I149"/>
    <mergeCell ref="H150:I150"/>
    <mergeCell ref="H151:I151"/>
    <mergeCell ref="C147:G147"/>
    <mergeCell ref="H147:J147"/>
    <mergeCell ref="H148:I148"/>
    <mergeCell ref="D146:K146"/>
    <mergeCell ref="C6:K6"/>
    <mergeCell ref="I11:I12"/>
    <mergeCell ref="C5:K5"/>
    <mergeCell ref="G142:I142"/>
    <mergeCell ref="G143:I143"/>
    <mergeCell ref="C7:K8"/>
    <mergeCell ref="C9:K9"/>
    <mergeCell ref="G141:I141"/>
    <mergeCell ref="G140:I140"/>
    <mergeCell ref="G139:J139"/>
    <mergeCell ref="J11:J12"/>
    <mergeCell ref="K11:K12"/>
    <mergeCell ref="C11:C12"/>
    <mergeCell ref="D11:D12"/>
    <mergeCell ref="G11:G12"/>
    <mergeCell ref="H11:H12"/>
    <mergeCell ref="E11:F11"/>
  </mergeCells>
  <pageMargins left="0.11811023622047245" right="0.11811023622047245" top="0.15748031496062992" bottom="0.15748031496062992" header="0.31496062992125984" footer="0.31496062992125984"/>
  <pageSetup scale="33" orientation="portrait" horizontalDpi="1200" verticalDpi="1200" r:id="rId1"/>
  <colBreaks count="1" manualBreakCount="1">
    <brk id="13" max="150"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665BD-C668-42C9-8E02-B1E4D2D4750A}">
  <dimension ref="A1:T148"/>
  <sheetViews>
    <sheetView showGridLines="0" view="pageBreakPreview" topLeftCell="A133" zoomScale="85" zoomScaleNormal="100" zoomScaleSheetLayoutView="85" zoomScalePageLayoutView="55" workbookViewId="0">
      <selection activeCell="G144" sqref="G144"/>
    </sheetView>
  </sheetViews>
  <sheetFormatPr baseColWidth="10" defaultColWidth="11.42578125" defaultRowHeight="16.5" x14ac:dyDescent="0.3"/>
  <cols>
    <col min="1" max="1" width="2.42578125" style="1" customWidth="1"/>
    <col min="2" max="2" width="3.42578125" style="1" customWidth="1"/>
    <col min="3" max="3" width="5.140625" style="1" customWidth="1"/>
    <col min="4" max="4" width="15.28515625" style="1" customWidth="1"/>
    <col min="5" max="5" width="19.57031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2.5703125" style="1" customWidth="1"/>
    <col min="12" max="12" width="3.28515625" style="1" customWidth="1"/>
    <col min="13" max="13" width="2.7109375" style="1" customWidth="1"/>
    <col min="14" max="14" width="29" style="424" customWidth="1"/>
    <col min="15" max="15" width="43.85546875" style="424" customWidth="1"/>
    <col min="16" max="16" width="11.42578125" style="424"/>
    <col min="17" max="17" width="28.28515625" style="424" customWidth="1"/>
    <col min="18" max="18" width="27" style="424" bestFit="1" customWidth="1"/>
    <col min="19" max="19" width="23.28515625" style="1" bestFit="1" customWidth="1"/>
    <col min="20" max="20" width="25.42578125" style="1" bestFit="1" customWidth="1"/>
    <col min="21" max="16384" width="11.42578125" style="1"/>
  </cols>
  <sheetData>
    <row r="1" spans="1:18" ht="17.25" thickBot="1" x14ac:dyDescent="0.35">
      <c r="A1" s="5"/>
      <c r="B1" s="5"/>
      <c r="C1" s="5"/>
      <c r="D1" s="5"/>
      <c r="E1" s="6"/>
      <c r="F1" s="5"/>
      <c r="G1" s="5"/>
      <c r="H1" s="5"/>
      <c r="I1" s="5"/>
      <c r="J1" s="5"/>
      <c r="K1" s="5"/>
      <c r="L1" s="5"/>
      <c r="M1" s="5"/>
    </row>
    <row r="2" spans="1:18" ht="17.25" thickTop="1" x14ac:dyDescent="0.3">
      <c r="A2" s="5"/>
      <c r="B2" s="7"/>
      <c r="C2" s="455"/>
      <c r="D2" s="455"/>
      <c r="E2" s="456"/>
      <c r="F2" s="455"/>
      <c r="G2" s="455"/>
      <c r="H2" s="455"/>
      <c r="I2" s="455"/>
      <c r="J2" s="455"/>
      <c r="K2" s="455"/>
      <c r="L2" s="457"/>
      <c r="M2" s="5"/>
    </row>
    <row r="3" spans="1:18" ht="27" customHeight="1" x14ac:dyDescent="0.3">
      <c r="A3" s="5"/>
      <c r="B3" s="8"/>
      <c r="C3" s="496" t="s">
        <v>0</v>
      </c>
      <c r="D3" s="496"/>
      <c r="E3" s="496"/>
      <c r="F3" s="496"/>
      <c r="G3" s="5"/>
      <c r="H3" s="5"/>
      <c r="I3" s="5"/>
      <c r="J3" s="5"/>
      <c r="K3" s="5"/>
      <c r="L3" s="9"/>
      <c r="M3" s="5"/>
    </row>
    <row r="4" spans="1:18" x14ac:dyDescent="0.3">
      <c r="A4" s="5"/>
      <c r="B4" s="8"/>
      <c r="C4" s="174" t="s">
        <v>1</v>
      </c>
      <c r="D4" s="175" t="s">
        <v>2</v>
      </c>
      <c r="E4" s="174" t="s">
        <v>3</v>
      </c>
      <c r="F4" s="175">
        <v>3</v>
      </c>
      <c r="G4" s="5"/>
      <c r="H4" s="5"/>
      <c r="I4" s="5"/>
      <c r="J4" s="5"/>
      <c r="K4" s="5"/>
      <c r="L4" s="9"/>
      <c r="M4" s="5"/>
    </row>
    <row r="5" spans="1:18" x14ac:dyDescent="0.3">
      <c r="A5" s="5"/>
      <c r="B5" s="8"/>
      <c r="C5" s="517" t="s">
        <v>4</v>
      </c>
      <c r="D5" s="517"/>
      <c r="E5" s="517"/>
      <c r="F5" s="517"/>
      <c r="G5" s="517"/>
      <c r="H5" s="517"/>
      <c r="I5" s="517"/>
      <c r="J5" s="517"/>
      <c r="K5" s="517"/>
      <c r="L5" s="9"/>
      <c r="M5" s="5"/>
    </row>
    <row r="6" spans="1:18" ht="17.25" thickBot="1" x14ac:dyDescent="0.35">
      <c r="A6" s="5"/>
      <c r="B6" s="8"/>
      <c r="C6" s="516" t="s">
        <v>5</v>
      </c>
      <c r="D6" s="516"/>
      <c r="E6" s="516"/>
      <c r="F6" s="516"/>
      <c r="G6" s="516"/>
      <c r="H6" s="516"/>
      <c r="I6" s="516"/>
      <c r="J6" s="516"/>
      <c r="K6" s="516"/>
      <c r="L6" s="9"/>
      <c r="M6" s="5"/>
    </row>
    <row r="7" spans="1:18" s="17" customFormat="1" x14ac:dyDescent="0.3">
      <c r="A7" s="16"/>
      <c r="B7" s="187"/>
      <c r="C7" s="474" t="s">
        <v>6</v>
      </c>
      <c r="D7" s="475"/>
      <c r="E7" s="475"/>
      <c r="F7" s="475"/>
      <c r="G7" s="475"/>
      <c r="H7" s="475"/>
      <c r="I7" s="475"/>
      <c r="J7" s="475"/>
      <c r="K7" s="476"/>
      <c r="L7" s="18"/>
      <c r="M7" s="16"/>
      <c r="N7" s="425"/>
      <c r="O7" s="425"/>
      <c r="P7" s="425"/>
      <c r="Q7" s="425"/>
      <c r="R7" s="425"/>
    </row>
    <row r="8" spans="1:18" ht="43.5" customHeight="1" x14ac:dyDescent="0.3">
      <c r="A8" s="5"/>
      <c r="B8" s="188"/>
      <c r="C8" s="477"/>
      <c r="D8" s="478"/>
      <c r="E8" s="478"/>
      <c r="F8" s="478"/>
      <c r="G8" s="478"/>
      <c r="H8" s="478"/>
      <c r="I8" s="478"/>
      <c r="J8" s="478"/>
      <c r="K8" s="479"/>
      <c r="L8" s="9"/>
      <c r="M8" s="5"/>
    </row>
    <row r="9" spans="1:18" ht="34.5" customHeight="1" x14ac:dyDescent="0.3">
      <c r="A9" s="5"/>
      <c r="B9" s="188"/>
      <c r="C9" s="480" t="s">
        <v>7</v>
      </c>
      <c r="D9" s="481"/>
      <c r="E9" s="481"/>
      <c r="F9" s="481"/>
      <c r="G9" s="481"/>
      <c r="H9" s="481"/>
      <c r="I9" s="481"/>
      <c r="J9" s="481"/>
      <c r="K9" s="482"/>
      <c r="L9" s="9"/>
      <c r="M9" s="5"/>
    </row>
    <row r="10" spans="1:18" ht="30" customHeight="1" thickBot="1" x14ac:dyDescent="0.35">
      <c r="A10" s="5"/>
      <c r="B10" s="8"/>
      <c r="C10" s="499"/>
      <c r="D10" s="500"/>
      <c r="E10" s="500"/>
      <c r="F10" s="500"/>
      <c r="G10" s="500"/>
      <c r="H10" s="500"/>
      <c r="I10" s="500"/>
      <c r="J10" s="500"/>
      <c r="K10" s="501"/>
      <c r="L10" s="9"/>
      <c r="M10" s="5"/>
    </row>
    <row r="11" spans="1:18" ht="30" customHeight="1" x14ac:dyDescent="0.3">
      <c r="A11" s="5"/>
      <c r="B11" s="8"/>
      <c r="C11" s="491" t="s">
        <v>8</v>
      </c>
      <c r="D11" s="493" t="s">
        <v>9</v>
      </c>
      <c r="E11" s="495" t="s">
        <v>10</v>
      </c>
      <c r="F11" s="495"/>
      <c r="G11" s="491" t="s">
        <v>11</v>
      </c>
      <c r="H11" s="493" t="s">
        <v>12</v>
      </c>
      <c r="I11" s="493" t="s">
        <v>13</v>
      </c>
      <c r="J11" s="487" t="s">
        <v>14</v>
      </c>
      <c r="K11" s="489" t="s">
        <v>15</v>
      </c>
      <c r="L11" s="9"/>
      <c r="M11" s="5"/>
    </row>
    <row r="12" spans="1:18" ht="30" customHeight="1" thickBot="1" x14ac:dyDescent="0.35">
      <c r="A12" s="5"/>
      <c r="B12" s="8"/>
      <c r="C12" s="492"/>
      <c r="D12" s="494"/>
      <c r="E12" s="132" t="s">
        <v>16</v>
      </c>
      <c r="F12" s="132" t="s">
        <v>17</v>
      </c>
      <c r="G12" s="492"/>
      <c r="H12" s="494"/>
      <c r="I12" s="494"/>
      <c r="J12" s="488"/>
      <c r="K12" s="490"/>
      <c r="L12" s="9"/>
      <c r="M12" s="5"/>
    </row>
    <row r="13" spans="1:18" ht="30" customHeight="1" thickBot="1" x14ac:dyDescent="0.35">
      <c r="A13" s="5"/>
      <c r="B13" s="8"/>
      <c r="C13" s="133" t="s">
        <v>18</v>
      </c>
      <c r="D13" s="134"/>
      <c r="E13" s="134"/>
      <c r="F13" s="134"/>
      <c r="G13" s="134"/>
      <c r="H13" s="134"/>
      <c r="I13" s="134"/>
      <c r="J13" s="134"/>
      <c r="K13" s="135"/>
      <c r="L13" s="9"/>
      <c r="M13" s="5"/>
    </row>
    <row r="14" spans="1:18" ht="30" customHeight="1" x14ac:dyDescent="0.3">
      <c r="A14" s="5"/>
      <c r="B14" s="8"/>
      <c r="C14" s="136"/>
      <c r="D14" s="189">
        <v>1</v>
      </c>
      <c r="E14" s="190" t="s">
        <v>19</v>
      </c>
      <c r="F14" s="189">
        <v>3007</v>
      </c>
      <c r="G14" s="138" t="s">
        <v>20</v>
      </c>
      <c r="H14" s="137" t="s">
        <v>21</v>
      </c>
      <c r="I14" s="139">
        <f>+'[190]PRESUP TOTAL'!$H$14+'[191]PRESUP SAN BENITO'!$G$14+'[192]PRESUP TOTAL'!$G$14</f>
        <v>5527.75</v>
      </c>
      <c r="J14" s="140">
        <f>758*1.2939</f>
        <v>980.77620000000002</v>
      </c>
      <c r="K14" s="141"/>
      <c r="L14" s="9"/>
      <c r="M14" s="5"/>
    </row>
    <row r="15" spans="1:18" ht="30" customHeight="1" thickBot="1" x14ac:dyDescent="0.35">
      <c r="A15" s="5"/>
      <c r="B15" s="8"/>
      <c r="C15" s="142" t="s">
        <v>22</v>
      </c>
      <c r="D15" s="146"/>
      <c r="E15" s="147"/>
      <c r="F15" s="146"/>
      <c r="G15" s="146"/>
      <c r="H15" s="146"/>
      <c r="I15" s="139"/>
      <c r="J15" s="146"/>
      <c r="K15" s="141"/>
      <c r="L15" s="9"/>
      <c r="M15" s="5"/>
    </row>
    <row r="16" spans="1:18" ht="30" customHeight="1" thickBot="1" x14ac:dyDescent="0.35">
      <c r="A16" s="5"/>
      <c r="B16" s="8"/>
      <c r="C16" s="133" t="s">
        <v>23</v>
      </c>
      <c r="D16" s="134"/>
      <c r="E16" s="134"/>
      <c r="F16" s="134"/>
      <c r="G16" s="134"/>
      <c r="H16" s="134"/>
      <c r="I16" s="134"/>
      <c r="J16" s="134"/>
      <c r="K16" s="141"/>
      <c r="L16" s="9"/>
      <c r="M16" s="5"/>
    </row>
    <row r="17" spans="1:13" ht="60" customHeight="1" x14ac:dyDescent="0.3">
      <c r="A17" s="5"/>
      <c r="B17" s="8"/>
      <c r="C17" s="136"/>
      <c r="D17" s="137">
        <v>2</v>
      </c>
      <c r="E17" s="137" t="s">
        <v>24</v>
      </c>
      <c r="F17" s="137">
        <v>5196</v>
      </c>
      <c r="G17" s="138" t="s">
        <v>25</v>
      </c>
      <c r="H17" s="137" t="s">
        <v>26</v>
      </c>
      <c r="I17" s="139">
        <f>'[190]PRESUP TOTAL'!$H$16+'[191]PRESUP SAN BENITO'!$G$16+'[192]PRESUP TOTAL'!$G$16</f>
        <v>241</v>
      </c>
      <c r="J17" s="140">
        <f>+'[190]PRESUP TOTAL'!$G$16*1.2939</f>
        <v>110668.56090000001</v>
      </c>
      <c r="K17" s="141"/>
      <c r="L17" s="9"/>
      <c r="M17" s="5"/>
    </row>
    <row r="18" spans="1:13" ht="60" customHeight="1" x14ac:dyDescent="0.3">
      <c r="A18" s="5"/>
      <c r="B18" s="8"/>
      <c r="C18" s="136"/>
      <c r="D18" s="137">
        <v>3</v>
      </c>
      <c r="E18" s="137" t="s">
        <v>24</v>
      </c>
      <c r="F18" s="137">
        <v>5197</v>
      </c>
      <c r="G18" s="138" t="s">
        <v>27</v>
      </c>
      <c r="H18" s="137" t="s">
        <v>26</v>
      </c>
      <c r="I18" s="139">
        <f>+'[190]PRESUP TOTAL'!$H$17+'[191]PRESUP SAN BENITO'!$G$17+'[192]PRESUP TOTAL'!$G$17</f>
        <v>99</v>
      </c>
      <c r="J18" s="140">
        <f>+'[190]PRESUP TOTAL'!$G$17*1.2939</f>
        <v>118321.97940000001</v>
      </c>
      <c r="K18" s="141"/>
      <c r="L18" s="9"/>
      <c r="M18" s="5"/>
    </row>
    <row r="19" spans="1:13" ht="30" customHeight="1" thickBot="1" x14ac:dyDescent="0.35">
      <c r="A19" s="5"/>
      <c r="B19" s="8"/>
      <c r="C19" s="142" t="s">
        <v>22</v>
      </c>
      <c r="D19" s="146"/>
      <c r="E19" s="147"/>
      <c r="F19" s="146"/>
      <c r="G19" s="146"/>
      <c r="H19" s="146"/>
      <c r="I19" s="139"/>
      <c r="J19" s="146"/>
      <c r="K19" s="141"/>
      <c r="L19" s="9"/>
      <c r="M19" s="5"/>
    </row>
    <row r="20" spans="1:13" ht="30" customHeight="1" thickBot="1" x14ac:dyDescent="0.35">
      <c r="A20" s="5"/>
      <c r="B20" s="8"/>
      <c r="C20" s="133" t="s">
        <v>28</v>
      </c>
      <c r="D20" s="134"/>
      <c r="E20" s="134"/>
      <c r="F20" s="134"/>
      <c r="G20" s="134"/>
      <c r="H20" s="134"/>
      <c r="I20" s="134"/>
      <c r="J20" s="134"/>
      <c r="K20" s="141"/>
      <c r="L20" s="9"/>
      <c r="M20" s="5"/>
    </row>
    <row r="21" spans="1:13" ht="42.75" customHeight="1" x14ac:dyDescent="0.3">
      <c r="A21" s="5"/>
      <c r="B21" s="8"/>
      <c r="C21" s="136"/>
      <c r="D21" s="148">
        <v>4</v>
      </c>
      <c r="E21" s="151" t="s">
        <v>29</v>
      </c>
      <c r="F21" s="148">
        <v>3710</v>
      </c>
      <c r="G21" s="149" t="s">
        <v>30</v>
      </c>
      <c r="H21" s="148" t="s">
        <v>26</v>
      </c>
      <c r="I21" s="139">
        <f>+'[190]PRESUP TOTAL'!$H$19+'[191]PRESUP SAN BENITO'!$G$19+'[192]PRESUP TOTAL'!$G$19</f>
        <v>2332</v>
      </c>
      <c r="J21" s="140">
        <f>4920*1.2939</f>
        <v>6365.9880000000003</v>
      </c>
      <c r="K21" s="141"/>
      <c r="L21" s="9"/>
      <c r="M21" s="5"/>
    </row>
    <row r="22" spans="1:13" ht="57" customHeight="1" x14ac:dyDescent="0.3">
      <c r="A22" s="5"/>
      <c r="B22" s="8"/>
      <c r="C22" s="136"/>
      <c r="D22" s="150">
        <v>5</v>
      </c>
      <c r="E22" s="191" t="s">
        <v>29</v>
      </c>
      <c r="F22" s="150">
        <v>3017</v>
      </c>
      <c r="G22" s="149" t="s">
        <v>31</v>
      </c>
      <c r="H22" s="148" t="s">
        <v>26</v>
      </c>
      <c r="I22" s="139">
        <f>+'[190]PRESUP TOTAL'!$H$20+'[191]PRESUP SAN BENITO'!$G$20+'[192]PRESUP TOTAL'!$G$20</f>
        <v>3032.5</v>
      </c>
      <c r="J22" s="140">
        <f>34896*1.2939</f>
        <v>45151.934399999998</v>
      </c>
      <c r="K22" s="141"/>
      <c r="L22" s="9"/>
      <c r="M22" s="5"/>
    </row>
    <row r="23" spans="1:13" ht="30" customHeight="1" thickBot="1" x14ac:dyDescent="0.35">
      <c r="A23" s="5"/>
      <c r="B23" s="8"/>
      <c r="C23" s="152" t="s">
        <v>22</v>
      </c>
      <c r="D23" s="153"/>
      <c r="E23" s="153"/>
      <c r="F23" s="153"/>
      <c r="G23" s="154"/>
      <c r="H23" s="153"/>
      <c r="I23" s="139"/>
      <c r="J23" s="155"/>
      <c r="K23" s="141"/>
      <c r="L23" s="9"/>
      <c r="M23" s="5"/>
    </row>
    <row r="24" spans="1:13" ht="30" customHeight="1" thickBot="1" x14ac:dyDescent="0.35">
      <c r="A24" s="5"/>
      <c r="B24" s="8"/>
      <c r="C24" s="133" t="s">
        <v>32</v>
      </c>
      <c r="D24" s="134"/>
      <c r="E24" s="134"/>
      <c r="F24" s="134"/>
      <c r="G24" s="134"/>
      <c r="H24" s="134"/>
      <c r="I24" s="134"/>
      <c r="J24" s="134"/>
      <c r="K24" s="141"/>
      <c r="L24" s="9"/>
      <c r="M24" s="5"/>
    </row>
    <row r="25" spans="1:13" ht="48" customHeight="1" x14ac:dyDescent="0.3">
      <c r="A25" s="5"/>
      <c r="B25" s="8"/>
      <c r="C25" s="136"/>
      <c r="D25" s="148"/>
      <c r="E25" s="191" t="s">
        <v>33</v>
      </c>
      <c r="F25" s="148">
        <v>4161</v>
      </c>
      <c r="G25" s="149" t="s">
        <v>34</v>
      </c>
      <c r="H25" s="148" t="s">
        <v>26</v>
      </c>
      <c r="I25" s="139">
        <f>+'[190]PRESUP TOTAL'!$H$22+'[191]PRESUP SAN BENITO'!$G$22+'[192]PRESUP TOTAL'!$G$22</f>
        <v>603</v>
      </c>
      <c r="J25" s="140">
        <f>129602*1.2939</f>
        <v>167692.02780000001</v>
      </c>
      <c r="K25" s="141"/>
      <c r="L25" s="9"/>
      <c r="M25" s="5"/>
    </row>
    <row r="26" spans="1:13" ht="62.25" customHeight="1" x14ac:dyDescent="0.3">
      <c r="A26" s="5"/>
      <c r="B26" s="8"/>
      <c r="C26" s="136"/>
      <c r="D26" s="148"/>
      <c r="E26" s="191" t="s">
        <v>35</v>
      </c>
      <c r="F26" s="148">
        <v>6016</v>
      </c>
      <c r="G26" s="149" t="s">
        <v>36</v>
      </c>
      <c r="H26" s="148" t="s">
        <v>26</v>
      </c>
      <c r="I26" s="139">
        <f>+'[191]PRESUP SAN BENITO'!$G$23+'[190]PRESUP TOTAL'!$H$23+'[192]PRESUP TOTAL'!$G$23</f>
        <v>631</v>
      </c>
      <c r="J26" s="140">
        <f>109965*1.2939</f>
        <v>142283.71350000001</v>
      </c>
      <c r="K26" s="141"/>
      <c r="L26" s="9"/>
      <c r="M26" s="5"/>
    </row>
    <row r="27" spans="1:13" ht="30" customHeight="1" thickBot="1" x14ac:dyDescent="0.35">
      <c r="A27" s="5"/>
      <c r="B27" s="8"/>
      <c r="C27" s="142" t="s">
        <v>22</v>
      </c>
      <c r="D27" s="158"/>
      <c r="E27" s="158"/>
      <c r="F27" s="158"/>
      <c r="G27" s="159"/>
      <c r="H27" s="160"/>
      <c r="I27" s="139"/>
      <c r="J27" s="143"/>
      <c r="K27" s="141"/>
      <c r="L27" s="9"/>
      <c r="M27" s="5"/>
    </row>
    <row r="28" spans="1:13" ht="30" customHeight="1" thickBot="1" x14ac:dyDescent="0.35">
      <c r="A28" s="5"/>
      <c r="B28" s="8"/>
      <c r="C28" s="133" t="s">
        <v>37</v>
      </c>
      <c r="D28" s="134"/>
      <c r="E28" s="134"/>
      <c r="F28" s="134"/>
      <c r="G28" s="134"/>
      <c r="H28" s="134"/>
      <c r="I28" s="134"/>
      <c r="J28" s="134"/>
      <c r="K28" s="141"/>
      <c r="L28" s="9"/>
      <c r="M28" s="5"/>
    </row>
    <row r="29" spans="1:13" ht="44.25" customHeight="1" x14ac:dyDescent="0.3">
      <c r="A29" s="5"/>
      <c r="B29" s="8"/>
      <c r="C29" s="136"/>
      <c r="D29" s="148"/>
      <c r="E29" s="151" t="s">
        <v>38</v>
      </c>
      <c r="F29" s="148" t="s">
        <v>39</v>
      </c>
      <c r="G29" s="149" t="s">
        <v>40</v>
      </c>
      <c r="H29" s="148" t="s">
        <v>26</v>
      </c>
      <c r="I29" s="139">
        <f>+'[190]PRESUP TOTAL'!$H$25+'[191]PRESUP SAN BENITO'!$G$25+'[192]PRESUP TOTAL'!$G$25</f>
        <v>484</v>
      </c>
      <c r="J29" s="140">
        <f>712870*1.2939</f>
        <v>922382.49300000002</v>
      </c>
      <c r="K29" s="141"/>
      <c r="L29" s="9"/>
      <c r="M29" s="5"/>
    </row>
    <row r="30" spans="1:13" ht="109.5" customHeight="1" x14ac:dyDescent="0.3">
      <c r="A30" s="5"/>
      <c r="B30" s="8"/>
      <c r="C30" s="136"/>
      <c r="D30" s="148"/>
      <c r="E30" s="151" t="s">
        <v>38</v>
      </c>
      <c r="F30" s="148" t="s">
        <v>41</v>
      </c>
      <c r="G30" s="149" t="s">
        <v>42</v>
      </c>
      <c r="H30" s="148" t="s">
        <v>43</v>
      </c>
      <c r="I30" s="139">
        <f>+'[190]PRESUP TOTAL'!$H$27+'[191]PRESUP SAN BENITO'!$G$26+'[192]PRESUP TOTAL'!$G$26</f>
        <v>3731</v>
      </c>
      <c r="J30" s="140">
        <f>7202*1.2939</f>
        <v>9318.6678000000011</v>
      </c>
      <c r="K30" s="141"/>
      <c r="L30" s="9"/>
      <c r="M30" s="5"/>
    </row>
    <row r="31" spans="1:13" ht="44.25" customHeight="1" x14ac:dyDescent="0.3">
      <c r="A31" s="5"/>
      <c r="B31" s="8"/>
      <c r="C31" s="157"/>
      <c r="D31" s="148"/>
      <c r="E31" s="151" t="s">
        <v>38</v>
      </c>
      <c r="F31" s="148" t="s">
        <v>44</v>
      </c>
      <c r="G31" s="149" t="s">
        <v>45</v>
      </c>
      <c r="H31" s="148" t="s">
        <v>43</v>
      </c>
      <c r="I31" s="139">
        <f>+'[190]PRESUP TOTAL'!$H$26+'[191]PRESUP SAN BENITO'!$G$27+'[192]PRESUP TOTAL'!$G$27</f>
        <v>5289</v>
      </c>
      <c r="J31" s="140">
        <f>7202*1.2939</f>
        <v>9318.6678000000011</v>
      </c>
      <c r="K31" s="141"/>
      <c r="L31" s="9"/>
      <c r="M31" s="5"/>
    </row>
    <row r="32" spans="1:13" ht="30" customHeight="1" thickBot="1" x14ac:dyDescent="0.35">
      <c r="A32" s="5"/>
      <c r="B32" s="8"/>
      <c r="C32" s="142" t="s">
        <v>22</v>
      </c>
      <c r="D32" s="158"/>
      <c r="E32" s="158"/>
      <c r="F32" s="158"/>
      <c r="G32" s="159"/>
      <c r="H32" s="160"/>
      <c r="I32" s="139"/>
      <c r="J32" s="143"/>
      <c r="K32" s="141"/>
      <c r="L32" s="9"/>
      <c r="M32" s="5"/>
    </row>
    <row r="33" spans="1:13" ht="30" customHeight="1" thickBot="1" x14ac:dyDescent="0.35">
      <c r="A33" s="5"/>
      <c r="B33" s="8"/>
      <c r="C33" s="133" t="s">
        <v>46</v>
      </c>
      <c r="D33" s="134"/>
      <c r="E33" s="134"/>
      <c r="F33" s="134"/>
      <c r="G33" s="134"/>
      <c r="H33" s="134"/>
      <c r="I33" s="134"/>
      <c r="J33" s="134"/>
      <c r="K33" s="141"/>
      <c r="L33" s="9"/>
      <c r="M33" s="5"/>
    </row>
    <row r="34" spans="1:13" ht="30" customHeight="1" x14ac:dyDescent="0.3">
      <c r="A34" s="5"/>
      <c r="B34" s="8"/>
      <c r="C34" s="136"/>
      <c r="D34" s="148"/>
      <c r="E34" s="148" t="s">
        <v>47</v>
      </c>
      <c r="F34" s="148">
        <v>4671</v>
      </c>
      <c r="G34" s="149" t="s">
        <v>48</v>
      </c>
      <c r="H34" s="148" t="s">
        <v>21</v>
      </c>
      <c r="I34" s="139">
        <f>+'[191]PRESUP SAN BENITO'!$G$29+'[190]PRESUP TOTAL'!$H$29+'[192]PRESUP TOTAL'!$G$29</f>
        <v>2498</v>
      </c>
      <c r="J34" s="140">
        <f>7720*1.2939</f>
        <v>9988.9080000000013</v>
      </c>
      <c r="K34" s="141"/>
      <c r="L34" s="9"/>
      <c r="M34" s="5"/>
    </row>
    <row r="35" spans="1:13" ht="30" customHeight="1" thickBot="1" x14ac:dyDescent="0.35">
      <c r="A35" s="5"/>
      <c r="B35" s="8"/>
      <c r="C35" s="142" t="s">
        <v>22</v>
      </c>
      <c r="D35" s="158"/>
      <c r="E35" s="158"/>
      <c r="F35" s="158"/>
      <c r="G35" s="159"/>
      <c r="H35" s="160"/>
      <c r="I35" s="139"/>
      <c r="J35" s="143"/>
      <c r="K35" s="141"/>
      <c r="L35" s="9"/>
      <c r="M35" s="5"/>
    </row>
    <row r="36" spans="1:13" ht="30" customHeight="1" thickBot="1" x14ac:dyDescent="0.35">
      <c r="A36" s="5"/>
      <c r="B36" s="8"/>
      <c r="C36" s="133" t="s">
        <v>49</v>
      </c>
      <c r="D36" s="134"/>
      <c r="E36" s="134"/>
      <c r="F36" s="134"/>
      <c r="G36" s="134"/>
      <c r="H36" s="134"/>
      <c r="I36" s="134"/>
      <c r="J36" s="134"/>
      <c r="K36" s="141"/>
      <c r="L36" s="9"/>
      <c r="M36" s="5"/>
    </row>
    <row r="37" spans="1:13" ht="30" customHeight="1" x14ac:dyDescent="0.3">
      <c r="A37" s="5"/>
      <c r="B37" s="8"/>
      <c r="C37" s="136"/>
      <c r="D37" s="148"/>
      <c r="E37" s="151" t="s">
        <v>50</v>
      </c>
      <c r="F37" s="148">
        <v>4390</v>
      </c>
      <c r="G37" s="149" t="s">
        <v>51</v>
      </c>
      <c r="H37" s="148" t="s">
        <v>26</v>
      </c>
      <c r="I37" s="139">
        <f>+'[190]PRESUP TOTAL'!$H$31+'[191]PRESUP SAN BENITO'!$G$31+'[192]PRESUP TOTAL'!$G$31</f>
        <v>598</v>
      </c>
      <c r="J37" s="140">
        <f>82116*1.2939</f>
        <v>106249.8924</v>
      </c>
      <c r="K37" s="141"/>
      <c r="L37" s="9"/>
      <c r="M37" s="5"/>
    </row>
    <row r="38" spans="1:13" ht="45.75" customHeight="1" x14ac:dyDescent="0.3">
      <c r="A38" s="5"/>
      <c r="B38" s="8"/>
      <c r="C38" s="136"/>
      <c r="D38" s="148"/>
      <c r="E38" s="151" t="s">
        <v>52</v>
      </c>
      <c r="F38" s="148">
        <v>4159</v>
      </c>
      <c r="G38" s="149" t="s">
        <v>53</v>
      </c>
      <c r="H38" s="148" t="s">
        <v>26</v>
      </c>
      <c r="I38" s="139">
        <f>+'[190]PRESUP TOTAL'!$H$32+'[191]PRESUP SAN BENITO'!$G$32+'[192]PRESUP TOTAL'!$G$32</f>
        <v>598</v>
      </c>
      <c r="J38" s="140">
        <f>128055*1.2939</f>
        <v>165690.3645</v>
      </c>
      <c r="K38" s="141"/>
      <c r="L38" s="9"/>
      <c r="M38" s="5"/>
    </row>
    <row r="39" spans="1:13" ht="60.75" customHeight="1" x14ac:dyDescent="0.3">
      <c r="A39" s="5"/>
      <c r="B39" s="8"/>
      <c r="C39" s="136"/>
      <c r="D39" s="148"/>
      <c r="E39" s="151" t="s">
        <v>54</v>
      </c>
      <c r="F39" s="148">
        <v>6486</v>
      </c>
      <c r="G39" s="149" t="s">
        <v>55</v>
      </c>
      <c r="H39" s="148" t="s">
        <v>26</v>
      </c>
      <c r="I39" s="139">
        <f>+'[190]PRESUP TOTAL'!$H$33+'[191]PRESUP SAN BENITO'!$G$33+'[192]PRESUP TOTAL'!$G$33</f>
        <v>479</v>
      </c>
      <c r="J39" s="140">
        <f>48063*1.2939</f>
        <v>62188.715700000001</v>
      </c>
      <c r="K39" s="141"/>
      <c r="L39" s="9"/>
      <c r="M39" s="5"/>
    </row>
    <row r="40" spans="1:13" ht="60.75" customHeight="1" x14ac:dyDescent="0.3">
      <c r="A40" s="5"/>
      <c r="B40" s="8"/>
      <c r="C40" s="136"/>
      <c r="D40" s="148"/>
      <c r="E40" s="151" t="s">
        <v>56</v>
      </c>
      <c r="F40" s="148">
        <v>6137</v>
      </c>
      <c r="G40" s="149" t="s">
        <v>57</v>
      </c>
      <c r="H40" s="148" t="s">
        <v>21</v>
      </c>
      <c r="I40" s="139">
        <f>+'[190]PRESUP TOTAL'!$H$34+'[191]PRESUP SAN BENITO'!$G$34+'[192]PRESUP TOTAL'!$G$34</f>
        <v>944</v>
      </c>
      <c r="J40" s="140">
        <f>192265*1.2939</f>
        <v>248771.68350000001</v>
      </c>
      <c r="K40" s="141"/>
      <c r="L40" s="9"/>
      <c r="M40" s="5"/>
    </row>
    <row r="41" spans="1:13" ht="60.75" customHeight="1" x14ac:dyDescent="0.3">
      <c r="A41" s="5"/>
      <c r="B41" s="8"/>
      <c r="C41" s="136"/>
      <c r="D41" s="148"/>
      <c r="E41" s="151" t="s">
        <v>58</v>
      </c>
      <c r="F41" s="148">
        <v>6102</v>
      </c>
      <c r="G41" s="149" t="s">
        <v>59</v>
      </c>
      <c r="H41" s="148" t="s">
        <v>60</v>
      </c>
      <c r="I41" s="139">
        <f>+'[190]PRESUP TOTAL'!$H$35+'[191]PRESUP SAN BENITO'!$G$35+'[192]PRESUP TOTAL'!$G$35</f>
        <v>161.4</v>
      </c>
      <c r="J41" s="140">
        <f>25934*1.2939</f>
        <v>33556.0026</v>
      </c>
      <c r="K41" s="141"/>
      <c r="L41" s="9"/>
      <c r="M41" s="5"/>
    </row>
    <row r="42" spans="1:13" ht="60.75" customHeight="1" x14ac:dyDescent="0.3">
      <c r="A42" s="5"/>
      <c r="B42" s="8"/>
      <c r="C42" s="136"/>
      <c r="D42" s="148"/>
      <c r="E42" s="151" t="s">
        <v>61</v>
      </c>
      <c r="F42" s="148">
        <v>8228</v>
      </c>
      <c r="G42" s="149" t="s">
        <v>62</v>
      </c>
      <c r="H42" s="148" t="s">
        <v>60</v>
      </c>
      <c r="I42" s="139">
        <f>+'[190]PRESUP TOTAL'!$H$36+'[191]PRESUP SAN BENITO'!$G$36+'[192]PRESUP TOTAL'!$G$36</f>
        <v>872</v>
      </c>
      <c r="J42" s="140">
        <f>20643*1.2939</f>
        <v>26709.977699999999</v>
      </c>
      <c r="K42" s="141"/>
      <c r="L42" s="9"/>
      <c r="M42" s="5"/>
    </row>
    <row r="43" spans="1:13" ht="60.75" customHeight="1" x14ac:dyDescent="0.3">
      <c r="A43" s="5"/>
      <c r="B43" s="8"/>
      <c r="C43" s="136"/>
      <c r="D43" s="148"/>
      <c r="E43" s="151" t="s">
        <v>63</v>
      </c>
      <c r="F43" s="148">
        <v>8229</v>
      </c>
      <c r="G43" s="149" t="s">
        <v>64</v>
      </c>
      <c r="H43" s="148" t="s">
        <v>60</v>
      </c>
      <c r="I43" s="139">
        <f>+'[190]PRESUP TOTAL'!$H$37+'[191]PRESUP SAN BENITO'!$G$37+'[192]PRESUP TOTAL'!$G$37</f>
        <v>872</v>
      </c>
      <c r="J43" s="140">
        <f>16118*1.2939</f>
        <v>20855.0802</v>
      </c>
      <c r="K43" s="141"/>
      <c r="L43" s="9"/>
      <c r="M43" s="5"/>
    </row>
    <row r="44" spans="1:13" ht="60.75" customHeight="1" x14ac:dyDescent="0.3">
      <c r="A44" s="5"/>
      <c r="B44" s="8"/>
      <c r="C44" s="136"/>
      <c r="D44" s="148"/>
      <c r="E44" s="151" t="s">
        <v>65</v>
      </c>
      <c r="F44" s="148">
        <v>8776</v>
      </c>
      <c r="G44" s="149" t="s">
        <v>66</v>
      </c>
      <c r="H44" s="148" t="s">
        <v>60</v>
      </c>
      <c r="I44" s="139">
        <f>+'[190]PRESUP TOTAL'!$H$38+'[191]PRESUP SAN BENITO'!$G$38+'[192]PRESUP TOTAL'!$G$38</f>
        <v>872</v>
      </c>
      <c r="J44" s="140">
        <f>21944*1.2939</f>
        <v>28393.3416</v>
      </c>
      <c r="K44" s="141"/>
      <c r="L44" s="9"/>
      <c r="M44" s="5"/>
    </row>
    <row r="45" spans="1:13" ht="60.75" customHeight="1" x14ac:dyDescent="0.3">
      <c r="A45" s="5"/>
      <c r="B45" s="8"/>
      <c r="C45" s="136"/>
      <c r="D45" s="148"/>
      <c r="E45" s="151" t="s">
        <v>67</v>
      </c>
      <c r="F45" s="148">
        <v>4054</v>
      </c>
      <c r="G45" s="149" t="s">
        <v>68</v>
      </c>
      <c r="H45" s="148" t="s">
        <v>60</v>
      </c>
      <c r="I45" s="139">
        <f>+'[190]PRESUP TOTAL'!$H$39+'[191]PRESUP SAN BENITO'!$G$39+'[192]PRESUP TOTAL'!$G$39</f>
        <v>878</v>
      </c>
      <c r="J45" s="140">
        <f>61118*1.2939</f>
        <v>79080.580199999997</v>
      </c>
      <c r="K45" s="141"/>
      <c r="L45" s="9"/>
      <c r="M45" s="5"/>
    </row>
    <row r="46" spans="1:13" ht="60.75" customHeight="1" x14ac:dyDescent="0.3">
      <c r="A46" s="5"/>
      <c r="B46" s="8"/>
      <c r="C46" s="136"/>
      <c r="D46" s="148"/>
      <c r="E46" s="151" t="s">
        <v>69</v>
      </c>
      <c r="F46" s="148">
        <v>6475</v>
      </c>
      <c r="G46" s="149" t="s">
        <v>70</v>
      </c>
      <c r="H46" s="148" t="s">
        <v>60</v>
      </c>
      <c r="I46" s="139">
        <f>+'[190]PRESUP TOTAL'!$H$40+'[191]PRESUP SAN BENITO'!$G$40+'[192]PRESUP TOTAL'!$G$40</f>
        <v>1031</v>
      </c>
      <c r="J46" s="140">
        <f>60097*1.2939</f>
        <v>77759.508300000001</v>
      </c>
      <c r="K46" s="141"/>
      <c r="L46" s="9"/>
      <c r="M46" s="5"/>
    </row>
    <row r="47" spans="1:13" ht="60.75" customHeight="1" x14ac:dyDescent="0.3">
      <c r="A47" s="5"/>
      <c r="B47" s="8"/>
      <c r="C47" s="136"/>
      <c r="D47" s="148"/>
      <c r="E47" s="151" t="s">
        <v>71</v>
      </c>
      <c r="F47" s="148">
        <v>4088</v>
      </c>
      <c r="G47" s="149" t="s">
        <v>72</v>
      </c>
      <c r="H47" s="148" t="s">
        <v>60</v>
      </c>
      <c r="I47" s="139">
        <f>+'[190]PRESUP TOTAL'!$H$41+'[191]PRESUP SAN BENITO'!$G$41+'[192]PRESUP TOTAL'!$G$41</f>
        <v>43</v>
      </c>
      <c r="J47" s="140">
        <f>60531*1.2939</f>
        <v>78321.060899999997</v>
      </c>
      <c r="K47" s="141"/>
      <c r="L47" s="9"/>
      <c r="M47" s="5"/>
    </row>
    <row r="48" spans="1:13" ht="60.75" customHeight="1" x14ac:dyDescent="0.3">
      <c r="A48" s="5"/>
      <c r="B48" s="8"/>
      <c r="C48" s="136"/>
      <c r="D48" s="148"/>
      <c r="E48" s="151" t="s">
        <v>73</v>
      </c>
      <c r="F48" s="148">
        <v>4855</v>
      </c>
      <c r="G48" s="149" t="s">
        <v>74</v>
      </c>
      <c r="H48" s="148" t="s">
        <v>21</v>
      </c>
      <c r="I48" s="139">
        <f>+'[190]PRESUP TOTAL'!$H$42+'[191]PRESUP SAN BENITO'!$G$42+'[192]PRESUP TOTAL'!$G$42</f>
        <v>82.5</v>
      </c>
      <c r="J48" s="140">
        <f>41249*1.2939</f>
        <v>53372.081100000003</v>
      </c>
      <c r="K48" s="141"/>
      <c r="L48" s="9"/>
      <c r="M48" s="5"/>
    </row>
    <row r="49" spans="1:13" ht="60.75" customHeight="1" x14ac:dyDescent="0.3">
      <c r="A49" s="5"/>
      <c r="B49" s="8"/>
      <c r="C49" s="136"/>
      <c r="D49" s="148"/>
      <c r="E49" s="151" t="s">
        <v>56</v>
      </c>
      <c r="F49" s="148">
        <v>8551</v>
      </c>
      <c r="G49" s="149" t="s">
        <v>75</v>
      </c>
      <c r="H49" s="148" t="s">
        <v>26</v>
      </c>
      <c r="I49" s="139">
        <f>+'[190]PRESUP TOTAL'!$H$43+'[191]PRESUP SAN BENITO'!$G$43+'[192]PRESUP TOTAL'!$G$43</f>
        <v>154</v>
      </c>
      <c r="J49" s="140">
        <f>1422830*1.2939</f>
        <v>1840999.737</v>
      </c>
      <c r="K49" s="141"/>
      <c r="L49" s="9"/>
      <c r="M49" s="5"/>
    </row>
    <row r="50" spans="1:13" ht="60.75" customHeight="1" x14ac:dyDescent="0.3">
      <c r="A50" s="5"/>
      <c r="B50" s="8"/>
      <c r="C50" s="136"/>
      <c r="D50" s="148"/>
      <c r="E50" s="151" t="s">
        <v>76</v>
      </c>
      <c r="F50" s="148">
        <v>3396</v>
      </c>
      <c r="G50" s="149" t="s">
        <v>77</v>
      </c>
      <c r="H50" s="148" t="s">
        <v>78</v>
      </c>
      <c r="I50" s="139">
        <f>+'[190]PRESUP TOTAL'!$H$44+'[191]PRESUP SAN BENITO'!$G$44+'[192]PRESUP TOTAL'!$G$44</f>
        <v>14</v>
      </c>
      <c r="J50" s="140">
        <f>675223*1.2939</f>
        <v>873671.03970000008</v>
      </c>
      <c r="K50" s="141"/>
      <c r="L50" s="9"/>
      <c r="M50" s="5"/>
    </row>
    <row r="51" spans="1:13" ht="60.75" customHeight="1" x14ac:dyDescent="0.3">
      <c r="A51" s="5"/>
      <c r="B51" s="8"/>
      <c r="C51" s="136"/>
      <c r="D51" s="148"/>
      <c r="E51" s="151" t="s">
        <v>79</v>
      </c>
      <c r="F51" s="148">
        <v>4920</v>
      </c>
      <c r="G51" s="149" t="s">
        <v>80</v>
      </c>
      <c r="H51" s="148" t="s">
        <v>78</v>
      </c>
      <c r="I51" s="139">
        <f>+'[190]PRESUP TOTAL'!$H$45+'[191]PRESUP SAN BENITO'!$G$45+'[192]PRESUP TOTAL'!$G$45</f>
        <v>30</v>
      </c>
      <c r="J51" s="140">
        <f>571562*1.2939</f>
        <v>739544.07180000003</v>
      </c>
      <c r="K51" s="141"/>
      <c r="L51" s="9"/>
      <c r="M51" s="5"/>
    </row>
    <row r="52" spans="1:13" ht="60.75" customHeight="1" x14ac:dyDescent="0.3">
      <c r="A52" s="5"/>
      <c r="B52" s="8"/>
      <c r="C52" s="136"/>
      <c r="D52" s="148"/>
      <c r="E52" s="151" t="s">
        <v>81</v>
      </c>
      <c r="F52" s="148">
        <v>3548</v>
      </c>
      <c r="G52" s="149" t="s">
        <v>82</v>
      </c>
      <c r="H52" s="148" t="s">
        <v>78</v>
      </c>
      <c r="I52" s="139">
        <f>+'[190]PRESUP TOTAL'!$H$46+'[191]PRESUP SAN BENITO'!$G$46+'[192]PRESUP TOTAL'!$G$46</f>
        <v>56</v>
      </c>
      <c r="J52" s="140">
        <f>174363*1.2939</f>
        <v>225608.28570000001</v>
      </c>
      <c r="K52" s="141"/>
      <c r="L52" s="9"/>
      <c r="M52" s="5"/>
    </row>
    <row r="53" spans="1:13" ht="60.75" customHeight="1" x14ac:dyDescent="0.3">
      <c r="A53" s="5"/>
      <c r="B53" s="8"/>
      <c r="C53" s="136"/>
      <c r="D53" s="148"/>
      <c r="E53" s="151" t="s">
        <v>83</v>
      </c>
      <c r="F53" s="148">
        <v>8094</v>
      </c>
      <c r="G53" s="149" t="s">
        <v>84</v>
      </c>
      <c r="H53" s="148" t="s">
        <v>78</v>
      </c>
      <c r="I53" s="139">
        <f>+'[190]PRESUP TOTAL'!$H$47+'[191]PRESUP SAN BENITO'!$G$47+'[192]PRESUP TOTAL'!$G$47</f>
        <v>20</v>
      </c>
      <c r="J53" s="140">
        <f>310123*1.2939</f>
        <v>401268.14970000001</v>
      </c>
      <c r="K53" s="141"/>
      <c r="L53" s="9"/>
      <c r="M53" s="5"/>
    </row>
    <row r="54" spans="1:13" ht="60.75" customHeight="1" x14ac:dyDescent="0.3">
      <c r="A54" s="5"/>
      <c r="B54" s="8"/>
      <c r="C54" s="136"/>
      <c r="D54" s="148"/>
      <c r="E54" s="151" t="s">
        <v>83</v>
      </c>
      <c r="F54" s="148">
        <v>4884</v>
      </c>
      <c r="G54" s="149" t="s">
        <v>85</v>
      </c>
      <c r="H54" s="148" t="s">
        <v>78</v>
      </c>
      <c r="I54" s="139">
        <f>+'[190]PRESUP TOTAL'!$H$48+'[191]PRESUP SAN BENITO'!$G$48+'[192]PRESUP TOTAL'!$G$48</f>
        <v>18</v>
      </c>
      <c r="J54" s="140">
        <f>187451*1.2939</f>
        <v>242542.84890000001</v>
      </c>
      <c r="K54" s="141"/>
      <c r="L54" s="9"/>
      <c r="M54" s="5"/>
    </row>
    <row r="55" spans="1:13" ht="60.75" customHeight="1" x14ac:dyDescent="0.3">
      <c r="A55" s="5"/>
      <c r="B55" s="8"/>
      <c r="C55" s="136"/>
      <c r="D55" s="148"/>
      <c r="E55" s="151" t="s">
        <v>83</v>
      </c>
      <c r="F55" s="148">
        <v>7090</v>
      </c>
      <c r="G55" s="149" t="s">
        <v>86</v>
      </c>
      <c r="H55" s="148" t="s">
        <v>21</v>
      </c>
      <c r="I55" s="139">
        <f>+'[190]PRESUP TOTAL'!$H$49+'[191]PRESUP SAN BENITO'!$G$49+'[192]PRESUP TOTAL'!$G$49</f>
        <v>68</v>
      </c>
      <c r="J55" s="140">
        <f>79227*1.2939</f>
        <v>102511.8153</v>
      </c>
      <c r="K55" s="141"/>
      <c r="L55" s="9"/>
      <c r="M55" s="5"/>
    </row>
    <row r="56" spans="1:13" ht="60.75" customHeight="1" x14ac:dyDescent="0.3">
      <c r="A56" s="5"/>
      <c r="B56" s="8"/>
      <c r="C56" s="136"/>
      <c r="D56" s="148"/>
      <c r="E56" s="151" t="s">
        <v>87</v>
      </c>
      <c r="F56" s="148">
        <v>7353</v>
      </c>
      <c r="G56" s="149" t="s">
        <v>88</v>
      </c>
      <c r="H56" s="148" t="s">
        <v>78</v>
      </c>
      <c r="I56" s="139">
        <f>+'[190]PRESUP TOTAL'!$H$50+'[191]PRESUP SAN BENITO'!$G$50+'[192]PRESUP TOTAL'!$G$50</f>
        <v>38</v>
      </c>
      <c r="J56" s="140">
        <f>1343955*1.2939</f>
        <v>1738943.3745000002</v>
      </c>
      <c r="K56" s="141"/>
      <c r="L56" s="9"/>
      <c r="M56" s="5"/>
    </row>
    <row r="57" spans="1:13" ht="30" customHeight="1" thickBot="1" x14ac:dyDescent="0.35">
      <c r="A57" s="5"/>
      <c r="B57" s="8"/>
      <c r="C57" s="142" t="s">
        <v>22</v>
      </c>
      <c r="D57" s="158"/>
      <c r="E57" s="158"/>
      <c r="F57" s="158"/>
      <c r="G57" s="159"/>
      <c r="H57" s="160"/>
      <c r="I57" s="139"/>
      <c r="J57" s="143"/>
      <c r="K57" s="141"/>
      <c r="L57" s="9"/>
      <c r="M57" s="5"/>
    </row>
    <row r="58" spans="1:13" ht="30" customHeight="1" thickBot="1" x14ac:dyDescent="0.35">
      <c r="A58" s="5"/>
      <c r="B58" s="8"/>
      <c r="C58" s="133" t="s">
        <v>89</v>
      </c>
      <c r="D58" s="134"/>
      <c r="E58" s="134"/>
      <c r="F58" s="134"/>
      <c r="G58" s="134"/>
      <c r="H58" s="134"/>
      <c r="I58" s="134"/>
      <c r="J58" s="134"/>
      <c r="K58" s="141"/>
      <c r="L58" s="9"/>
      <c r="M58" s="5"/>
    </row>
    <row r="59" spans="1:13" ht="52.5" customHeight="1" x14ac:dyDescent="0.3">
      <c r="A59" s="5"/>
      <c r="B59" s="8"/>
      <c r="C59" s="136"/>
      <c r="D59" s="148"/>
      <c r="E59" s="151" t="s">
        <v>50</v>
      </c>
      <c r="F59" s="148">
        <v>3710</v>
      </c>
      <c r="G59" s="149" t="s">
        <v>30</v>
      </c>
      <c r="H59" s="148" t="s">
        <v>26</v>
      </c>
      <c r="I59" s="139">
        <f>+'[190]PRESUP TOTAL'!$H$52+'[191]PRESUP SAN BENITO'!$G$52+'[192]PRESUP TOTAL'!$G$52</f>
        <v>848</v>
      </c>
      <c r="J59" s="140">
        <f>4920*1.2939</f>
        <v>6365.9880000000003</v>
      </c>
      <c r="K59" s="141"/>
      <c r="L59" s="9"/>
      <c r="M59" s="5"/>
    </row>
    <row r="60" spans="1:13" ht="55.5" customHeight="1" x14ac:dyDescent="0.3">
      <c r="A60" s="5"/>
      <c r="B60" s="8"/>
      <c r="C60" s="136"/>
      <c r="D60" s="148"/>
      <c r="E60" s="151" t="s">
        <v>50</v>
      </c>
      <c r="F60" s="148">
        <v>3017</v>
      </c>
      <c r="G60" s="149" t="s">
        <v>31</v>
      </c>
      <c r="H60" s="148" t="s">
        <v>26</v>
      </c>
      <c r="I60" s="139">
        <f>+'[190]PRESUP TOTAL'!$H$53+'[191]PRESUP SAN BENITO'!$G$53+'[192]PRESUP TOTAL'!$G$53</f>
        <v>810.3</v>
      </c>
      <c r="J60" s="140">
        <f>34896*1.2939</f>
        <v>45151.934399999998</v>
      </c>
      <c r="K60" s="141"/>
      <c r="L60" s="9"/>
      <c r="M60" s="5"/>
    </row>
    <row r="61" spans="1:13" ht="67.5" customHeight="1" x14ac:dyDescent="0.3">
      <c r="A61" s="5"/>
      <c r="B61" s="8"/>
      <c r="C61" s="136"/>
      <c r="D61" s="148"/>
      <c r="E61" s="148" t="s">
        <v>90</v>
      </c>
      <c r="F61" s="148">
        <v>5421</v>
      </c>
      <c r="G61" s="149" t="s">
        <v>91</v>
      </c>
      <c r="H61" s="148" t="s">
        <v>26</v>
      </c>
      <c r="I61" s="416">
        <f>+'[190]PRESUP TOTAL'!$H$54+'[192]PRESUP TOTAL'!$G$54</f>
        <v>159</v>
      </c>
      <c r="J61" s="140">
        <f>750703*1.2939</f>
        <v>971334.61170000001</v>
      </c>
      <c r="K61" s="141"/>
      <c r="L61" s="9"/>
      <c r="M61" s="5"/>
    </row>
    <row r="62" spans="1:13" ht="50.25" customHeight="1" x14ac:dyDescent="0.3">
      <c r="A62" s="5"/>
      <c r="B62" s="8"/>
      <c r="C62" s="136"/>
      <c r="D62" s="148"/>
      <c r="E62" s="148" t="s">
        <v>90</v>
      </c>
      <c r="F62" s="148">
        <v>9109</v>
      </c>
      <c r="G62" s="149" t="s">
        <v>92</v>
      </c>
      <c r="H62" s="148" t="s">
        <v>26</v>
      </c>
      <c r="I62" s="416">
        <f>+'[190]PRESUP TOTAL'!$H$55+'[192]PRESUP TOTAL'!$G$55</f>
        <v>16</v>
      </c>
      <c r="J62" s="140">
        <f>+'[190]PRESUP TOTAL'!$G$55*1.2939</f>
        <v>548213.78489999997</v>
      </c>
      <c r="K62" s="141"/>
      <c r="L62" s="9"/>
      <c r="M62" s="5"/>
    </row>
    <row r="63" spans="1:13" ht="42.75" customHeight="1" x14ac:dyDescent="0.3">
      <c r="A63" s="5"/>
      <c r="B63" s="8"/>
      <c r="C63" s="136"/>
      <c r="D63" s="148"/>
      <c r="E63" s="151" t="s">
        <v>47</v>
      </c>
      <c r="F63" s="148">
        <v>4009</v>
      </c>
      <c r="G63" s="149" t="s">
        <v>93</v>
      </c>
      <c r="H63" s="148" t="s">
        <v>21</v>
      </c>
      <c r="I63" s="139">
        <f>+'[190]PRESUP TOTAL'!$H$57+'[191]PRESUP SAN BENITO'!$G$56+'[192]PRESUP TOTAL'!$G$57</f>
        <v>762</v>
      </c>
      <c r="J63" s="140">
        <f>8678*1.2939</f>
        <v>11228.4642</v>
      </c>
      <c r="K63" s="141"/>
      <c r="L63" s="9"/>
      <c r="M63" s="5"/>
    </row>
    <row r="64" spans="1:13" ht="30" customHeight="1" x14ac:dyDescent="0.3">
      <c r="A64" s="5"/>
      <c r="B64" s="8"/>
      <c r="C64" s="136"/>
      <c r="D64" s="148"/>
      <c r="E64" s="148" t="s">
        <v>94</v>
      </c>
      <c r="F64" s="148">
        <v>8655</v>
      </c>
      <c r="G64" s="149" t="s">
        <v>95</v>
      </c>
      <c r="H64" s="148" t="s">
        <v>26</v>
      </c>
      <c r="I64" s="139">
        <f>+'[190]PRESUP TOTAL'!$H$58+'[191]PRESUP SAN BENITO'!$G$55+'[192]PRESUP TOTAL'!$G$58</f>
        <v>261</v>
      </c>
      <c r="J64" s="140">
        <f>+'[190]PRESUP TOTAL'!$G$58*1.2939</f>
        <v>83056.73490000001</v>
      </c>
      <c r="K64" s="141"/>
      <c r="L64" s="9"/>
      <c r="M64" s="5"/>
    </row>
    <row r="65" spans="1:13" ht="48" customHeight="1" x14ac:dyDescent="0.3">
      <c r="A65" s="5"/>
      <c r="B65" s="8"/>
      <c r="C65" s="136"/>
      <c r="D65" s="148"/>
      <c r="E65" s="151" t="s">
        <v>96</v>
      </c>
      <c r="F65" s="148">
        <v>3776</v>
      </c>
      <c r="G65" s="149" t="s">
        <v>97</v>
      </c>
      <c r="H65" s="148" t="s">
        <v>21</v>
      </c>
      <c r="I65" s="139">
        <f>+'[190]PRESUP TOTAL'!$H$59+'[191]PRESUP SAN BENITO'!$G$57+'[192]PRESUP TOTAL'!$G$59</f>
        <v>105</v>
      </c>
      <c r="J65" s="140">
        <f>37044*1.2939</f>
        <v>47931.231599999999</v>
      </c>
      <c r="K65" s="141"/>
      <c r="L65" s="9"/>
      <c r="M65" s="5"/>
    </row>
    <row r="66" spans="1:13" ht="48" customHeight="1" x14ac:dyDescent="0.3">
      <c r="A66" s="5"/>
      <c r="B66" s="8"/>
      <c r="C66" s="136"/>
      <c r="D66" s="148"/>
      <c r="E66" s="151" t="s">
        <v>98</v>
      </c>
      <c r="F66" s="148">
        <v>4905</v>
      </c>
      <c r="G66" s="149" t="s">
        <v>99</v>
      </c>
      <c r="H66" s="148" t="s">
        <v>60</v>
      </c>
      <c r="I66" s="139">
        <f>+'[190]PRESUP TOTAL'!$H$60+'[191]PRESUP SAN BENITO'!$G$58+'[192]PRESUP TOTAL'!$G$60</f>
        <v>176</v>
      </c>
      <c r="J66" s="140">
        <f>87629*1.2939</f>
        <v>113383.16310000001</v>
      </c>
      <c r="K66" s="141"/>
      <c r="L66" s="9"/>
      <c r="M66" s="5"/>
    </row>
    <row r="67" spans="1:13" ht="48" customHeight="1" x14ac:dyDescent="0.3">
      <c r="A67" s="5"/>
      <c r="B67" s="8"/>
      <c r="C67" s="136"/>
      <c r="D67" s="148"/>
      <c r="E67" s="151" t="s">
        <v>33</v>
      </c>
      <c r="F67" s="148">
        <v>4556</v>
      </c>
      <c r="G67" s="149" t="s">
        <v>100</v>
      </c>
      <c r="H67" s="148" t="s">
        <v>60</v>
      </c>
      <c r="I67" s="139">
        <f>+'[190]PRESUP TOTAL'!$H$61+'[191]PRESUP SAN BENITO'!$G$59+'[192]PRESUP TOTAL'!$G$61</f>
        <v>475</v>
      </c>
      <c r="J67" s="140">
        <f>102194*1.2939</f>
        <v>132228.81659999999</v>
      </c>
      <c r="K67" s="141"/>
      <c r="L67" s="9"/>
      <c r="M67" s="5"/>
    </row>
    <row r="68" spans="1:13" ht="59.25" customHeight="1" x14ac:dyDescent="0.3">
      <c r="A68" s="5"/>
      <c r="B68" s="8"/>
      <c r="C68" s="136"/>
      <c r="D68" s="148"/>
      <c r="E68" s="148" t="s">
        <v>90</v>
      </c>
      <c r="F68" s="148">
        <v>3641</v>
      </c>
      <c r="G68" s="149" t="s">
        <v>101</v>
      </c>
      <c r="H68" s="148" t="s">
        <v>60</v>
      </c>
      <c r="I68" s="416">
        <f>+'[191]PRESUP SAN BENITO'!$G$60</f>
        <v>45</v>
      </c>
      <c r="J68" s="140">
        <f>116657*1.2939</f>
        <v>150942.49230000001</v>
      </c>
      <c r="K68" s="141"/>
      <c r="L68" s="9"/>
      <c r="M68" s="5"/>
    </row>
    <row r="69" spans="1:13" ht="105.75" customHeight="1" x14ac:dyDescent="0.3">
      <c r="A69" s="5"/>
      <c r="B69" s="8"/>
      <c r="C69" s="136"/>
      <c r="D69" s="148"/>
      <c r="E69" s="151" t="s">
        <v>38</v>
      </c>
      <c r="F69" s="148" t="s">
        <v>41</v>
      </c>
      <c r="G69" s="149" t="s">
        <v>42</v>
      </c>
      <c r="H69" s="148" t="s">
        <v>102</v>
      </c>
      <c r="I69" s="416">
        <f>+'[190]PRESUP TOTAL'!$H$56+'[191]PRESUP SAN BENITO'!$G$61+'[192]PRESUP TOTAL'!$G$56</f>
        <v>26971</v>
      </c>
      <c r="J69" s="140">
        <f>7202*1.2939</f>
        <v>9318.6678000000011</v>
      </c>
      <c r="K69" s="141"/>
      <c r="L69" s="9"/>
      <c r="M69" s="5"/>
    </row>
    <row r="70" spans="1:13" ht="30" customHeight="1" x14ac:dyDescent="0.3">
      <c r="A70" s="5"/>
      <c r="B70" s="8"/>
      <c r="C70" s="136"/>
      <c r="D70" s="148"/>
      <c r="E70" s="148" t="s">
        <v>103</v>
      </c>
      <c r="F70" s="148" t="s">
        <v>104</v>
      </c>
      <c r="G70" s="149" t="s">
        <v>105</v>
      </c>
      <c r="H70" s="148" t="s">
        <v>26</v>
      </c>
      <c r="I70" s="416">
        <f>+'[191]PRESUP SAN BENITO'!$G$54</f>
        <v>240</v>
      </c>
      <c r="J70" s="140">
        <f>306702*1.2939</f>
        <v>396841.71780000004</v>
      </c>
      <c r="K70" s="141"/>
      <c r="L70" s="9"/>
      <c r="M70" s="5"/>
    </row>
    <row r="71" spans="1:13" ht="30" customHeight="1" thickBot="1" x14ac:dyDescent="0.35">
      <c r="A71" s="5"/>
      <c r="B71" s="8"/>
      <c r="C71" s="142" t="s">
        <v>22</v>
      </c>
      <c r="D71" s="158"/>
      <c r="E71" s="158"/>
      <c r="F71" s="158"/>
      <c r="G71" s="159"/>
      <c r="H71" s="160"/>
      <c r="I71" s="139"/>
      <c r="J71" s="143"/>
      <c r="K71" s="141"/>
      <c r="L71" s="9"/>
      <c r="M71" s="5"/>
    </row>
    <row r="72" spans="1:13" ht="30" customHeight="1" thickBot="1" x14ac:dyDescent="0.35">
      <c r="A72" s="5"/>
      <c r="B72" s="8"/>
      <c r="C72" s="133" t="s">
        <v>106</v>
      </c>
      <c r="D72" s="134"/>
      <c r="E72" s="134"/>
      <c r="F72" s="134"/>
      <c r="G72" s="134"/>
      <c r="H72" s="134"/>
      <c r="I72" s="134"/>
      <c r="J72" s="134"/>
      <c r="K72" s="141"/>
      <c r="L72" s="9"/>
      <c r="M72" s="5"/>
    </row>
    <row r="73" spans="1:13" ht="50.25" customHeight="1" x14ac:dyDescent="0.3">
      <c r="A73" s="5"/>
      <c r="B73" s="8"/>
      <c r="C73" s="136"/>
      <c r="D73" s="148"/>
      <c r="E73" s="151" t="s">
        <v>50</v>
      </c>
      <c r="F73" s="148">
        <v>4262</v>
      </c>
      <c r="G73" s="149" t="s">
        <v>107</v>
      </c>
      <c r="H73" s="148" t="s">
        <v>26</v>
      </c>
      <c r="I73" s="139">
        <f>+'[190]PRESUP TOTAL'!$H$63+'[191]PRESUP SAN BENITO'!$G$64+'[192]PRESUP TOTAL'!$G$63</f>
        <v>345</v>
      </c>
      <c r="J73" s="140">
        <f>4920*1.2939</f>
        <v>6365.9880000000003</v>
      </c>
      <c r="K73" s="141"/>
      <c r="L73" s="9"/>
      <c r="M73" s="5"/>
    </row>
    <row r="74" spans="1:13" ht="50.25" customHeight="1" x14ac:dyDescent="0.3">
      <c r="A74" s="5"/>
      <c r="B74" s="8"/>
      <c r="C74" s="136"/>
      <c r="D74" s="148"/>
      <c r="E74" s="151" t="s">
        <v>50</v>
      </c>
      <c r="F74" s="148">
        <v>4155</v>
      </c>
      <c r="G74" s="149" t="s">
        <v>108</v>
      </c>
      <c r="H74" s="148" t="s">
        <v>26</v>
      </c>
      <c r="I74" s="139">
        <f>+'[191]PRESUP SAN BENITO'!$G$65+'[190]PRESUP TOTAL'!$H$64+'[192]PRESUP TOTAL'!$G$64</f>
        <v>53</v>
      </c>
      <c r="J74" s="140">
        <f>77602*1.2939</f>
        <v>100409.22780000001</v>
      </c>
      <c r="K74" s="141"/>
      <c r="L74" s="9"/>
      <c r="M74" s="5"/>
    </row>
    <row r="75" spans="1:13" ht="72" customHeight="1" x14ac:dyDescent="0.3">
      <c r="A75" s="5"/>
      <c r="B75" s="8"/>
      <c r="C75" s="136"/>
      <c r="D75" s="148"/>
      <c r="E75" s="151" t="s">
        <v>50</v>
      </c>
      <c r="F75" s="148">
        <v>3017</v>
      </c>
      <c r="G75" s="149" t="s">
        <v>31</v>
      </c>
      <c r="H75" s="148" t="s">
        <v>26</v>
      </c>
      <c r="I75" s="139">
        <f>+'[190]PRESUP TOTAL'!$H$65+'[191]PRESUP SAN BENITO'!$G$66+'[192]PRESUP TOTAL'!$G$65</f>
        <v>658</v>
      </c>
      <c r="J75" s="140">
        <f>34896*1.2939</f>
        <v>45151.934399999998</v>
      </c>
      <c r="K75" s="141"/>
      <c r="L75" s="9"/>
      <c r="M75" s="5"/>
    </row>
    <row r="76" spans="1:13" ht="30" customHeight="1" x14ac:dyDescent="0.3">
      <c r="A76" s="5"/>
      <c r="B76" s="8"/>
      <c r="C76" s="136"/>
      <c r="D76" s="148"/>
      <c r="E76" s="148" t="s">
        <v>109</v>
      </c>
      <c r="F76" s="148">
        <v>5710</v>
      </c>
      <c r="G76" s="149" t="s">
        <v>110</v>
      </c>
      <c r="H76" s="148" t="s">
        <v>26</v>
      </c>
      <c r="I76" s="416">
        <v>77</v>
      </c>
      <c r="J76" s="140">
        <f>66398*1.2939</f>
        <v>85912.372199999998</v>
      </c>
      <c r="K76" s="141"/>
      <c r="L76" s="9"/>
      <c r="M76" s="5"/>
    </row>
    <row r="77" spans="1:13" ht="30" customHeight="1" x14ac:dyDescent="0.3">
      <c r="A77" s="5"/>
      <c r="B77" s="8"/>
      <c r="C77" s="136"/>
      <c r="D77" s="148"/>
      <c r="E77" s="148" t="s">
        <v>109</v>
      </c>
      <c r="F77" s="148">
        <v>4487</v>
      </c>
      <c r="G77" s="149" t="s">
        <v>111</v>
      </c>
      <c r="H77" s="148" t="s">
        <v>26</v>
      </c>
      <c r="I77" s="416">
        <v>11</v>
      </c>
      <c r="J77" s="140">
        <f>151234*1.2939</f>
        <v>195681.67260000002</v>
      </c>
      <c r="K77" s="141"/>
      <c r="L77" s="9"/>
      <c r="M77" s="5"/>
    </row>
    <row r="78" spans="1:13" ht="63" customHeight="1" x14ac:dyDescent="0.3">
      <c r="A78" s="5"/>
      <c r="B78" s="8"/>
      <c r="C78" s="136"/>
      <c r="D78" s="148"/>
      <c r="E78" s="148" t="s">
        <v>109</v>
      </c>
      <c r="F78" s="148">
        <v>3050</v>
      </c>
      <c r="G78" s="149" t="s">
        <v>112</v>
      </c>
      <c r="H78" s="148" t="s">
        <v>26</v>
      </c>
      <c r="I78" s="139">
        <f>+'[190]PRESUP TOTAL'!$H$68+'[191]PRESUP SAN BENITO'!$G$69+'[192]PRESUP TOTAL'!$G$68</f>
        <v>5</v>
      </c>
      <c r="J78" s="140">
        <f>30900*1.2939</f>
        <v>39981.51</v>
      </c>
      <c r="K78" s="141"/>
      <c r="L78" s="9"/>
      <c r="M78" s="5"/>
    </row>
    <row r="79" spans="1:13" ht="30" customHeight="1" x14ac:dyDescent="0.3">
      <c r="A79" s="5"/>
      <c r="B79" s="8"/>
      <c r="C79" s="136"/>
      <c r="D79" s="148"/>
      <c r="E79" s="148" t="s">
        <v>113</v>
      </c>
      <c r="F79" s="148">
        <v>3044</v>
      </c>
      <c r="G79" s="149" t="s">
        <v>114</v>
      </c>
      <c r="H79" s="148" t="s">
        <v>60</v>
      </c>
      <c r="I79" s="139">
        <f>+'[190]PRESUP TOTAL'!$H$69+'[191]PRESUP SAN BENITO'!$G$70+'[192]PRESUP TOTAL'!$G$69</f>
        <v>183</v>
      </c>
      <c r="J79" s="140">
        <f>102194*1.2939</f>
        <v>132228.81659999999</v>
      </c>
      <c r="K79" s="141"/>
      <c r="L79" s="9"/>
      <c r="M79" s="5"/>
    </row>
    <row r="80" spans="1:13" ht="30" customHeight="1" x14ac:dyDescent="0.3">
      <c r="A80" s="5"/>
      <c r="B80" s="8"/>
      <c r="C80" s="136"/>
      <c r="D80" s="148"/>
      <c r="E80" s="148" t="s">
        <v>113</v>
      </c>
      <c r="F80" s="148">
        <v>3045</v>
      </c>
      <c r="G80" s="149" t="s">
        <v>115</v>
      </c>
      <c r="H80" s="148" t="s">
        <v>60</v>
      </c>
      <c r="I80" s="139">
        <f>+'[191]PRESUP SAN BENITO'!$G$71+'[190]PRESUP TOTAL'!$H$70+'[192]PRESUP TOTAL'!$G$70</f>
        <v>350</v>
      </c>
      <c r="J80" s="140">
        <f>116657*1.2939</f>
        <v>150942.49230000001</v>
      </c>
      <c r="K80" s="141"/>
      <c r="L80" s="9"/>
      <c r="M80" s="5"/>
    </row>
    <row r="81" spans="1:13" ht="45" customHeight="1" x14ac:dyDescent="0.3">
      <c r="A81" s="5"/>
      <c r="B81" s="8"/>
      <c r="C81" s="136"/>
      <c r="D81" s="148"/>
      <c r="E81" s="148" t="s">
        <v>116</v>
      </c>
      <c r="F81" s="148">
        <v>3471</v>
      </c>
      <c r="G81" s="149" t="s">
        <v>117</v>
      </c>
      <c r="H81" s="148" t="s">
        <v>60</v>
      </c>
      <c r="I81" s="139">
        <f>11+'[192]PRESUP TOTAL'!$G$71</f>
        <v>13</v>
      </c>
      <c r="J81" s="140">
        <f>580878*1.2939</f>
        <v>751598.0442</v>
      </c>
      <c r="K81" s="141"/>
      <c r="L81" s="9"/>
      <c r="M81" s="5"/>
    </row>
    <row r="82" spans="1:13" ht="30" customHeight="1" x14ac:dyDescent="0.3">
      <c r="A82" s="5"/>
      <c r="B82" s="8"/>
      <c r="C82" s="136"/>
      <c r="D82" s="148"/>
      <c r="E82" s="148" t="s">
        <v>118</v>
      </c>
      <c r="F82" s="148">
        <v>3473</v>
      </c>
      <c r="G82" s="149" t="s">
        <v>119</v>
      </c>
      <c r="H82" s="148" t="s">
        <v>78</v>
      </c>
      <c r="I82" s="139">
        <f>+'[191]PRESUP SAN BENITO'!$G$73+'[190]PRESUP TOTAL'!$H$72+'[192]PRESUP TOTAL'!$G$72</f>
        <v>23</v>
      </c>
      <c r="J82" s="140">
        <f>598684*1.2939</f>
        <v>774637.22759999998</v>
      </c>
      <c r="K82" s="141"/>
      <c r="L82" s="9"/>
      <c r="M82" s="5"/>
    </row>
    <row r="83" spans="1:13" ht="30" customHeight="1" x14ac:dyDescent="0.3">
      <c r="A83" s="5"/>
      <c r="B83" s="8"/>
      <c r="C83" s="136"/>
      <c r="D83" s="148"/>
      <c r="E83" s="148" t="s">
        <v>116</v>
      </c>
      <c r="F83" s="148">
        <v>4252</v>
      </c>
      <c r="G83" s="149" t="s">
        <v>120</v>
      </c>
      <c r="H83" s="148" t="s">
        <v>78</v>
      </c>
      <c r="I83" s="139">
        <f>+'[190]PRESUP TOTAL'!$H$73+'[191]PRESUP SAN BENITO'!$G$74+'[192]PRESUP TOTAL'!$G$73</f>
        <v>23</v>
      </c>
      <c r="J83" s="140">
        <f>1866870*1.2939</f>
        <v>2415543.0929999999</v>
      </c>
      <c r="K83" s="141"/>
      <c r="L83" s="9"/>
      <c r="M83" s="5"/>
    </row>
    <row r="84" spans="1:13" ht="54.75" customHeight="1" x14ac:dyDescent="0.3">
      <c r="A84" s="5"/>
      <c r="B84" s="8"/>
      <c r="C84" s="136"/>
      <c r="D84" s="148"/>
      <c r="E84" s="148" t="s">
        <v>116</v>
      </c>
      <c r="F84" s="148">
        <v>3722</v>
      </c>
      <c r="G84" s="149" t="s">
        <v>121</v>
      </c>
      <c r="H84" s="148" t="s">
        <v>78</v>
      </c>
      <c r="I84" s="139">
        <f>+'[190]PRESUP TOTAL'!$H$74+'[191]PRESUP SAN BENITO'!$G$75+'[192]PRESUP TOTAL'!$G$74</f>
        <v>16</v>
      </c>
      <c r="J84" s="140">
        <f>122862*1.2939</f>
        <v>158971.14180000001</v>
      </c>
      <c r="K84" s="141"/>
      <c r="L84" s="9"/>
      <c r="M84" s="5"/>
    </row>
    <row r="85" spans="1:13" ht="45" customHeight="1" x14ac:dyDescent="0.3">
      <c r="A85" s="5"/>
      <c r="B85" s="8"/>
      <c r="C85" s="136"/>
      <c r="D85" s="148"/>
      <c r="E85" s="148" t="s">
        <v>122</v>
      </c>
      <c r="F85" s="148">
        <v>3442</v>
      </c>
      <c r="G85" s="149" t="s">
        <v>123</v>
      </c>
      <c r="H85" s="148" t="s">
        <v>26</v>
      </c>
      <c r="I85" s="139">
        <f>+'[190]PRESUP TOTAL'!$H$80+'[191]PRESUP SAN BENITO'!$G$76+'[192]PRESUP TOTAL'!$G$80</f>
        <v>9</v>
      </c>
      <c r="J85" s="140">
        <f>496844*1.2939</f>
        <v>642866.45160000003</v>
      </c>
      <c r="K85" s="141"/>
      <c r="L85" s="9"/>
      <c r="M85" s="5"/>
    </row>
    <row r="86" spans="1:13" ht="30" customHeight="1" x14ac:dyDescent="0.3">
      <c r="A86" s="5"/>
      <c r="B86" s="8"/>
      <c r="C86" s="136"/>
      <c r="D86" s="148"/>
      <c r="E86" s="148" t="s">
        <v>124</v>
      </c>
      <c r="F86" s="148">
        <v>4558</v>
      </c>
      <c r="G86" s="149" t="s">
        <v>125</v>
      </c>
      <c r="H86" s="148" t="s">
        <v>78</v>
      </c>
      <c r="I86" s="139">
        <f>+'[190]PRESUP TOTAL'!$H$79+'[191]PRESUP SAN BENITO'!$G$77+'[192]PRESUP TOTAL'!$G$79</f>
        <v>23</v>
      </c>
      <c r="J86" s="140">
        <f>5236775*1.2939</f>
        <v>6775863.1725000003</v>
      </c>
      <c r="K86" s="141"/>
      <c r="L86" s="9"/>
      <c r="M86" s="5"/>
    </row>
    <row r="87" spans="1:13" ht="51.75" customHeight="1" x14ac:dyDescent="0.3">
      <c r="A87" s="5"/>
      <c r="B87" s="8"/>
      <c r="C87" s="136"/>
      <c r="D87" s="148"/>
      <c r="E87" s="148" t="s">
        <v>126</v>
      </c>
      <c r="F87" s="148">
        <v>7876</v>
      </c>
      <c r="G87" s="149" t="s">
        <v>127</v>
      </c>
      <c r="H87" s="148" t="s">
        <v>60</v>
      </c>
      <c r="I87" s="139">
        <f>+'[191]PRESUP SAN BENITO'!$G$78+'[190]PRESUP TOTAL'!$H$78+'[192]PRESUP TOTAL'!$G$78</f>
        <v>342</v>
      </c>
      <c r="J87" s="140">
        <f>1187764*1.2939</f>
        <v>1536847.8396000001</v>
      </c>
      <c r="K87" s="141"/>
      <c r="L87" s="9"/>
      <c r="M87" s="5"/>
    </row>
    <row r="88" spans="1:13" ht="30" customHeight="1" x14ac:dyDescent="0.3">
      <c r="A88" s="5"/>
      <c r="B88" s="8"/>
      <c r="C88" s="136"/>
      <c r="D88" s="148"/>
      <c r="E88" s="148" t="s">
        <v>128</v>
      </c>
      <c r="F88" s="148">
        <v>3779</v>
      </c>
      <c r="G88" s="149" t="s">
        <v>129</v>
      </c>
      <c r="H88" s="148" t="s">
        <v>78</v>
      </c>
      <c r="I88" s="139">
        <f>+'[191]PRESUP SAN BENITO'!$G$79+'[190]PRESUP TOTAL'!$H$76+'[192]PRESUP TOTAL'!$G$76</f>
        <v>34</v>
      </c>
      <c r="J88" s="140">
        <f>400162*1.2939</f>
        <v>517769.61180000001</v>
      </c>
      <c r="K88" s="141"/>
      <c r="L88" s="9"/>
      <c r="M88" s="5"/>
    </row>
    <row r="89" spans="1:13" ht="53.25" customHeight="1" x14ac:dyDescent="0.3">
      <c r="A89" s="5"/>
      <c r="B89" s="8"/>
      <c r="C89" s="136"/>
      <c r="D89" s="148"/>
      <c r="E89" s="148" t="s">
        <v>130</v>
      </c>
      <c r="F89" s="148">
        <v>4982</v>
      </c>
      <c r="G89" s="149" t="s">
        <v>131</v>
      </c>
      <c r="H89" s="148" t="s">
        <v>78</v>
      </c>
      <c r="I89" s="139">
        <f>+'[190]PRESUP TOTAL'!$H$75+'[192]PRESUP TOTAL'!$G$75</f>
        <v>19</v>
      </c>
      <c r="J89" s="140">
        <f>159000*1.2939</f>
        <v>205730.1</v>
      </c>
      <c r="K89" s="141"/>
      <c r="L89" s="9"/>
      <c r="M89" s="5"/>
    </row>
    <row r="90" spans="1:13" ht="76.5" customHeight="1" x14ac:dyDescent="0.3">
      <c r="A90" s="5"/>
      <c r="B90" s="8"/>
      <c r="C90" s="136"/>
      <c r="D90" s="148"/>
      <c r="E90" s="148" t="s">
        <v>130</v>
      </c>
      <c r="F90" s="148">
        <v>4984</v>
      </c>
      <c r="G90" s="149" t="s">
        <v>132</v>
      </c>
      <c r="H90" s="148" t="s">
        <v>78</v>
      </c>
      <c r="I90" s="416">
        <f>8+'[192]PRESUP TOTAL'!$G$77</f>
        <v>19</v>
      </c>
      <c r="J90" s="140">
        <f>279244*1.2939</f>
        <v>361313.81160000002</v>
      </c>
      <c r="K90" s="141"/>
      <c r="L90" s="9"/>
      <c r="M90" s="5"/>
    </row>
    <row r="91" spans="1:13" ht="30" customHeight="1" x14ac:dyDescent="0.3">
      <c r="A91" s="5"/>
      <c r="B91" s="8"/>
      <c r="C91" s="136"/>
      <c r="D91" s="148"/>
      <c r="E91" s="148" t="s">
        <v>109</v>
      </c>
      <c r="F91" s="148">
        <v>8655</v>
      </c>
      <c r="G91" s="149" t="s">
        <v>95</v>
      </c>
      <c r="H91" s="148" t="s">
        <v>26</v>
      </c>
      <c r="I91" s="416">
        <f>+'[190]PRESUP TOTAL'!$H$66+'[192]PRESUP TOTAL'!$G$66</f>
        <v>322</v>
      </c>
      <c r="J91" s="140">
        <f>64191*1.2939</f>
        <v>83056.73490000001</v>
      </c>
      <c r="K91" s="141"/>
      <c r="L91" s="9"/>
      <c r="M91" s="5"/>
    </row>
    <row r="92" spans="1:13" ht="57.75" customHeight="1" x14ac:dyDescent="0.3">
      <c r="A92" s="5"/>
      <c r="B92" s="8"/>
      <c r="C92" s="136"/>
      <c r="D92" s="148"/>
      <c r="E92" s="148" t="s">
        <v>109</v>
      </c>
      <c r="F92" s="148">
        <v>4158</v>
      </c>
      <c r="G92" s="149" t="s">
        <v>133</v>
      </c>
      <c r="H92" s="148" t="s">
        <v>26</v>
      </c>
      <c r="I92" s="416">
        <f>95+'[192]PRESUP TOTAL'!$G$67</f>
        <v>152</v>
      </c>
      <c r="J92" s="140">
        <f>145072*1.2939</f>
        <v>187708.66080000001</v>
      </c>
      <c r="K92" s="141"/>
      <c r="L92" s="9"/>
      <c r="M92" s="5"/>
    </row>
    <row r="93" spans="1:13" ht="30" customHeight="1" thickBot="1" x14ac:dyDescent="0.35">
      <c r="A93" s="5"/>
      <c r="B93" s="8"/>
      <c r="C93" s="142" t="s">
        <v>22</v>
      </c>
      <c r="D93" s="158"/>
      <c r="E93" s="158"/>
      <c r="F93" s="158"/>
      <c r="G93" s="159"/>
      <c r="H93" s="160"/>
      <c r="I93" s="139"/>
      <c r="J93" s="143"/>
      <c r="K93" s="141"/>
      <c r="L93" s="9"/>
      <c r="M93" s="5"/>
    </row>
    <row r="94" spans="1:13" ht="30" customHeight="1" thickBot="1" x14ac:dyDescent="0.35">
      <c r="A94" s="5"/>
      <c r="B94" s="8"/>
      <c r="C94" s="133" t="s">
        <v>134</v>
      </c>
      <c r="D94" s="134"/>
      <c r="E94" s="134"/>
      <c r="F94" s="134"/>
      <c r="G94" s="134"/>
      <c r="H94" s="134"/>
      <c r="I94" s="134"/>
      <c r="J94" s="134"/>
      <c r="K94" s="141"/>
      <c r="L94" s="9"/>
      <c r="M94" s="5"/>
    </row>
    <row r="95" spans="1:13" ht="28.5" x14ac:dyDescent="0.3">
      <c r="A95" s="5"/>
      <c r="B95" s="8"/>
      <c r="C95" s="136"/>
      <c r="D95" s="148"/>
      <c r="E95" s="148" t="s">
        <v>135</v>
      </c>
      <c r="F95" s="148">
        <v>4390</v>
      </c>
      <c r="G95" s="149" t="s">
        <v>51</v>
      </c>
      <c r="H95" s="148" t="s">
        <v>26</v>
      </c>
      <c r="I95" s="139">
        <v>69</v>
      </c>
      <c r="J95" s="140">
        <f>82116*1.2939</f>
        <v>106249.8924</v>
      </c>
      <c r="K95" s="141"/>
      <c r="L95" s="9"/>
      <c r="M95" s="5"/>
    </row>
    <row r="96" spans="1:13" ht="57" x14ac:dyDescent="0.3">
      <c r="A96" s="5"/>
      <c r="B96" s="8"/>
      <c r="C96" s="136"/>
      <c r="D96" s="148"/>
      <c r="E96" s="148" t="s">
        <v>135</v>
      </c>
      <c r="F96" s="148">
        <v>3017</v>
      </c>
      <c r="G96" s="149" t="s">
        <v>31</v>
      </c>
      <c r="H96" s="148" t="s">
        <v>26</v>
      </c>
      <c r="I96" s="139">
        <v>445</v>
      </c>
      <c r="J96" s="140">
        <f>34896*1.2939</f>
        <v>45151.934399999998</v>
      </c>
      <c r="K96" s="141"/>
      <c r="L96" s="9"/>
      <c r="M96" s="5"/>
    </row>
    <row r="97" spans="1:13" ht="28.5" x14ac:dyDescent="0.3">
      <c r="A97" s="5"/>
      <c r="B97" s="8"/>
      <c r="C97" s="136"/>
      <c r="D97" s="148"/>
      <c r="E97" s="148" t="s">
        <v>109</v>
      </c>
      <c r="F97" s="148">
        <v>3024</v>
      </c>
      <c r="G97" s="149" t="s">
        <v>136</v>
      </c>
      <c r="H97" s="148" t="s">
        <v>26</v>
      </c>
      <c r="I97" s="139">
        <v>38</v>
      </c>
      <c r="J97" s="140">
        <f>111489*1.2939</f>
        <v>144255.6171</v>
      </c>
      <c r="K97" s="141"/>
      <c r="L97" s="9"/>
      <c r="M97" s="5"/>
    </row>
    <row r="98" spans="1:13" ht="28.5" x14ac:dyDescent="0.3">
      <c r="A98" s="5"/>
      <c r="B98" s="8"/>
      <c r="C98" s="136"/>
      <c r="D98" s="148"/>
      <c r="E98" s="148" t="s">
        <v>109</v>
      </c>
      <c r="F98" s="148">
        <v>4487</v>
      </c>
      <c r="G98" s="149" t="s">
        <v>111</v>
      </c>
      <c r="H98" s="148" t="s">
        <v>26</v>
      </c>
      <c r="I98" s="139">
        <v>23</v>
      </c>
      <c r="J98" s="140">
        <f>151234*1.2939</f>
        <v>195681.67260000002</v>
      </c>
      <c r="K98" s="141"/>
      <c r="L98" s="9"/>
      <c r="M98" s="5"/>
    </row>
    <row r="99" spans="1:13" x14ac:dyDescent="0.3">
      <c r="A99" s="5"/>
      <c r="B99" s="8"/>
      <c r="C99" s="136"/>
      <c r="D99" s="148"/>
      <c r="E99" s="148" t="s">
        <v>137</v>
      </c>
      <c r="F99" s="148">
        <v>3234</v>
      </c>
      <c r="G99" s="149" t="s">
        <v>138</v>
      </c>
      <c r="H99" s="148" t="s">
        <v>60</v>
      </c>
      <c r="I99" s="139">
        <v>93</v>
      </c>
      <c r="J99" s="140">
        <f>41727*1.2939</f>
        <v>53990.565300000002</v>
      </c>
      <c r="K99" s="141"/>
      <c r="L99" s="9"/>
      <c r="M99" s="5"/>
    </row>
    <row r="100" spans="1:13" x14ac:dyDescent="0.3">
      <c r="A100" s="5"/>
      <c r="B100" s="8"/>
      <c r="C100" s="136"/>
      <c r="D100" s="148"/>
      <c r="E100" s="148" t="s">
        <v>139</v>
      </c>
      <c r="F100" s="148">
        <v>3257</v>
      </c>
      <c r="G100" s="149" t="s">
        <v>140</v>
      </c>
      <c r="H100" s="148" t="s">
        <v>78</v>
      </c>
      <c r="I100" s="139">
        <v>1</v>
      </c>
      <c r="J100" s="140">
        <f>863214*1.2939</f>
        <v>1116912.5946</v>
      </c>
      <c r="K100" s="141"/>
      <c r="L100" s="9"/>
      <c r="M100" s="5"/>
    </row>
    <row r="101" spans="1:13" ht="28.5" x14ac:dyDescent="0.3">
      <c r="A101" s="5"/>
      <c r="B101" s="8"/>
      <c r="C101" s="136"/>
      <c r="D101" s="148"/>
      <c r="E101" s="148" t="s">
        <v>141</v>
      </c>
      <c r="F101" s="148">
        <v>4402</v>
      </c>
      <c r="G101" s="149" t="s">
        <v>142</v>
      </c>
      <c r="H101" s="148" t="s">
        <v>78</v>
      </c>
      <c r="I101" s="139">
        <v>1</v>
      </c>
      <c r="J101" s="140">
        <f>980829*1.2939</f>
        <v>1269094.6431</v>
      </c>
      <c r="K101" s="141"/>
      <c r="L101" s="9"/>
      <c r="M101" s="5"/>
    </row>
    <row r="102" spans="1:13" ht="42.75" x14ac:dyDescent="0.3">
      <c r="A102" s="5"/>
      <c r="B102" s="8"/>
      <c r="C102" s="136"/>
      <c r="D102" s="148"/>
      <c r="E102" s="148" t="s">
        <v>143</v>
      </c>
      <c r="F102" s="148">
        <v>4978</v>
      </c>
      <c r="G102" s="149" t="s">
        <v>144</v>
      </c>
      <c r="H102" s="148" t="s">
        <v>78</v>
      </c>
      <c r="I102" s="139">
        <v>1</v>
      </c>
      <c r="J102" s="140">
        <f>561786*1.2939</f>
        <v>726894.90540000005</v>
      </c>
      <c r="K102" s="141"/>
      <c r="L102" s="9"/>
      <c r="M102" s="5"/>
    </row>
    <row r="103" spans="1:13" x14ac:dyDescent="0.3">
      <c r="A103" s="5"/>
      <c r="B103" s="8"/>
      <c r="C103" s="136"/>
      <c r="D103" s="148"/>
      <c r="E103" s="148" t="s">
        <v>137</v>
      </c>
      <c r="F103" s="148">
        <v>3589</v>
      </c>
      <c r="G103" s="149" t="s">
        <v>145</v>
      </c>
      <c r="H103" s="148" t="s">
        <v>78</v>
      </c>
      <c r="I103" s="139">
        <v>1</v>
      </c>
      <c r="J103" s="140">
        <f>508908*1.2939</f>
        <v>658476.0612</v>
      </c>
      <c r="K103" s="141"/>
      <c r="L103" s="9"/>
      <c r="M103" s="5"/>
    </row>
    <row r="104" spans="1:13" ht="28.5" x14ac:dyDescent="0.3">
      <c r="A104" s="5"/>
      <c r="B104" s="8"/>
      <c r="C104" s="136"/>
      <c r="D104" s="148"/>
      <c r="E104" s="148" t="s">
        <v>139</v>
      </c>
      <c r="F104" s="148">
        <v>3305</v>
      </c>
      <c r="G104" s="149" t="s">
        <v>146</v>
      </c>
      <c r="H104" s="148" t="s">
        <v>78</v>
      </c>
      <c r="I104" s="139">
        <v>2</v>
      </c>
      <c r="J104" s="140">
        <f>193561*1.2939</f>
        <v>250448.5779</v>
      </c>
      <c r="K104" s="141"/>
      <c r="L104" s="9"/>
      <c r="M104" s="5"/>
    </row>
    <row r="105" spans="1:13" ht="28.5" x14ac:dyDescent="0.3">
      <c r="A105" s="5"/>
      <c r="B105" s="8"/>
      <c r="C105" s="136"/>
      <c r="D105" s="148"/>
      <c r="E105" s="148" t="s">
        <v>139</v>
      </c>
      <c r="F105" s="148">
        <v>3293</v>
      </c>
      <c r="G105" s="149" t="s">
        <v>147</v>
      </c>
      <c r="H105" s="148" t="s">
        <v>78</v>
      </c>
      <c r="I105" s="139">
        <v>2</v>
      </c>
      <c r="J105" s="140">
        <f>230583*1.2939</f>
        <v>298351.34370000003</v>
      </c>
      <c r="K105" s="141"/>
      <c r="L105" s="9"/>
      <c r="M105" s="5"/>
    </row>
    <row r="106" spans="1:13" x14ac:dyDescent="0.3">
      <c r="A106" s="5"/>
      <c r="B106" s="8"/>
      <c r="C106" s="136"/>
      <c r="D106" s="148"/>
      <c r="E106" s="148" t="s">
        <v>139</v>
      </c>
      <c r="F106" s="148">
        <v>3602</v>
      </c>
      <c r="G106" s="149" t="s">
        <v>148</v>
      </c>
      <c r="H106" s="148" t="s">
        <v>78</v>
      </c>
      <c r="I106" s="139">
        <v>12</v>
      </c>
      <c r="J106" s="140">
        <f>85522*1.2939</f>
        <v>110656.9158</v>
      </c>
      <c r="K106" s="141"/>
      <c r="L106" s="9"/>
      <c r="M106" s="5"/>
    </row>
    <row r="107" spans="1:13" ht="42.75" x14ac:dyDescent="0.3">
      <c r="A107" s="5"/>
      <c r="B107" s="8"/>
      <c r="C107" s="136"/>
      <c r="D107" s="148"/>
      <c r="E107" s="148" t="s">
        <v>130</v>
      </c>
      <c r="F107" s="148">
        <v>4982</v>
      </c>
      <c r="G107" s="149" t="s">
        <v>131</v>
      </c>
      <c r="H107" s="148" t="s">
        <v>78</v>
      </c>
      <c r="I107" s="139">
        <v>15</v>
      </c>
      <c r="J107" s="140">
        <f>159000*1.2939</f>
        <v>205730.1</v>
      </c>
      <c r="K107" s="141"/>
      <c r="L107" s="9"/>
      <c r="M107" s="5"/>
    </row>
    <row r="108" spans="1:13" ht="57" x14ac:dyDescent="0.3">
      <c r="A108" s="5"/>
      <c r="B108" s="8"/>
      <c r="C108" s="136"/>
      <c r="D108" s="148"/>
      <c r="E108" s="148" t="s">
        <v>130</v>
      </c>
      <c r="F108" s="148">
        <v>4984</v>
      </c>
      <c r="G108" s="149" t="s">
        <v>132</v>
      </c>
      <c r="H108" s="148" t="s">
        <v>78</v>
      </c>
      <c r="I108" s="139">
        <v>15</v>
      </c>
      <c r="J108" s="140">
        <f>279244*1.2939</f>
        <v>361313.81160000002</v>
      </c>
      <c r="K108" s="141"/>
      <c r="L108" s="9"/>
      <c r="M108" s="5"/>
    </row>
    <row r="109" spans="1:13" ht="28.5" x14ac:dyDescent="0.3">
      <c r="A109" s="5"/>
      <c r="B109" s="8"/>
      <c r="C109" s="136"/>
      <c r="D109" s="148"/>
      <c r="E109" s="148" t="s">
        <v>90</v>
      </c>
      <c r="F109" s="148">
        <v>3202</v>
      </c>
      <c r="G109" s="149" t="s">
        <v>149</v>
      </c>
      <c r="H109" s="148" t="s">
        <v>26</v>
      </c>
      <c r="I109" s="139">
        <v>7</v>
      </c>
      <c r="J109" s="140">
        <f>552578*1.2939</f>
        <v>714980.67420000001</v>
      </c>
      <c r="K109" s="141"/>
      <c r="L109" s="9"/>
      <c r="M109" s="5"/>
    </row>
    <row r="110" spans="1:13" ht="30" customHeight="1" thickBot="1" x14ac:dyDescent="0.35">
      <c r="A110" s="5"/>
      <c r="B110" s="8"/>
      <c r="C110" s="142" t="s">
        <v>22</v>
      </c>
      <c r="D110" s="158"/>
      <c r="E110" s="158"/>
      <c r="F110" s="158"/>
      <c r="G110" s="161"/>
      <c r="H110" s="160"/>
      <c r="I110" s="139"/>
      <c r="J110" s="143"/>
      <c r="K110" s="141"/>
      <c r="L110" s="9"/>
      <c r="M110" s="5"/>
    </row>
    <row r="111" spans="1:13" ht="30" customHeight="1" thickBot="1" x14ac:dyDescent="0.35">
      <c r="A111" s="5"/>
      <c r="B111" s="8"/>
      <c r="C111" s="133" t="s">
        <v>150</v>
      </c>
      <c r="D111" s="134"/>
      <c r="E111" s="134"/>
      <c r="F111" s="134"/>
      <c r="G111" s="134"/>
      <c r="H111" s="134"/>
      <c r="I111" s="134"/>
      <c r="J111" s="134"/>
      <c r="K111" s="141"/>
      <c r="L111" s="9"/>
      <c r="M111" s="5"/>
    </row>
    <row r="112" spans="1:13" ht="28.5" x14ac:dyDescent="0.3">
      <c r="A112" s="5"/>
      <c r="B112" s="8"/>
      <c r="C112" s="136"/>
      <c r="D112" s="148"/>
      <c r="E112" s="151" t="s">
        <v>50</v>
      </c>
      <c r="F112" s="148">
        <v>4390</v>
      </c>
      <c r="G112" s="149" t="s">
        <v>51</v>
      </c>
      <c r="H112" s="148" t="s">
        <v>26</v>
      </c>
      <c r="I112" s="139">
        <v>20</v>
      </c>
      <c r="J112" s="140">
        <f>82116*1.2939</f>
        <v>106249.8924</v>
      </c>
      <c r="K112" s="141"/>
      <c r="L112" s="9"/>
      <c r="M112" s="5"/>
    </row>
    <row r="113" spans="1:13" ht="28.5" x14ac:dyDescent="0.3">
      <c r="A113" s="5"/>
      <c r="B113" s="8"/>
      <c r="C113" s="136"/>
      <c r="D113" s="148"/>
      <c r="E113" s="151" t="s">
        <v>151</v>
      </c>
      <c r="F113" s="148">
        <v>3350</v>
      </c>
      <c r="G113" s="149" t="s">
        <v>152</v>
      </c>
      <c r="H113" s="148" t="s">
        <v>78</v>
      </c>
      <c r="I113" s="139">
        <v>2</v>
      </c>
      <c r="J113" s="140">
        <f>951449*1.2939</f>
        <v>1231079.8611000001</v>
      </c>
      <c r="K113" s="141"/>
      <c r="L113" s="9"/>
      <c r="M113" s="5"/>
    </row>
    <row r="114" spans="1:13" ht="57" x14ac:dyDescent="0.3">
      <c r="A114" s="5"/>
      <c r="B114" s="8"/>
      <c r="C114" s="136"/>
      <c r="D114" s="148"/>
      <c r="E114" s="151" t="s">
        <v>153</v>
      </c>
      <c r="F114" s="148">
        <v>8173</v>
      </c>
      <c r="G114" s="149" t="s">
        <v>154</v>
      </c>
      <c r="H114" s="148" t="s">
        <v>78</v>
      </c>
      <c r="I114" s="139">
        <v>2</v>
      </c>
      <c r="J114" s="140">
        <f>766644*1.2939</f>
        <v>991960.6716</v>
      </c>
      <c r="K114" s="141"/>
      <c r="L114" s="9"/>
      <c r="M114" s="5"/>
    </row>
    <row r="115" spans="1:13" ht="57" x14ac:dyDescent="0.3">
      <c r="A115" s="5"/>
      <c r="B115" s="8"/>
      <c r="C115" s="136"/>
      <c r="D115" s="148"/>
      <c r="E115" s="151" t="s">
        <v>155</v>
      </c>
      <c r="F115" s="148">
        <v>4104</v>
      </c>
      <c r="G115" s="149" t="s">
        <v>156</v>
      </c>
      <c r="H115" s="148" t="s">
        <v>78</v>
      </c>
      <c r="I115" s="139">
        <v>4</v>
      </c>
      <c r="J115" s="140">
        <f>601437*1.2939</f>
        <v>778199.33429999999</v>
      </c>
      <c r="K115" s="141"/>
      <c r="L115" s="9"/>
      <c r="M115" s="5"/>
    </row>
    <row r="116" spans="1:13" ht="28.5" x14ac:dyDescent="0.3">
      <c r="A116" s="5"/>
      <c r="B116" s="8"/>
      <c r="C116" s="136"/>
      <c r="D116" s="148"/>
      <c r="E116" s="151" t="s">
        <v>157</v>
      </c>
      <c r="F116" s="148">
        <v>3159</v>
      </c>
      <c r="G116" s="149" t="s">
        <v>158</v>
      </c>
      <c r="H116" s="148" t="s">
        <v>60</v>
      </c>
      <c r="I116" s="139">
        <v>52</v>
      </c>
      <c r="J116" s="140">
        <f>33699*1.2939</f>
        <v>43603.136100000003</v>
      </c>
      <c r="K116" s="141"/>
      <c r="L116" s="9"/>
      <c r="M116" s="5"/>
    </row>
    <row r="117" spans="1:13" ht="28.5" x14ac:dyDescent="0.3">
      <c r="A117" s="5"/>
      <c r="B117" s="8"/>
      <c r="C117" s="136"/>
      <c r="D117" s="148"/>
      <c r="E117" s="151" t="s">
        <v>157</v>
      </c>
      <c r="F117" s="148">
        <v>3413</v>
      </c>
      <c r="G117" s="149" t="s">
        <v>159</v>
      </c>
      <c r="H117" s="148" t="s">
        <v>78</v>
      </c>
      <c r="I117" s="139">
        <v>16</v>
      </c>
      <c r="J117" s="140">
        <f>10791*1.2939</f>
        <v>13962.474900000001</v>
      </c>
      <c r="K117" s="141"/>
      <c r="L117" s="9"/>
      <c r="M117" s="5"/>
    </row>
    <row r="118" spans="1:13" ht="28.5" x14ac:dyDescent="0.3">
      <c r="A118" s="5"/>
      <c r="B118" s="8"/>
      <c r="C118" s="136"/>
      <c r="D118" s="148"/>
      <c r="E118" s="151" t="s">
        <v>160</v>
      </c>
      <c r="F118" s="148">
        <v>3024</v>
      </c>
      <c r="G118" s="149" t="s">
        <v>136</v>
      </c>
      <c r="H118" s="148" t="s">
        <v>26</v>
      </c>
      <c r="I118" s="139">
        <v>4</v>
      </c>
      <c r="J118" s="140">
        <f>111489*1.2939</f>
        <v>144255.6171</v>
      </c>
      <c r="K118" s="141"/>
      <c r="L118" s="9"/>
      <c r="M118" s="5"/>
    </row>
    <row r="119" spans="1:13" ht="42.75" x14ac:dyDescent="0.3">
      <c r="A119" s="5"/>
      <c r="B119" s="8"/>
      <c r="C119" s="136"/>
      <c r="D119" s="148"/>
      <c r="E119" s="151" t="s">
        <v>161</v>
      </c>
      <c r="F119" s="148">
        <v>4907</v>
      </c>
      <c r="G119" s="149" t="s">
        <v>162</v>
      </c>
      <c r="H119" s="148" t="s">
        <v>26</v>
      </c>
      <c r="I119" s="139">
        <v>15</v>
      </c>
      <c r="J119" s="140">
        <f>121532*1.2939</f>
        <v>157250.2548</v>
      </c>
      <c r="K119" s="141"/>
      <c r="L119" s="9"/>
      <c r="M119" s="5"/>
    </row>
    <row r="120" spans="1:13" ht="28.5" x14ac:dyDescent="0.3">
      <c r="A120" s="5"/>
      <c r="B120" s="8"/>
      <c r="C120" s="136"/>
      <c r="D120" s="148"/>
      <c r="E120" s="151" t="s">
        <v>160</v>
      </c>
      <c r="F120" s="148">
        <v>7658</v>
      </c>
      <c r="G120" s="149" t="s">
        <v>163</v>
      </c>
      <c r="H120" s="148" t="s">
        <v>60</v>
      </c>
      <c r="I120" s="139">
        <v>6</v>
      </c>
      <c r="J120" s="140">
        <f>89718*1.2939</f>
        <v>116086.1202</v>
      </c>
      <c r="K120" s="141"/>
      <c r="L120" s="9"/>
      <c r="M120" s="5"/>
    </row>
    <row r="121" spans="1:13" ht="57" x14ac:dyDescent="0.3">
      <c r="A121" s="5"/>
      <c r="B121" s="8"/>
      <c r="C121" s="136"/>
      <c r="D121" s="148"/>
      <c r="E121" s="151" t="s">
        <v>160</v>
      </c>
      <c r="F121" s="148">
        <v>5838</v>
      </c>
      <c r="G121" s="149" t="s">
        <v>164</v>
      </c>
      <c r="H121" s="148" t="s">
        <v>60</v>
      </c>
      <c r="I121" s="139">
        <v>16</v>
      </c>
      <c r="J121" s="140">
        <f>163581*1.2939</f>
        <v>211657.4559</v>
      </c>
      <c r="K121" s="141"/>
      <c r="L121" s="9"/>
      <c r="M121" s="5"/>
    </row>
    <row r="122" spans="1:13" ht="28.5" x14ac:dyDescent="0.3">
      <c r="A122" s="5"/>
      <c r="B122" s="8"/>
      <c r="C122" s="136"/>
      <c r="D122" s="148"/>
      <c r="E122" s="151" t="s">
        <v>160</v>
      </c>
      <c r="F122" s="148">
        <v>5779</v>
      </c>
      <c r="G122" s="149" t="s">
        <v>165</v>
      </c>
      <c r="H122" s="148" t="s">
        <v>60</v>
      </c>
      <c r="I122" s="139">
        <v>62</v>
      </c>
      <c r="J122" s="140">
        <f>85812*1.2939</f>
        <v>111032.1468</v>
      </c>
      <c r="K122" s="141"/>
      <c r="L122" s="9"/>
      <c r="M122" s="5"/>
    </row>
    <row r="123" spans="1:13" ht="42.75" x14ac:dyDescent="0.3">
      <c r="A123" s="5"/>
      <c r="B123" s="8"/>
      <c r="C123" s="136"/>
      <c r="D123" s="148"/>
      <c r="E123" s="151" t="s">
        <v>160</v>
      </c>
      <c r="F123" s="148">
        <v>7624</v>
      </c>
      <c r="G123" s="149" t="s">
        <v>166</v>
      </c>
      <c r="H123" s="148" t="s">
        <v>167</v>
      </c>
      <c r="I123" s="139">
        <v>2</v>
      </c>
      <c r="J123" s="140">
        <f>72303*1.2939</f>
        <v>93552.851699999999</v>
      </c>
      <c r="K123" s="141"/>
      <c r="L123" s="9"/>
      <c r="M123" s="5"/>
    </row>
    <row r="124" spans="1:13" ht="28.5" x14ac:dyDescent="0.3">
      <c r="A124" s="5"/>
      <c r="B124" s="8"/>
      <c r="C124" s="136"/>
      <c r="D124" s="148"/>
      <c r="E124" s="151" t="s">
        <v>168</v>
      </c>
      <c r="F124" s="148">
        <v>8119</v>
      </c>
      <c r="G124" s="149" t="s">
        <v>169</v>
      </c>
      <c r="H124" s="148" t="s">
        <v>78</v>
      </c>
      <c r="I124" s="139">
        <v>1</v>
      </c>
      <c r="J124" s="140">
        <f>352579*1.2939</f>
        <v>456201.9681</v>
      </c>
      <c r="K124" s="141"/>
      <c r="L124" s="9"/>
      <c r="M124" s="5"/>
    </row>
    <row r="125" spans="1:13" ht="28.5" x14ac:dyDescent="0.3">
      <c r="A125" s="5"/>
      <c r="B125" s="8"/>
      <c r="C125" s="136"/>
      <c r="D125" s="148"/>
      <c r="E125" s="151" t="s">
        <v>168</v>
      </c>
      <c r="F125" s="148">
        <v>3203</v>
      </c>
      <c r="G125" s="149" t="s">
        <v>170</v>
      </c>
      <c r="H125" s="148" t="s">
        <v>26</v>
      </c>
      <c r="I125" s="139">
        <v>4</v>
      </c>
      <c r="J125" s="140">
        <f>478831*1.2939</f>
        <v>619559.43090000004</v>
      </c>
      <c r="K125" s="141"/>
      <c r="L125" s="9"/>
      <c r="M125" s="5"/>
    </row>
    <row r="126" spans="1:13" ht="30" customHeight="1" thickBot="1" x14ac:dyDescent="0.35">
      <c r="A126" s="5"/>
      <c r="B126" s="8"/>
      <c r="C126" s="142" t="s">
        <v>22</v>
      </c>
      <c r="D126" s="158"/>
      <c r="E126" s="158"/>
      <c r="F126" s="158"/>
      <c r="G126" s="161"/>
      <c r="H126" s="160"/>
      <c r="I126" s="139"/>
      <c r="J126" s="143"/>
      <c r="K126" s="141"/>
      <c r="L126" s="9"/>
      <c r="M126" s="5"/>
    </row>
    <row r="127" spans="1:13" ht="30" customHeight="1" thickBot="1" x14ac:dyDescent="0.35">
      <c r="A127" s="5"/>
      <c r="B127" s="8"/>
      <c r="C127" s="133" t="s">
        <v>171</v>
      </c>
      <c r="D127" s="134"/>
      <c r="E127" s="134"/>
      <c r="F127" s="134"/>
      <c r="G127" s="134"/>
      <c r="H127" s="134"/>
      <c r="I127" s="134"/>
      <c r="J127" s="134"/>
      <c r="K127" s="141"/>
      <c r="L127" s="9"/>
      <c r="M127" s="5"/>
    </row>
    <row r="128" spans="1:13" ht="90" customHeight="1" x14ac:dyDescent="0.3">
      <c r="A128" s="5"/>
      <c r="B128" s="8"/>
      <c r="C128" s="136"/>
      <c r="D128" s="148"/>
      <c r="E128" s="151" t="s">
        <v>172</v>
      </c>
      <c r="F128" s="148">
        <v>4240</v>
      </c>
      <c r="G128" s="149" t="s">
        <v>173</v>
      </c>
      <c r="H128" s="148" t="s">
        <v>60</v>
      </c>
      <c r="I128" s="139">
        <f>+'[190]PRESUP TOTAL'!$H$82+'[191]PRESUP SAN BENITO'!$G$112+'[192]PRESUP TOTAL'!$G$82</f>
        <v>1060</v>
      </c>
      <c r="J128" s="140">
        <f>14531*1.2939</f>
        <v>18801.660899999999</v>
      </c>
      <c r="K128" s="141"/>
      <c r="L128" s="9"/>
      <c r="M128" s="5"/>
    </row>
    <row r="129" spans="1:20" ht="90" customHeight="1" x14ac:dyDescent="0.3">
      <c r="A129" s="5"/>
      <c r="B129" s="8"/>
      <c r="C129" s="136"/>
      <c r="D129" s="148"/>
      <c r="E129" s="151" t="s">
        <v>172</v>
      </c>
      <c r="F129" s="148">
        <v>4241</v>
      </c>
      <c r="G129" s="149" t="s">
        <v>174</v>
      </c>
      <c r="H129" s="148" t="s">
        <v>60</v>
      </c>
      <c r="I129" s="416">
        <f>+'[191]PRESUP SAN BENITO'!$G$113+'[192]PRESUP TOTAL'!$G$83+'[190]PRESUP TOTAL'!$H$83</f>
        <v>234</v>
      </c>
      <c r="J129" s="140">
        <f>14531*1.2939</f>
        <v>18801.660899999999</v>
      </c>
      <c r="K129" s="141"/>
      <c r="L129" s="9"/>
      <c r="M129" s="5"/>
    </row>
    <row r="130" spans="1:20" ht="95.25" customHeight="1" x14ac:dyDescent="0.3">
      <c r="A130" s="5"/>
      <c r="B130" s="8"/>
      <c r="C130" s="136"/>
      <c r="D130" s="148"/>
      <c r="E130" s="151" t="s">
        <v>172</v>
      </c>
      <c r="F130" s="148">
        <v>3491</v>
      </c>
      <c r="G130" s="149" t="s">
        <v>175</v>
      </c>
      <c r="H130" s="148" t="s">
        <v>78</v>
      </c>
      <c r="I130" s="416">
        <v>4</v>
      </c>
      <c r="J130" s="140">
        <f>42233*1.2939</f>
        <v>54645.278700000003</v>
      </c>
      <c r="K130" s="141"/>
      <c r="L130" s="9"/>
      <c r="M130" s="5"/>
    </row>
    <row r="131" spans="1:20" ht="66.75" customHeight="1" x14ac:dyDescent="0.3">
      <c r="A131" s="5"/>
      <c r="B131" s="8"/>
      <c r="C131" s="136"/>
      <c r="D131" s="148"/>
      <c r="E131" s="151" t="s">
        <v>172</v>
      </c>
      <c r="F131" s="148">
        <v>3492</v>
      </c>
      <c r="G131" s="149" t="s">
        <v>176</v>
      </c>
      <c r="H131" s="148" t="s">
        <v>78</v>
      </c>
      <c r="I131" s="416">
        <f>+'[192]PRESUP TOTAL'!$G$84+'[190]PRESUP TOTAL'!$H$84</f>
        <v>10</v>
      </c>
      <c r="J131" s="140">
        <f>76723*1.2939</f>
        <v>99271.8897</v>
      </c>
      <c r="K131" s="141"/>
      <c r="L131" s="9"/>
      <c r="M131" s="5"/>
    </row>
    <row r="132" spans="1:20" ht="69.75" customHeight="1" x14ac:dyDescent="0.3">
      <c r="A132" s="5"/>
      <c r="B132" s="8"/>
      <c r="C132" s="136"/>
      <c r="D132" s="148"/>
      <c r="E132" s="151" t="s">
        <v>172</v>
      </c>
      <c r="F132" s="148">
        <v>4248</v>
      </c>
      <c r="G132" s="149" t="s">
        <v>177</v>
      </c>
      <c r="H132" s="148" t="s">
        <v>21</v>
      </c>
      <c r="I132" s="139">
        <f>+'[190]PRESUP TOTAL'!$H$85+'[191]PRESUP SAN BENITO'!$G$115+'[192]PRESUP TOTAL'!$G$85</f>
        <v>156</v>
      </c>
      <c r="J132" s="140">
        <f>121085*1.2939</f>
        <v>156671.88150000002</v>
      </c>
      <c r="K132" s="141"/>
      <c r="L132" s="9"/>
      <c r="M132" s="5"/>
    </row>
    <row r="133" spans="1:20" ht="72" customHeight="1" x14ac:dyDescent="0.3">
      <c r="A133" s="5"/>
      <c r="B133" s="8"/>
      <c r="C133" s="136"/>
      <c r="D133" s="148"/>
      <c r="E133" s="151" t="s">
        <v>172</v>
      </c>
      <c r="F133" s="148">
        <v>5864</v>
      </c>
      <c r="G133" s="149" t="s">
        <v>178</v>
      </c>
      <c r="H133" s="148" t="s">
        <v>60</v>
      </c>
      <c r="I133" s="139">
        <f>+'[190]PRESUP TOTAL'!$H$86+'[191]PRESUP SAN BENITO'!$G$116+'[192]PRESUP TOTAL'!$G$86</f>
        <v>35</v>
      </c>
      <c r="J133" s="140">
        <f>40523*1.2939</f>
        <v>52432.709699999999</v>
      </c>
      <c r="K133" s="141"/>
      <c r="L133" s="9"/>
      <c r="M133" s="5"/>
    </row>
    <row r="134" spans="1:20" ht="48" customHeight="1" x14ac:dyDescent="0.3">
      <c r="A134" s="5"/>
      <c r="B134" s="8"/>
      <c r="C134" s="136"/>
      <c r="D134" s="148"/>
      <c r="E134" s="415" t="s">
        <v>172</v>
      </c>
      <c r="F134" s="148">
        <v>6588</v>
      </c>
      <c r="G134" s="149" t="s">
        <v>179</v>
      </c>
      <c r="H134" s="148" t="s">
        <v>21</v>
      </c>
      <c r="I134" s="416">
        <v>25</v>
      </c>
      <c r="J134" s="140">
        <f>45169*1.2939</f>
        <v>58444.169099999999</v>
      </c>
      <c r="K134" s="141"/>
      <c r="L134" s="9"/>
      <c r="M134" s="5"/>
    </row>
    <row r="135" spans="1:20" ht="48" customHeight="1" x14ac:dyDescent="0.3">
      <c r="A135" s="5"/>
      <c r="B135" s="8"/>
      <c r="C135" s="136"/>
      <c r="D135" s="148"/>
      <c r="E135" s="415" t="s">
        <v>172</v>
      </c>
      <c r="F135" s="148">
        <v>6594</v>
      </c>
      <c r="G135" s="149" t="s">
        <v>180</v>
      </c>
      <c r="H135" s="148" t="s">
        <v>78</v>
      </c>
      <c r="I135" s="416">
        <v>1</v>
      </c>
      <c r="J135" s="140">
        <f>38514*1.2939</f>
        <v>49833.264600000002</v>
      </c>
      <c r="K135" s="141"/>
      <c r="L135" s="9"/>
      <c r="M135" s="5"/>
    </row>
    <row r="136" spans="1:20" ht="30" customHeight="1" thickBot="1" x14ac:dyDescent="0.35">
      <c r="A136" s="5"/>
      <c r="B136" s="8"/>
      <c r="C136" s="142" t="s">
        <v>22</v>
      </c>
      <c r="D136" s="158"/>
      <c r="E136" s="158"/>
      <c r="F136" s="158"/>
      <c r="G136" s="161"/>
      <c r="H136" s="160"/>
      <c r="I136" s="139"/>
      <c r="J136" s="464">
        <f>SUM(J14:J135)</f>
        <v>38214831.878999993</v>
      </c>
      <c r="K136" s="144"/>
      <c r="L136" s="9"/>
      <c r="M136" s="5"/>
    </row>
    <row r="137" spans="1:20" s="3" customFormat="1" ht="30" customHeight="1" thickBot="1" x14ac:dyDescent="0.35">
      <c r="A137" s="10"/>
      <c r="B137" s="11"/>
      <c r="C137" s="502" t="s">
        <v>181</v>
      </c>
      <c r="D137" s="503"/>
      <c r="E137" s="503"/>
      <c r="F137" s="503"/>
      <c r="G137" s="503"/>
      <c r="H137" s="503"/>
      <c r="I137" s="503"/>
      <c r="J137" s="504"/>
      <c r="K137" s="466">
        <f>+K136+K126+K110+K93+K71+K57+K35+K32+K27+K23+K19+K15</f>
        <v>0</v>
      </c>
      <c r="L137" s="12"/>
      <c r="M137" s="10"/>
      <c r="N137" s="434">
        <f>+'[192]PRESUP TOTAL'!$H$87+'[191]PRESUP SAN BENITO'!$H$119+'[190]PRESUP TOTAL'!$I$87</f>
        <v>2922278513</v>
      </c>
      <c r="O137" s="435"/>
      <c r="P137" s="436"/>
      <c r="Q137" s="437">
        <v>4158752737</v>
      </c>
      <c r="R137" s="436" t="s">
        <v>182</v>
      </c>
    </row>
    <row r="138" spans="1:20" s="3" customFormat="1" ht="20.25" x14ac:dyDescent="0.3">
      <c r="A138" s="10"/>
      <c r="B138" s="11"/>
      <c r="C138" s="162"/>
      <c r="D138" s="162"/>
      <c r="E138" s="162"/>
      <c r="F138" s="162"/>
      <c r="G138" s="162"/>
      <c r="H138" s="162"/>
      <c r="I138" s="162"/>
      <c r="J138" s="162"/>
      <c r="K138" s="163"/>
      <c r="L138" s="12"/>
      <c r="M138" s="10"/>
      <c r="N138" s="438"/>
      <c r="O138" s="436"/>
      <c r="P138" s="436"/>
      <c r="Q138" s="439" t="e">
        <f>#REF!+#REF!</f>
        <v>#REF!</v>
      </c>
      <c r="R138" s="436"/>
    </row>
    <row r="139" spans="1:20" s="3" customFormat="1" ht="21" thickBot="1" x14ac:dyDescent="0.35">
      <c r="A139" s="10"/>
      <c r="B139" s="11"/>
      <c r="C139" s="164"/>
      <c r="D139" s="165"/>
      <c r="E139" s="165"/>
      <c r="F139" s="165"/>
      <c r="G139" s="164"/>
      <c r="H139" s="164"/>
      <c r="I139" s="168"/>
      <c r="J139" s="169"/>
      <c r="K139" s="170"/>
      <c r="L139" s="12"/>
      <c r="M139" s="10"/>
      <c r="N139" s="436"/>
      <c r="O139" s="445"/>
      <c r="P139" s="442"/>
      <c r="Q139" s="446"/>
      <c r="R139" s="438"/>
      <c r="S139" s="414"/>
      <c r="T139" s="420"/>
    </row>
    <row r="140" spans="1:20" s="3" customFormat="1" ht="20.25" x14ac:dyDescent="0.3">
      <c r="A140" s="10"/>
      <c r="B140" s="11"/>
      <c r="C140" s="171"/>
      <c r="D140" s="514"/>
      <c r="E140" s="514"/>
      <c r="F140" s="514"/>
      <c r="G140" s="514"/>
      <c r="H140" s="514"/>
      <c r="I140" s="514"/>
      <c r="J140" s="514"/>
      <c r="K140" s="515"/>
      <c r="L140" s="13"/>
      <c r="M140" s="10"/>
      <c r="N140" s="436"/>
      <c r="O140" s="444"/>
      <c r="P140" s="442"/>
      <c r="Q140" s="444"/>
      <c r="R140" s="438"/>
      <c r="S140" s="414"/>
      <c r="T140" s="420"/>
    </row>
    <row r="141" spans="1:20" s="3" customFormat="1" ht="45.75" customHeight="1" x14ac:dyDescent="0.3">
      <c r="A141" s="10"/>
      <c r="B141" s="11"/>
      <c r="C141" s="497" t="s">
        <v>558</v>
      </c>
      <c r="D141" s="498"/>
      <c r="E141" s="498"/>
      <c r="F141" s="498"/>
      <c r="G141" s="498"/>
      <c r="H141" s="513" t="s">
        <v>191</v>
      </c>
      <c r="I141" s="513"/>
      <c r="J141" s="513"/>
      <c r="K141" s="172" t="s">
        <v>192</v>
      </c>
      <c r="L141" s="14"/>
      <c r="M141" s="10"/>
      <c r="N141" s="426"/>
      <c r="O141" s="429"/>
      <c r="P141" s="428"/>
      <c r="Q141" s="427"/>
      <c r="R141" s="427"/>
      <c r="S141" s="414"/>
      <c r="T141" s="420"/>
    </row>
    <row r="142" spans="1:20" s="3" customFormat="1" ht="32.25" customHeight="1" x14ac:dyDescent="0.25">
      <c r="A142" s="10"/>
      <c r="B142" s="11"/>
      <c r="C142" s="497" t="s">
        <v>193</v>
      </c>
      <c r="D142" s="498"/>
      <c r="E142" s="498"/>
      <c r="F142" s="498"/>
      <c r="G142" s="498"/>
      <c r="H142" s="510" t="s">
        <v>194</v>
      </c>
      <c r="I142" s="510"/>
      <c r="J142" s="173" t="s">
        <v>195</v>
      </c>
      <c r="K142" s="377">
        <f>+'AIU OBRA (ENTIDAD)'!L73</f>
        <v>0.20648952850612265</v>
      </c>
      <c r="L142" s="14"/>
      <c r="M142" s="10"/>
      <c r="N142" s="426"/>
      <c r="O142" s="430"/>
      <c r="P142" s="431"/>
      <c r="Q142" s="432"/>
      <c r="R142" s="427"/>
      <c r="S142" s="414"/>
    </row>
    <row r="143" spans="1:20" s="3" customFormat="1" ht="30" customHeight="1" x14ac:dyDescent="0.25">
      <c r="A143" s="10"/>
      <c r="B143" s="11"/>
      <c r="C143" s="497" t="s">
        <v>196</v>
      </c>
      <c r="D143" s="498"/>
      <c r="E143" s="498"/>
      <c r="F143" s="498"/>
      <c r="G143" s="498"/>
      <c r="H143" s="507" t="s">
        <v>197</v>
      </c>
      <c r="I143" s="508"/>
      <c r="J143" s="173" t="s">
        <v>198</v>
      </c>
      <c r="K143" s="377">
        <f>+'AIU OBRA (ENTIDAD)'!L74</f>
        <v>0.01</v>
      </c>
      <c r="L143" s="14"/>
      <c r="M143" s="10"/>
      <c r="N143" s="426"/>
      <c r="O143" s="433"/>
      <c r="P143" s="426"/>
      <c r="Q143" s="426"/>
      <c r="R143" s="426"/>
    </row>
    <row r="144" spans="1:20" s="4" customFormat="1" ht="40.5" customHeight="1" x14ac:dyDescent="0.25">
      <c r="A144" s="10"/>
      <c r="B144" s="11"/>
      <c r="C144" s="178"/>
      <c r="E144" s="179"/>
      <c r="F144" s="179"/>
      <c r="G144" s="180"/>
      <c r="H144" s="509" t="s">
        <v>199</v>
      </c>
      <c r="I144" s="510"/>
      <c r="J144" s="173" t="s">
        <v>200</v>
      </c>
      <c r="K144" s="377">
        <f>+'AIU OBRA (ENTIDAD)'!L75</f>
        <v>0.05</v>
      </c>
      <c r="L144" s="12"/>
      <c r="M144" s="10"/>
      <c r="N144" s="428"/>
      <c r="O144" s="428"/>
      <c r="P144" s="428"/>
      <c r="Q144" s="428"/>
      <c r="R144" s="428"/>
    </row>
    <row r="145" spans="1:13" ht="57" customHeight="1" x14ac:dyDescent="0.3">
      <c r="A145" s="5"/>
      <c r="B145" s="8"/>
      <c r="C145" s="181"/>
      <c r="D145" s="182"/>
      <c r="E145" s="182"/>
      <c r="F145" s="182"/>
      <c r="G145" s="183"/>
      <c r="H145" s="509" t="s">
        <v>556</v>
      </c>
      <c r="I145" s="509"/>
      <c r="J145" s="173" t="s">
        <v>557</v>
      </c>
      <c r="K145" s="465">
        <f>+K142+K143+K144+2.12%+0.62%</f>
        <v>0.29388952850612265</v>
      </c>
      <c r="L145" s="9"/>
      <c r="M145" s="5"/>
    </row>
    <row r="146" spans="1:13" ht="17.25" thickBot="1" x14ac:dyDescent="0.35">
      <c r="A146" s="5"/>
      <c r="B146" s="8"/>
      <c r="C146" s="186"/>
      <c r="D146" s="184"/>
      <c r="E146" s="184"/>
      <c r="F146" s="184"/>
      <c r="G146" s="185"/>
      <c r="H146" s="505"/>
      <c r="I146" s="505"/>
      <c r="J146" s="505"/>
      <c r="K146" s="506"/>
      <c r="L146" s="9"/>
      <c r="M146" s="5"/>
    </row>
    <row r="147" spans="1:13" ht="17.25" thickBot="1" x14ac:dyDescent="0.35">
      <c r="A147" s="5"/>
      <c r="B147" s="458"/>
      <c r="C147" s="459"/>
      <c r="D147" s="459"/>
      <c r="E147" s="460"/>
      <c r="F147" s="459"/>
      <c r="G147" s="461"/>
      <c r="H147" s="459"/>
      <c r="I147" s="459"/>
      <c r="J147" s="459"/>
      <c r="K147" s="459"/>
      <c r="L147" s="462"/>
      <c r="M147" s="5"/>
    </row>
    <row r="148" spans="1:13" ht="17.25" thickTop="1" x14ac:dyDescent="0.3">
      <c r="A148" s="5"/>
      <c r="B148" s="5"/>
      <c r="C148" s="5"/>
      <c r="D148" s="5"/>
      <c r="E148" s="6"/>
      <c r="F148" s="5"/>
      <c r="G148" s="5"/>
      <c r="H148" s="5"/>
      <c r="I148" s="5"/>
      <c r="J148" s="5"/>
      <c r="K148" s="5"/>
      <c r="L148" s="5"/>
      <c r="M148" s="5"/>
    </row>
  </sheetData>
  <sheetProtection algorithmName="SHA-512" hashValue="J/x2JKATUW2CyRSYc/FgahPEf2Tr8t87R3eVcyqJcqzLGYsokxj7v0/ho2mvBzaSZ5C0GNq4/GfDljScXmYB0A==" saltValue="9ZEf0TLeUwW72OPrcsLbbQ==" spinCount="100000" sheet="1" formatCells="0" formatColumns="0" formatRows="0" insertColumns="0" insertRows="0" insertHyperlinks="0" deleteColumns="0" deleteRows="0" sort="0" autoFilter="0" pivotTables="0"/>
  <mergeCells count="25">
    <mergeCell ref="C143:G143"/>
    <mergeCell ref="H143:I143"/>
    <mergeCell ref="H144:I144"/>
    <mergeCell ref="H145:I145"/>
    <mergeCell ref="H146:K146"/>
    <mergeCell ref="D140:K140"/>
    <mergeCell ref="C141:G141"/>
    <mergeCell ref="H141:J141"/>
    <mergeCell ref="C142:G142"/>
    <mergeCell ref="H142:I142"/>
    <mergeCell ref="J11:J12"/>
    <mergeCell ref="K11:K12"/>
    <mergeCell ref="C137:J137"/>
    <mergeCell ref="C11:C12"/>
    <mergeCell ref="D11:D12"/>
    <mergeCell ref="E11:F11"/>
    <mergeCell ref="G11:G12"/>
    <mergeCell ref="H11:H12"/>
    <mergeCell ref="I11:I12"/>
    <mergeCell ref="C10:K10"/>
    <mergeCell ref="C3:F3"/>
    <mergeCell ref="C5:K5"/>
    <mergeCell ref="C6:K6"/>
    <mergeCell ref="C7:K8"/>
    <mergeCell ref="C9:K9"/>
  </mergeCells>
  <pageMargins left="0.11811023622047245" right="0.11811023622047245" top="0.15748031496062992" bottom="0.15748031496062992" header="0.31496062992125984" footer="0.31496062992125984"/>
  <pageSetup scale="33" orientation="portrait" horizontalDpi="1200" verticalDpi="1200" r:id="rId1"/>
  <colBreaks count="1" manualBreakCount="1">
    <brk id="13" max="150"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FDFE8-A611-4BAA-8F0D-0D9FF0541AC2}">
  <sheetPr>
    <tabColor theme="3" tint="0.59999389629810485"/>
  </sheetPr>
  <dimension ref="A1:T148"/>
  <sheetViews>
    <sheetView showGridLines="0" tabSelected="1" view="pageBreakPreview" topLeftCell="A3" zoomScale="85" zoomScaleNormal="100" zoomScaleSheetLayoutView="85" zoomScalePageLayoutView="55" workbookViewId="0">
      <selection activeCell="O10" sqref="O10"/>
    </sheetView>
  </sheetViews>
  <sheetFormatPr baseColWidth="10" defaultColWidth="11.42578125" defaultRowHeight="16.5" x14ac:dyDescent="0.3"/>
  <cols>
    <col min="1" max="1" width="2.42578125" style="1" customWidth="1"/>
    <col min="2" max="2" width="3.42578125" style="1" customWidth="1"/>
    <col min="3" max="3" width="5.140625" style="1" customWidth="1"/>
    <col min="4" max="4" width="15.28515625" style="1" customWidth="1"/>
    <col min="5" max="5" width="19.57031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2.5703125" style="1" customWidth="1"/>
    <col min="12" max="12" width="3.28515625" style="1" customWidth="1"/>
    <col min="13" max="13" width="2.7109375" style="1" customWidth="1"/>
    <col min="14" max="14" width="29" style="424" customWidth="1"/>
    <col min="15" max="15" width="43.85546875" style="424" customWidth="1"/>
    <col min="16" max="16" width="11.42578125" style="424"/>
    <col min="17" max="17" width="28.28515625" style="424" customWidth="1"/>
    <col min="18" max="18" width="27" style="424" bestFit="1" customWidth="1"/>
    <col min="19" max="19" width="23.28515625" style="1" bestFit="1" customWidth="1"/>
    <col min="20" max="20" width="25.42578125" style="1" bestFit="1" customWidth="1"/>
    <col min="21" max="16384" width="11.42578125" style="1"/>
  </cols>
  <sheetData>
    <row r="1" spans="1:18" ht="17.25" thickBot="1" x14ac:dyDescent="0.35">
      <c r="A1" s="5"/>
      <c r="B1" s="5"/>
      <c r="C1" s="5"/>
      <c r="D1" s="5"/>
      <c r="E1" s="6"/>
      <c r="F1" s="5"/>
      <c r="G1" s="5"/>
      <c r="H1" s="5"/>
      <c r="I1" s="5"/>
      <c r="J1" s="5"/>
      <c r="K1" s="5"/>
      <c r="L1" s="5"/>
      <c r="M1" s="5"/>
    </row>
    <row r="2" spans="1:18" ht="17.25" thickTop="1" x14ac:dyDescent="0.3">
      <c r="A2" s="5"/>
      <c r="B2" s="7"/>
      <c r="C2" s="455"/>
      <c r="D2" s="455"/>
      <c r="E2" s="456"/>
      <c r="F2" s="455"/>
      <c r="G2" s="455"/>
      <c r="H2" s="455"/>
      <c r="I2" s="455"/>
      <c r="J2" s="455"/>
      <c r="K2" s="455"/>
      <c r="L2" s="457"/>
      <c r="M2" s="5"/>
    </row>
    <row r="3" spans="1:18" ht="27" customHeight="1" x14ac:dyDescent="0.3">
      <c r="A3" s="5"/>
      <c r="B3" s="8"/>
      <c r="C3" s="496" t="s">
        <v>0</v>
      </c>
      <c r="D3" s="496"/>
      <c r="E3" s="496"/>
      <c r="F3" s="496"/>
      <c r="G3" s="5"/>
      <c r="H3" s="5"/>
      <c r="I3" s="5"/>
      <c r="J3" s="5"/>
      <c r="K3" s="5"/>
      <c r="L3" s="9"/>
      <c r="M3" s="5"/>
    </row>
    <row r="4" spans="1:18" x14ac:dyDescent="0.3">
      <c r="A4" s="5"/>
      <c r="B4" s="8"/>
      <c r="C4" s="174" t="s">
        <v>1</v>
      </c>
      <c r="D4" s="175" t="s">
        <v>2</v>
      </c>
      <c r="E4" s="174" t="s">
        <v>3</v>
      </c>
      <c r="F4" s="175">
        <v>3</v>
      </c>
      <c r="G4" s="5"/>
      <c r="H4" s="5"/>
      <c r="I4" s="5"/>
      <c r="J4" s="5"/>
      <c r="K4" s="5"/>
      <c r="L4" s="9"/>
      <c r="M4" s="5"/>
    </row>
    <row r="5" spans="1:18" x14ac:dyDescent="0.3">
      <c r="A5" s="5"/>
      <c r="B5" s="8"/>
      <c r="C5" s="517" t="s">
        <v>4</v>
      </c>
      <c r="D5" s="517"/>
      <c r="E5" s="517"/>
      <c r="F5" s="517"/>
      <c r="G5" s="517"/>
      <c r="H5" s="517"/>
      <c r="I5" s="517"/>
      <c r="J5" s="517"/>
      <c r="K5" s="517"/>
      <c r="L5" s="9"/>
      <c r="M5" s="5"/>
    </row>
    <row r="6" spans="1:18" ht="17.25" thickBot="1" x14ac:dyDescent="0.35">
      <c r="A6" s="5"/>
      <c r="B6" s="8"/>
      <c r="C6" s="516" t="s">
        <v>5</v>
      </c>
      <c r="D6" s="516"/>
      <c r="E6" s="516"/>
      <c r="F6" s="516"/>
      <c r="G6" s="516"/>
      <c r="H6" s="516"/>
      <c r="I6" s="516"/>
      <c r="J6" s="516"/>
      <c r="K6" s="516"/>
      <c r="L6" s="9"/>
      <c r="M6" s="5"/>
    </row>
    <row r="7" spans="1:18" s="17" customFormat="1" x14ac:dyDescent="0.3">
      <c r="A7" s="16"/>
      <c r="B7" s="187"/>
      <c r="C7" s="474" t="s">
        <v>6</v>
      </c>
      <c r="D7" s="475"/>
      <c r="E7" s="475"/>
      <c r="F7" s="475"/>
      <c r="G7" s="475"/>
      <c r="H7" s="475"/>
      <c r="I7" s="475"/>
      <c r="J7" s="475"/>
      <c r="K7" s="476"/>
      <c r="L7" s="18"/>
      <c r="M7" s="16"/>
      <c r="N7" s="425"/>
      <c r="O7" s="425"/>
      <c r="P7" s="425"/>
      <c r="Q7" s="425"/>
      <c r="R7" s="425"/>
    </row>
    <row r="8" spans="1:18" ht="43.5" customHeight="1" x14ac:dyDescent="0.3">
      <c r="A8" s="5"/>
      <c r="B8" s="188"/>
      <c r="C8" s="477"/>
      <c r="D8" s="478"/>
      <c r="E8" s="478"/>
      <c r="F8" s="478"/>
      <c r="G8" s="478"/>
      <c r="H8" s="478"/>
      <c r="I8" s="478"/>
      <c r="J8" s="478"/>
      <c r="K8" s="479"/>
      <c r="L8" s="9"/>
      <c r="M8" s="5"/>
    </row>
    <row r="9" spans="1:18" ht="34.5" customHeight="1" x14ac:dyDescent="0.3">
      <c r="A9" s="5"/>
      <c r="B9" s="188"/>
      <c r="C9" s="480" t="s">
        <v>7</v>
      </c>
      <c r="D9" s="481"/>
      <c r="E9" s="481"/>
      <c r="F9" s="481"/>
      <c r="G9" s="481"/>
      <c r="H9" s="481"/>
      <c r="I9" s="481"/>
      <c r="J9" s="481"/>
      <c r="K9" s="482"/>
      <c r="L9" s="9"/>
      <c r="M9" s="5"/>
    </row>
    <row r="10" spans="1:18" ht="30" customHeight="1" thickBot="1" x14ac:dyDescent="0.35">
      <c r="A10" s="5"/>
      <c r="B10" s="8"/>
      <c r="C10" s="499"/>
      <c r="D10" s="500"/>
      <c r="E10" s="500"/>
      <c r="F10" s="500"/>
      <c r="G10" s="500"/>
      <c r="H10" s="500"/>
      <c r="I10" s="500"/>
      <c r="J10" s="500"/>
      <c r="K10" s="501"/>
      <c r="L10" s="9"/>
      <c r="M10" s="5"/>
    </row>
    <row r="11" spans="1:18" ht="30" customHeight="1" x14ac:dyDescent="0.3">
      <c r="A11" s="5"/>
      <c r="B11" s="8"/>
      <c r="C11" s="491" t="s">
        <v>8</v>
      </c>
      <c r="D11" s="493" t="s">
        <v>9</v>
      </c>
      <c r="E11" s="495" t="s">
        <v>10</v>
      </c>
      <c r="F11" s="495"/>
      <c r="G11" s="491" t="s">
        <v>11</v>
      </c>
      <c r="H11" s="493" t="s">
        <v>12</v>
      </c>
      <c r="I11" s="493" t="s">
        <v>13</v>
      </c>
      <c r="J11" s="487" t="s">
        <v>14</v>
      </c>
      <c r="K11" s="489" t="s">
        <v>15</v>
      </c>
      <c r="L11" s="9"/>
      <c r="M11" s="5"/>
    </row>
    <row r="12" spans="1:18" ht="30" customHeight="1" thickBot="1" x14ac:dyDescent="0.35">
      <c r="A12" s="5"/>
      <c r="B12" s="8"/>
      <c r="C12" s="492"/>
      <c r="D12" s="494"/>
      <c r="E12" s="132" t="s">
        <v>16</v>
      </c>
      <c r="F12" s="132" t="s">
        <v>17</v>
      </c>
      <c r="G12" s="492"/>
      <c r="H12" s="494"/>
      <c r="I12" s="494"/>
      <c r="J12" s="488"/>
      <c r="K12" s="490"/>
      <c r="L12" s="9"/>
      <c r="M12" s="5"/>
    </row>
    <row r="13" spans="1:18" ht="30" customHeight="1" thickBot="1" x14ac:dyDescent="0.35">
      <c r="A13" s="5"/>
      <c r="B13" s="8"/>
      <c r="C13" s="133" t="s">
        <v>18</v>
      </c>
      <c r="D13" s="134"/>
      <c r="E13" s="134"/>
      <c r="F13" s="134"/>
      <c r="G13" s="134"/>
      <c r="H13" s="134"/>
      <c r="I13" s="134"/>
      <c r="J13" s="134"/>
      <c r="K13" s="135"/>
      <c r="L13" s="9"/>
      <c r="M13" s="5"/>
    </row>
    <row r="14" spans="1:18" ht="30" customHeight="1" x14ac:dyDescent="0.3">
      <c r="A14" s="5"/>
      <c r="B14" s="8"/>
      <c r="C14" s="136"/>
      <c r="D14" s="189">
        <v>1</v>
      </c>
      <c r="E14" s="190" t="s">
        <v>19</v>
      </c>
      <c r="F14" s="189">
        <v>3007</v>
      </c>
      <c r="G14" s="138" t="s">
        <v>20</v>
      </c>
      <c r="H14" s="137" t="s">
        <v>21</v>
      </c>
      <c r="I14" s="139">
        <f>+'[190]PRESUP TOTAL'!$H$14+'[191]PRESUP SAN BENITO'!$G$14+'[192]PRESUP TOTAL'!$G$14</f>
        <v>5527.75</v>
      </c>
      <c r="J14" s="140"/>
      <c r="K14" s="760"/>
      <c r="L14" s="9"/>
      <c r="M14" s="5"/>
    </row>
    <row r="15" spans="1:18" ht="30" customHeight="1" thickBot="1" x14ac:dyDescent="0.35">
      <c r="A15" s="5"/>
      <c r="B15" s="8"/>
      <c r="C15" s="142" t="s">
        <v>22</v>
      </c>
      <c r="D15" s="146"/>
      <c r="E15" s="147"/>
      <c r="F15" s="146"/>
      <c r="G15" s="146"/>
      <c r="H15" s="146"/>
      <c r="I15" s="139"/>
      <c r="J15" s="146"/>
      <c r="K15" s="761"/>
      <c r="L15" s="9"/>
      <c r="M15" s="5"/>
    </row>
    <row r="16" spans="1:18" ht="30" customHeight="1" thickBot="1" x14ac:dyDescent="0.35">
      <c r="A16" s="5"/>
      <c r="B16" s="8"/>
      <c r="C16" s="133" t="s">
        <v>23</v>
      </c>
      <c r="D16" s="134"/>
      <c r="E16" s="134"/>
      <c r="F16" s="134"/>
      <c r="G16" s="134"/>
      <c r="H16" s="134"/>
      <c r="I16" s="134"/>
      <c r="J16" s="134"/>
      <c r="K16" s="761"/>
      <c r="L16" s="9"/>
      <c r="M16" s="5"/>
    </row>
    <row r="17" spans="1:13" ht="60" customHeight="1" x14ac:dyDescent="0.3">
      <c r="A17" s="5"/>
      <c r="B17" s="8"/>
      <c r="C17" s="136"/>
      <c r="D17" s="137">
        <v>2</v>
      </c>
      <c r="E17" s="137" t="s">
        <v>24</v>
      </c>
      <c r="F17" s="137">
        <v>5196</v>
      </c>
      <c r="G17" s="138" t="s">
        <v>25</v>
      </c>
      <c r="H17" s="137" t="s">
        <v>26</v>
      </c>
      <c r="I17" s="139">
        <f>'[190]PRESUP TOTAL'!$H$16+'[191]PRESUP SAN BENITO'!$G$16+'[192]PRESUP TOTAL'!$G$16</f>
        <v>241</v>
      </c>
      <c r="J17" s="140"/>
      <c r="K17" s="761"/>
      <c r="L17" s="9"/>
      <c r="M17" s="5"/>
    </row>
    <row r="18" spans="1:13" ht="60" customHeight="1" x14ac:dyDescent="0.3">
      <c r="A18" s="5"/>
      <c r="B18" s="8"/>
      <c r="C18" s="136"/>
      <c r="D18" s="137">
        <v>3</v>
      </c>
      <c r="E18" s="137" t="s">
        <v>24</v>
      </c>
      <c r="F18" s="137">
        <v>5197</v>
      </c>
      <c r="G18" s="138" t="s">
        <v>27</v>
      </c>
      <c r="H18" s="137" t="s">
        <v>26</v>
      </c>
      <c r="I18" s="139">
        <f>+'[190]PRESUP TOTAL'!$H$17+'[191]PRESUP SAN BENITO'!$G$17+'[192]PRESUP TOTAL'!$G$17</f>
        <v>99</v>
      </c>
      <c r="J18" s="140"/>
      <c r="K18" s="761"/>
      <c r="L18" s="9"/>
      <c r="M18" s="5"/>
    </row>
    <row r="19" spans="1:13" ht="30" customHeight="1" thickBot="1" x14ac:dyDescent="0.35">
      <c r="A19" s="5"/>
      <c r="B19" s="8"/>
      <c r="C19" s="142" t="s">
        <v>22</v>
      </c>
      <c r="D19" s="146"/>
      <c r="E19" s="147"/>
      <c r="F19" s="146"/>
      <c r="G19" s="146"/>
      <c r="H19" s="146"/>
      <c r="I19" s="139"/>
      <c r="J19" s="146"/>
      <c r="K19" s="761"/>
      <c r="L19" s="9"/>
      <c r="M19" s="5"/>
    </row>
    <row r="20" spans="1:13" ht="30" customHeight="1" thickBot="1" x14ac:dyDescent="0.35">
      <c r="A20" s="5"/>
      <c r="B20" s="8"/>
      <c r="C20" s="133" t="s">
        <v>28</v>
      </c>
      <c r="D20" s="134"/>
      <c r="E20" s="134"/>
      <c r="F20" s="134"/>
      <c r="G20" s="134"/>
      <c r="H20" s="134"/>
      <c r="I20" s="134"/>
      <c r="J20" s="134"/>
      <c r="K20" s="761"/>
      <c r="L20" s="9"/>
      <c r="M20" s="5"/>
    </row>
    <row r="21" spans="1:13" ht="42.75" customHeight="1" x14ac:dyDescent="0.3">
      <c r="A21" s="5"/>
      <c r="B21" s="8"/>
      <c r="C21" s="136"/>
      <c r="D21" s="148">
        <v>4</v>
      </c>
      <c r="E21" s="151" t="s">
        <v>29</v>
      </c>
      <c r="F21" s="148">
        <v>3710</v>
      </c>
      <c r="G21" s="149" t="s">
        <v>30</v>
      </c>
      <c r="H21" s="148" t="s">
        <v>26</v>
      </c>
      <c r="I21" s="139">
        <f>+'[190]PRESUP TOTAL'!$H$19+'[191]PRESUP SAN BENITO'!$G$19+'[192]PRESUP TOTAL'!$G$19</f>
        <v>2332</v>
      </c>
      <c r="J21" s="140"/>
      <c r="K21" s="761"/>
      <c r="L21" s="9"/>
      <c r="M21" s="5"/>
    </row>
    <row r="22" spans="1:13" ht="57" customHeight="1" x14ac:dyDescent="0.3">
      <c r="A22" s="5"/>
      <c r="B22" s="8"/>
      <c r="C22" s="136"/>
      <c r="D22" s="150">
        <v>5</v>
      </c>
      <c r="E22" s="191" t="s">
        <v>29</v>
      </c>
      <c r="F22" s="150">
        <v>3017</v>
      </c>
      <c r="G22" s="149" t="s">
        <v>31</v>
      </c>
      <c r="H22" s="148" t="s">
        <v>26</v>
      </c>
      <c r="I22" s="139">
        <f>+'[190]PRESUP TOTAL'!$H$20+'[191]PRESUP SAN BENITO'!$G$20+'[192]PRESUP TOTAL'!$G$20</f>
        <v>3032.5</v>
      </c>
      <c r="J22" s="140"/>
      <c r="K22" s="761"/>
      <c r="L22" s="9"/>
      <c r="M22" s="5"/>
    </row>
    <row r="23" spans="1:13" ht="30" customHeight="1" thickBot="1" x14ac:dyDescent="0.35">
      <c r="A23" s="5"/>
      <c r="B23" s="8"/>
      <c r="C23" s="152" t="s">
        <v>22</v>
      </c>
      <c r="D23" s="153"/>
      <c r="E23" s="153"/>
      <c r="F23" s="153"/>
      <c r="G23" s="154"/>
      <c r="H23" s="153"/>
      <c r="I23" s="139"/>
      <c r="J23" s="155"/>
      <c r="K23" s="761"/>
      <c r="L23" s="9"/>
      <c r="M23" s="5"/>
    </row>
    <row r="24" spans="1:13" ht="30" customHeight="1" thickBot="1" x14ac:dyDescent="0.35">
      <c r="A24" s="5"/>
      <c r="B24" s="8"/>
      <c r="C24" s="133" t="s">
        <v>32</v>
      </c>
      <c r="D24" s="134"/>
      <c r="E24" s="134"/>
      <c r="F24" s="134"/>
      <c r="G24" s="134"/>
      <c r="H24" s="134"/>
      <c r="I24" s="134"/>
      <c r="J24" s="134"/>
      <c r="K24" s="761"/>
      <c r="L24" s="9"/>
      <c r="M24" s="5"/>
    </row>
    <row r="25" spans="1:13" ht="48" customHeight="1" x14ac:dyDescent="0.3">
      <c r="A25" s="5"/>
      <c r="B25" s="8"/>
      <c r="C25" s="136"/>
      <c r="D25" s="148"/>
      <c r="E25" s="191" t="s">
        <v>33</v>
      </c>
      <c r="F25" s="148">
        <v>4161</v>
      </c>
      <c r="G25" s="149" t="s">
        <v>34</v>
      </c>
      <c r="H25" s="148" t="s">
        <v>26</v>
      </c>
      <c r="I25" s="139">
        <f>+'[190]PRESUP TOTAL'!$H$22+'[191]PRESUP SAN BENITO'!$G$22+'[192]PRESUP TOTAL'!$G$22</f>
        <v>603</v>
      </c>
      <c r="J25" s="140"/>
      <c r="K25" s="761"/>
      <c r="L25" s="9"/>
      <c r="M25" s="5"/>
    </row>
    <row r="26" spans="1:13" ht="62.25" customHeight="1" x14ac:dyDescent="0.3">
      <c r="A26" s="5"/>
      <c r="B26" s="8"/>
      <c r="C26" s="136"/>
      <c r="D26" s="148"/>
      <c r="E26" s="191" t="s">
        <v>35</v>
      </c>
      <c r="F26" s="148">
        <v>6016</v>
      </c>
      <c r="G26" s="149" t="s">
        <v>36</v>
      </c>
      <c r="H26" s="148" t="s">
        <v>26</v>
      </c>
      <c r="I26" s="139">
        <f>+'[191]PRESUP SAN BENITO'!$G$23+'[190]PRESUP TOTAL'!$H$23+'[192]PRESUP TOTAL'!$G$23</f>
        <v>631</v>
      </c>
      <c r="J26" s="140"/>
      <c r="K26" s="761"/>
      <c r="L26" s="9"/>
      <c r="M26" s="5"/>
    </row>
    <row r="27" spans="1:13" ht="30" customHeight="1" thickBot="1" x14ac:dyDescent="0.35">
      <c r="A27" s="5"/>
      <c r="B27" s="8"/>
      <c r="C27" s="142" t="s">
        <v>22</v>
      </c>
      <c r="D27" s="158"/>
      <c r="E27" s="158"/>
      <c r="F27" s="158"/>
      <c r="G27" s="159"/>
      <c r="H27" s="160"/>
      <c r="I27" s="139"/>
      <c r="J27" s="143"/>
      <c r="K27" s="761"/>
      <c r="L27" s="9"/>
      <c r="M27" s="5"/>
    </row>
    <row r="28" spans="1:13" ht="30" customHeight="1" thickBot="1" x14ac:dyDescent="0.35">
      <c r="A28" s="5"/>
      <c r="B28" s="8"/>
      <c r="C28" s="133" t="s">
        <v>37</v>
      </c>
      <c r="D28" s="134"/>
      <c r="E28" s="134"/>
      <c r="F28" s="134"/>
      <c r="G28" s="134"/>
      <c r="H28" s="134"/>
      <c r="I28" s="134"/>
      <c r="J28" s="134"/>
      <c r="K28" s="761"/>
      <c r="L28" s="9"/>
      <c r="M28" s="5"/>
    </row>
    <row r="29" spans="1:13" ht="44.25" customHeight="1" x14ac:dyDescent="0.3">
      <c r="A29" s="5"/>
      <c r="B29" s="8"/>
      <c r="C29" s="136"/>
      <c r="D29" s="148"/>
      <c r="E29" s="151" t="s">
        <v>38</v>
      </c>
      <c r="F29" s="148" t="s">
        <v>39</v>
      </c>
      <c r="G29" s="149" t="s">
        <v>40</v>
      </c>
      <c r="H29" s="148" t="s">
        <v>26</v>
      </c>
      <c r="I29" s="139">
        <f>+'[190]PRESUP TOTAL'!$H$25+'[191]PRESUP SAN BENITO'!$G$25+'[192]PRESUP TOTAL'!$G$25</f>
        <v>484</v>
      </c>
      <c r="J29" s="140"/>
      <c r="K29" s="761"/>
      <c r="L29" s="9"/>
      <c r="M29" s="5"/>
    </row>
    <row r="30" spans="1:13" ht="109.5" customHeight="1" x14ac:dyDescent="0.3">
      <c r="A30" s="5"/>
      <c r="B30" s="8"/>
      <c r="C30" s="136"/>
      <c r="D30" s="148"/>
      <c r="E30" s="151" t="s">
        <v>38</v>
      </c>
      <c r="F30" s="148" t="s">
        <v>41</v>
      </c>
      <c r="G30" s="149" t="s">
        <v>42</v>
      </c>
      <c r="H30" s="148" t="s">
        <v>43</v>
      </c>
      <c r="I30" s="139">
        <f>+'[190]PRESUP TOTAL'!$H$27+'[191]PRESUP SAN BENITO'!$G$26+'[192]PRESUP TOTAL'!$G$26</f>
        <v>3731</v>
      </c>
      <c r="J30" s="140"/>
      <c r="K30" s="761"/>
      <c r="L30" s="9"/>
      <c r="M30" s="5"/>
    </row>
    <row r="31" spans="1:13" ht="44.25" customHeight="1" x14ac:dyDescent="0.3">
      <c r="A31" s="5"/>
      <c r="B31" s="8"/>
      <c r="C31" s="157"/>
      <c r="D31" s="148"/>
      <c r="E31" s="151" t="s">
        <v>38</v>
      </c>
      <c r="F31" s="148" t="s">
        <v>44</v>
      </c>
      <c r="G31" s="149" t="s">
        <v>45</v>
      </c>
      <c r="H31" s="148" t="s">
        <v>43</v>
      </c>
      <c r="I31" s="139">
        <f>+'[190]PRESUP TOTAL'!$H$26+'[191]PRESUP SAN BENITO'!$G$27+'[192]PRESUP TOTAL'!$G$27</f>
        <v>5289</v>
      </c>
      <c r="J31" s="140"/>
      <c r="K31" s="761"/>
      <c r="L31" s="9"/>
      <c r="M31" s="5"/>
    </row>
    <row r="32" spans="1:13" ht="30" customHeight="1" thickBot="1" x14ac:dyDescent="0.35">
      <c r="A32" s="5"/>
      <c r="B32" s="8"/>
      <c r="C32" s="142" t="s">
        <v>22</v>
      </c>
      <c r="D32" s="158"/>
      <c r="E32" s="158"/>
      <c r="F32" s="158"/>
      <c r="G32" s="159"/>
      <c r="H32" s="160"/>
      <c r="I32" s="139"/>
      <c r="J32" s="143"/>
      <c r="K32" s="761"/>
      <c r="L32" s="9"/>
      <c r="M32" s="5"/>
    </row>
    <row r="33" spans="1:13" ht="30" customHeight="1" thickBot="1" x14ac:dyDescent="0.35">
      <c r="A33" s="5"/>
      <c r="B33" s="8"/>
      <c r="C33" s="133" t="s">
        <v>46</v>
      </c>
      <c r="D33" s="134"/>
      <c r="E33" s="134"/>
      <c r="F33" s="134"/>
      <c r="G33" s="134"/>
      <c r="H33" s="134"/>
      <c r="I33" s="134"/>
      <c r="J33" s="134"/>
      <c r="K33" s="761"/>
      <c r="L33" s="9"/>
      <c r="M33" s="5"/>
    </row>
    <row r="34" spans="1:13" ht="30" customHeight="1" x14ac:dyDescent="0.3">
      <c r="A34" s="5"/>
      <c r="B34" s="8"/>
      <c r="C34" s="136"/>
      <c r="D34" s="148"/>
      <c r="E34" s="148" t="s">
        <v>47</v>
      </c>
      <c r="F34" s="148">
        <v>4671</v>
      </c>
      <c r="G34" s="149" t="s">
        <v>48</v>
      </c>
      <c r="H34" s="148" t="s">
        <v>21</v>
      </c>
      <c r="I34" s="139">
        <f>+'[191]PRESUP SAN BENITO'!$G$29+'[190]PRESUP TOTAL'!$H$29+'[192]PRESUP TOTAL'!$G$29</f>
        <v>2498</v>
      </c>
      <c r="J34" s="140"/>
      <c r="K34" s="761"/>
      <c r="L34" s="9"/>
      <c r="M34" s="5"/>
    </row>
    <row r="35" spans="1:13" ht="30" customHeight="1" thickBot="1" x14ac:dyDescent="0.35">
      <c r="A35" s="5"/>
      <c r="B35" s="8"/>
      <c r="C35" s="142" t="s">
        <v>22</v>
      </c>
      <c r="D35" s="158"/>
      <c r="E35" s="158"/>
      <c r="F35" s="158"/>
      <c r="G35" s="159"/>
      <c r="H35" s="160"/>
      <c r="I35" s="139"/>
      <c r="J35" s="143"/>
      <c r="K35" s="761"/>
      <c r="L35" s="9"/>
      <c r="M35" s="5"/>
    </row>
    <row r="36" spans="1:13" ht="30" customHeight="1" thickBot="1" x14ac:dyDescent="0.35">
      <c r="A36" s="5"/>
      <c r="B36" s="8"/>
      <c r="C36" s="133" t="s">
        <v>49</v>
      </c>
      <c r="D36" s="134"/>
      <c r="E36" s="134"/>
      <c r="F36" s="134"/>
      <c r="G36" s="134"/>
      <c r="H36" s="134"/>
      <c r="I36" s="134"/>
      <c r="J36" s="134"/>
      <c r="K36" s="761"/>
      <c r="L36" s="9"/>
      <c r="M36" s="5"/>
    </row>
    <row r="37" spans="1:13" ht="30" customHeight="1" x14ac:dyDescent="0.3">
      <c r="A37" s="5"/>
      <c r="B37" s="8"/>
      <c r="C37" s="136"/>
      <c r="D37" s="148"/>
      <c r="E37" s="151" t="s">
        <v>50</v>
      </c>
      <c r="F37" s="148">
        <v>4390</v>
      </c>
      <c r="G37" s="149" t="s">
        <v>51</v>
      </c>
      <c r="H37" s="148" t="s">
        <v>26</v>
      </c>
      <c r="I37" s="139">
        <f>+'[190]PRESUP TOTAL'!$H$31+'[191]PRESUP SAN BENITO'!$G$31+'[192]PRESUP TOTAL'!$G$31</f>
        <v>598</v>
      </c>
      <c r="J37" s="140"/>
      <c r="K37" s="761"/>
      <c r="L37" s="9"/>
      <c r="M37" s="5"/>
    </row>
    <row r="38" spans="1:13" ht="45.75" customHeight="1" x14ac:dyDescent="0.3">
      <c r="A38" s="5"/>
      <c r="B38" s="8"/>
      <c r="C38" s="136"/>
      <c r="D38" s="148"/>
      <c r="E38" s="151" t="s">
        <v>52</v>
      </c>
      <c r="F38" s="148">
        <v>4159</v>
      </c>
      <c r="G38" s="149" t="s">
        <v>53</v>
      </c>
      <c r="H38" s="148" t="s">
        <v>26</v>
      </c>
      <c r="I38" s="139">
        <f>+'[190]PRESUP TOTAL'!$H$32+'[191]PRESUP SAN BENITO'!$G$32+'[192]PRESUP TOTAL'!$G$32</f>
        <v>598</v>
      </c>
      <c r="J38" s="140"/>
      <c r="K38" s="761"/>
      <c r="L38" s="9"/>
      <c r="M38" s="5"/>
    </row>
    <row r="39" spans="1:13" ht="60.75" customHeight="1" x14ac:dyDescent="0.3">
      <c r="A39" s="5"/>
      <c r="B39" s="8"/>
      <c r="C39" s="136"/>
      <c r="D39" s="148"/>
      <c r="E39" s="151" t="s">
        <v>54</v>
      </c>
      <c r="F39" s="148">
        <v>6486</v>
      </c>
      <c r="G39" s="149" t="s">
        <v>55</v>
      </c>
      <c r="H39" s="148" t="s">
        <v>26</v>
      </c>
      <c r="I39" s="139">
        <f>+'[190]PRESUP TOTAL'!$H$33+'[191]PRESUP SAN BENITO'!$G$33+'[192]PRESUP TOTAL'!$G$33</f>
        <v>479</v>
      </c>
      <c r="J39" s="140"/>
      <c r="K39" s="761"/>
      <c r="L39" s="9"/>
      <c r="M39" s="5"/>
    </row>
    <row r="40" spans="1:13" ht="60.75" customHeight="1" x14ac:dyDescent="0.3">
      <c r="A40" s="5"/>
      <c r="B40" s="8"/>
      <c r="C40" s="136"/>
      <c r="D40" s="148"/>
      <c r="E40" s="151" t="s">
        <v>56</v>
      </c>
      <c r="F40" s="148">
        <v>6137</v>
      </c>
      <c r="G40" s="149" t="s">
        <v>57</v>
      </c>
      <c r="H40" s="148" t="s">
        <v>21</v>
      </c>
      <c r="I40" s="139">
        <f>+'[190]PRESUP TOTAL'!$H$34+'[191]PRESUP SAN BENITO'!$G$34+'[192]PRESUP TOTAL'!$G$34</f>
        <v>944</v>
      </c>
      <c r="J40" s="140"/>
      <c r="K40" s="761"/>
      <c r="L40" s="9"/>
      <c r="M40" s="5"/>
    </row>
    <row r="41" spans="1:13" ht="60.75" customHeight="1" x14ac:dyDescent="0.3">
      <c r="A41" s="5"/>
      <c r="B41" s="8"/>
      <c r="C41" s="136"/>
      <c r="D41" s="148"/>
      <c r="E41" s="151" t="s">
        <v>58</v>
      </c>
      <c r="F41" s="148">
        <v>6102</v>
      </c>
      <c r="G41" s="149" t="s">
        <v>59</v>
      </c>
      <c r="H41" s="148" t="s">
        <v>60</v>
      </c>
      <c r="I41" s="139">
        <f>+'[190]PRESUP TOTAL'!$H$35+'[191]PRESUP SAN BENITO'!$G$35+'[192]PRESUP TOTAL'!$G$35</f>
        <v>161.4</v>
      </c>
      <c r="J41" s="140"/>
      <c r="K41" s="761"/>
      <c r="L41" s="9"/>
      <c r="M41" s="5"/>
    </row>
    <row r="42" spans="1:13" ht="60.75" customHeight="1" x14ac:dyDescent="0.3">
      <c r="A42" s="5"/>
      <c r="B42" s="8"/>
      <c r="C42" s="136"/>
      <c r="D42" s="148"/>
      <c r="E42" s="151" t="s">
        <v>61</v>
      </c>
      <c r="F42" s="148">
        <v>8228</v>
      </c>
      <c r="G42" s="149" t="s">
        <v>62</v>
      </c>
      <c r="H42" s="148" t="s">
        <v>60</v>
      </c>
      <c r="I42" s="139">
        <f>+'[190]PRESUP TOTAL'!$H$36+'[191]PRESUP SAN BENITO'!$G$36+'[192]PRESUP TOTAL'!$G$36</f>
        <v>872</v>
      </c>
      <c r="J42" s="140"/>
      <c r="K42" s="761"/>
      <c r="L42" s="9"/>
      <c r="M42" s="5"/>
    </row>
    <row r="43" spans="1:13" ht="60.75" customHeight="1" x14ac:dyDescent="0.3">
      <c r="A43" s="5"/>
      <c r="B43" s="8"/>
      <c r="C43" s="136"/>
      <c r="D43" s="148"/>
      <c r="E43" s="151" t="s">
        <v>63</v>
      </c>
      <c r="F43" s="148">
        <v>8229</v>
      </c>
      <c r="G43" s="149" t="s">
        <v>64</v>
      </c>
      <c r="H43" s="148" t="s">
        <v>60</v>
      </c>
      <c r="I43" s="139">
        <f>+'[190]PRESUP TOTAL'!$H$37+'[191]PRESUP SAN BENITO'!$G$37+'[192]PRESUP TOTAL'!$G$37</f>
        <v>872</v>
      </c>
      <c r="J43" s="140"/>
      <c r="K43" s="761"/>
      <c r="L43" s="9"/>
      <c r="M43" s="5"/>
    </row>
    <row r="44" spans="1:13" ht="60.75" customHeight="1" x14ac:dyDescent="0.3">
      <c r="A44" s="5"/>
      <c r="B44" s="8"/>
      <c r="C44" s="136"/>
      <c r="D44" s="148"/>
      <c r="E44" s="151" t="s">
        <v>65</v>
      </c>
      <c r="F44" s="148">
        <v>8776</v>
      </c>
      <c r="G44" s="149" t="s">
        <v>66</v>
      </c>
      <c r="H44" s="148" t="s">
        <v>60</v>
      </c>
      <c r="I44" s="139">
        <f>+'[190]PRESUP TOTAL'!$H$38+'[191]PRESUP SAN BENITO'!$G$38+'[192]PRESUP TOTAL'!$G$38</f>
        <v>872</v>
      </c>
      <c r="J44" s="140"/>
      <c r="K44" s="761"/>
      <c r="L44" s="9"/>
      <c r="M44" s="5"/>
    </row>
    <row r="45" spans="1:13" ht="60.75" customHeight="1" x14ac:dyDescent="0.3">
      <c r="A45" s="5"/>
      <c r="B45" s="8"/>
      <c r="C45" s="136"/>
      <c r="D45" s="148"/>
      <c r="E45" s="151" t="s">
        <v>67</v>
      </c>
      <c r="F45" s="148">
        <v>4054</v>
      </c>
      <c r="G45" s="149" t="s">
        <v>68</v>
      </c>
      <c r="H45" s="148" t="s">
        <v>60</v>
      </c>
      <c r="I45" s="139">
        <f>+'[190]PRESUP TOTAL'!$H$39+'[191]PRESUP SAN BENITO'!$G$39+'[192]PRESUP TOTAL'!$G$39</f>
        <v>878</v>
      </c>
      <c r="J45" s="140"/>
      <c r="K45" s="761"/>
      <c r="L45" s="9"/>
      <c r="M45" s="5"/>
    </row>
    <row r="46" spans="1:13" ht="60.75" customHeight="1" x14ac:dyDescent="0.3">
      <c r="A46" s="5"/>
      <c r="B46" s="8"/>
      <c r="C46" s="136"/>
      <c r="D46" s="148"/>
      <c r="E46" s="151" t="s">
        <v>69</v>
      </c>
      <c r="F46" s="148">
        <v>6475</v>
      </c>
      <c r="G46" s="149" t="s">
        <v>70</v>
      </c>
      <c r="H46" s="148" t="s">
        <v>60</v>
      </c>
      <c r="I46" s="139">
        <f>+'[190]PRESUP TOTAL'!$H$40+'[191]PRESUP SAN BENITO'!$G$40+'[192]PRESUP TOTAL'!$G$40</f>
        <v>1031</v>
      </c>
      <c r="J46" s="140"/>
      <c r="K46" s="761"/>
      <c r="L46" s="9"/>
      <c r="M46" s="5"/>
    </row>
    <row r="47" spans="1:13" ht="60.75" customHeight="1" x14ac:dyDescent="0.3">
      <c r="A47" s="5"/>
      <c r="B47" s="8"/>
      <c r="C47" s="136"/>
      <c r="D47" s="148"/>
      <c r="E47" s="151" t="s">
        <v>71</v>
      </c>
      <c r="F47" s="148">
        <v>4088</v>
      </c>
      <c r="G47" s="149" t="s">
        <v>72</v>
      </c>
      <c r="H47" s="148" t="s">
        <v>60</v>
      </c>
      <c r="I47" s="139">
        <f>+'[190]PRESUP TOTAL'!$H$41+'[191]PRESUP SAN BENITO'!$G$41+'[192]PRESUP TOTAL'!$G$41</f>
        <v>43</v>
      </c>
      <c r="J47" s="140"/>
      <c r="K47" s="761"/>
      <c r="L47" s="9"/>
      <c r="M47" s="5"/>
    </row>
    <row r="48" spans="1:13" ht="60.75" customHeight="1" x14ac:dyDescent="0.3">
      <c r="A48" s="5"/>
      <c r="B48" s="8"/>
      <c r="C48" s="136"/>
      <c r="D48" s="148"/>
      <c r="E48" s="151" t="s">
        <v>73</v>
      </c>
      <c r="F48" s="148">
        <v>4855</v>
      </c>
      <c r="G48" s="149" t="s">
        <v>74</v>
      </c>
      <c r="H48" s="148" t="s">
        <v>21</v>
      </c>
      <c r="I48" s="139">
        <f>+'[190]PRESUP TOTAL'!$H$42+'[191]PRESUP SAN BENITO'!$G$42+'[192]PRESUP TOTAL'!$G$42</f>
        <v>82.5</v>
      </c>
      <c r="J48" s="140"/>
      <c r="K48" s="761"/>
      <c r="L48" s="9"/>
      <c r="M48" s="5"/>
    </row>
    <row r="49" spans="1:13" ht="60.75" customHeight="1" x14ac:dyDescent="0.3">
      <c r="A49" s="5"/>
      <c r="B49" s="8"/>
      <c r="C49" s="136"/>
      <c r="D49" s="148"/>
      <c r="E49" s="151" t="s">
        <v>56</v>
      </c>
      <c r="F49" s="148">
        <v>8551</v>
      </c>
      <c r="G49" s="149" t="s">
        <v>75</v>
      </c>
      <c r="H49" s="148" t="s">
        <v>26</v>
      </c>
      <c r="I49" s="139">
        <f>+'[190]PRESUP TOTAL'!$H$43+'[191]PRESUP SAN BENITO'!$G$43+'[192]PRESUP TOTAL'!$G$43</f>
        <v>154</v>
      </c>
      <c r="J49" s="140"/>
      <c r="K49" s="761"/>
      <c r="L49" s="9"/>
      <c r="M49" s="5"/>
    </row>
    <row r="50" spans="1:13" ht="60.75" customHeight="1" x14ac:dyDescent="0.3">
      <c r="A50" s="5"/>
      <c r="B50" s="8"/>
      <c r="C50" s="136"/>
      <c r="D50" s="148"/>
      <c r="E50" s="151" t="s">
        <v>76</v>
      </c>
      <c r="F50" s="148">
        <v>3396</v>
      </c>
      <c r="G50" s="149" t="s">
        <v>77</v>
      </c>
      <c r="H50" s="148" t="s">
        <v>78</v>
      </c>
      <c r="I50" s="139">
        <f>+'[190]PRESUP TOTAL'!$H$44+'[191]PRESUP SAN BENITO'!$G$44+'[192]PRESUP TOTAL'!$G$44</f>
        <v>14</v>
      </c>
      <c r="J50" s="140"/>
      <c r="K50" s="761"/>
      <c r="L50" s="9"/>
      <c r="M50" s="5"/>
    </row>
    <row r="51" spans="1:13" ht="60.75" customHeight="1" x14ac:dyDescent="0.3">
      <c r="A51" s="5"/>
      <c r="B51" s="8"/>
      <c r="C51" s="136"/>
      <c r="D51" s="148"/>
      <c r="E51" s="151" t="s">
        <v>79</v>
      </c>
      <c r="F51" s="148">
        <v>4920</v>
      </c>
      <c r="G51" s="149" t="s">
        <v>80</v>
      </c>
      <c r="H51" s="148" t="s">
        <v>78</v>
      </c>
      <c r="I51" s="139">
        <f>+'[190]PRESUP TOTAL'!$H$45+'[191]PRESUP SAN BENITO'!$G$45+'[192]PRESUP TOTAL'!$G$45</f>
        <v>30</v>
      </c>
      <c r="J51" s="140"/>
      <c r="K51" s="761"/>
      <c r="L51" s="9"/>
      <c r="M51" s="5"/>
    </row>
    <row r="52" spans="1:13" ht="60.75" customHeight="1" x14ac:dyDescent="0.3">
      <c r="A52" s="5"/>
      <c r="B52" s="8"/>
      <c r="C52" s="136"/>
      <c r="D52" s="148"/>
      <c r="E52" s="151" t="s">
        <v>81</v>
      </c>
      <c r="F52" s="148">
        <v>3548</v>
      </c>
      <c r="G52" s="149" t="s">
        <v>82</v>
      </c>
      <c r="H52" s="148" t="s">
        <v>78</v>
      </c>
      <c r="I52" s="139">
        <f>+'[190]PRESUP TOTAL'!$H$46+'[191]PRESUP SAN BENITO'!$G$46+'[192]PRESUP TOTAL'!$G$46</f>
        <v>56</v>
      </c>
      <c r="J52" s="140"/>
      <c r="K52" s="761"/>
      <c r="L52" s="9"/>
      <c r="M52" s="5"/>
    </row>
    <row r="53" spans="1:13" ht="60.75" customHeight="1" x14ac:dyDescent="0.3">
      <c r="A53" s="5"/>
      <c r="B53" s="8"/>
      <c r="C53" s="136"/>
      <c r="D53" s="148"/>
      <c r="E53" s="151" t="s">
        <v>83</v>
      </c>
      <c r="F53" s="148">
        <v>8094</v>
      </c>
      <c r="G53" s="149" t="s">
        <v>84</v>
      </c>
      <c r="H53" s="148" t="s">
        <v>78</v>
      </c>
      <c r="I53" s="139">
        <f>+'[190]PRESUP TOTAL'!$H$47+'[191]PRESUP SAN BENITO'!$G$47+'[192]PRESUP TOTAL'!$G$47</f>
        <v>20</v>
      </c>
      <c r="J53" s="140"/>
      <c r="K53" s="761"/>
      <c r="L53" s="9"/>
      <c r="M53" s="5"/>
    </row>
    <row r="54" spans="1:13" ht="60.75" customHeight="1" x14ac:dyDescent="0.3">
      <c r="A54" s="5"/>
      <c r="B54" s="8"/>
      <c r="C54" s="136"/>
      <c r="D54" s="148"/>
      <c r="E54" s="151" t="s">
        <v>83</v>
      </c>
      <c r="F54" s="148">
        <v>4884</v>
      </c>
      <c r="G54" s="149" t="s">
        <v>85</v>
      </c>
      <c r="H54" s="148" t="s">
        <v>78</v>
      </c>
      <c r="I54" s="139">
        <f>+'[190]PRESUP TOTAL'!$H$48+'[191]PRESUP SAN BENITO'!$G$48+'[192]PRESUP TOTAL'!$G$48</f>
        <v>18</v>
      </c>
      <c r="J54" s="140"/>
      <c r="K54" s="761"/>
      <c r="L54" s="9"/>
      <c r="M54" s="5"/>
    </row>
    <row r="55" spans="1:13" ht="60.75" customHeight="1" x14ac:dyDescent="0.3">
      <c r="A55" s="5"/>
      <c r="B55" s="8"/>
      <c r="C55" s="136"/>
      <c r="D55" s="148"/>
      <c r="E55" s="151" t="s">
        <v>83</v>
      </c>
      <c r="F55" s="148">
        <v>7090</v>
      </c>
      <c r="G55" s="149" t="s">
        <v>86</v>
      </c>
      <c r="H55" s="148" t="s">
        <v>21</v>
      </c>
      <c r="I55" s="139">
        <f>+'[190]PRESUP TOTAL'!$H$49+'[191]PRESUP SAN BENITO'!$G$49+'[192]PRESUP TOTAL'!$G$49</f>
        <v>68</v>
      </c>
      <c r="J55" s="140"/>
      <c r="K55" s="761"/>
      <c r="L55" s="9"/>
      <c r="M55" s="5"/>
    </row>
    <row r="56" spans="1:13" ht="60.75" customHeight="1" x14ac:dyDescent="0.3">
      <c r="A56" s="5"/>
      <c r="B56" s="8"/>
      <c r="C56" s="136"/>
      <c r="D56" s="148"/>
      <c r="E56" s="151" t="s">
        <v>87</v>
      </c>
      <c r="F56" s="148">
        <v>7353</v>
      </c>
      <c r="G56" s="149" t="s">
        <v>88</v>
      </c>
      <c r="H56" s="148" t="s">
        <v>78</v>
      </c>
      <c r="I56" s="139">
        <f>+'[190]PRESUP TOTAL'!$H$50+'[191]PRESUP SAN BENITO'!$G$50+'[192]PRESUP TOTAL'!$G$50</f>
        <v>38</v>
      </c>
      <c r="J56" s="140"/>
      <c r="K56" s="761"/>
      <c r="L56" s="9"/>
      <c r="M56" s="5"/>
    </row>
    <row r="57" spans="1:13" ht="30" customHeight="1" thickBot="1" x14ac:dyDescent="0.35">
      <c r="A57" s="5"/>
      <c r="B57" s="8"/>
      <c r="C57" s="142" t="s">
        <v>22</v>
      </c>
      <c r="D57" s="158"/>
      <c r="E57" s="158"/>
      <c r="F57" s="158"/>
      <c r="G57" s="159"/>
      <c r="H57" s="160"/>
      <c r="I57" s="139"/>
      <c r="J57" s="143"/>
      <c r="K57" s="761"/>
      <c r="L57" s="9"/>
      <c r="M57" s="5"/>
    </row>
    <row r="58" spans="1:13" ht="30" customHeight="1" thickBot="1" x14ac:dyDescent="0.35">
      <c r="A58" s="5"/>
      <c r="B58" s="8"/>
      <c r="C58" s="133" t="s">
        <v>89</v>
      </c>
      <c r="D58" s="134"/>
      <c r="E58" s="134"/>
      <c r="F58" s="134"/>
      <c r="G58" s="134"/>
      <c r="H58" s="134"/>
      <c r="I58" s="134"/>
      <c r="J58" s="134"/>
      <c r="K58" s="761"/>
      <c r="L58" s="9"/>
      <c r="M58" s="5"/>
    </row>
    <row r="59" spans="1:13" ht="52.5" customHeight="1" x14ac:dyDescent="0.3">
      <c r="A59" s="5"/>
      <c r="B59" s="8"/>
      <c r="C59" s="136"/>
      <c r="D59" s="148"/>
      <c r="E59" s="151" t="s">
        <v>50</v>
      </c>
      <c r="F59" s="148">
        <v>3710</v>
      </c>
      <c r="G59" s="149" t="s">
        <v>30</v>
      </c>
      <c r="H59" s="148" t="s">
        <v>26</v>
      </c>
      <c r="I59" s="139">
        <f>+'[190]PRESUP TOTAL'!$H$52+'[191]PRESUP SAN BENITO'!$G$52+'[192]PRESUP TOTAL'!$G$52</f>
        <v>848</v>
      </c>
      <c r="J59" s="140"/>
      <c r="K59" s="761"/>
      <c r="L59" s="9"/>
      <c r="M59" s="5"/>
    </row>
    <row r="60" spans="1:13" ht="55.5" customHeight="1" x14ac:dyDescent="0.3">
      <c r="A60" s="5"/>
      <c r="B60" s="8"/>
      <c r="C60" s="136"/>
      <c r="D60" s="148"/>
      <c r="E60" s="151" t="s">
        <v>50</v>
      </c>
      <c r="F60" s="148">
        <v>3017</v>
      </c>
      <c r="G60" s="149" t="s">
        <v>31</v>
      </c>
      <c r="H60" s="148" t="s">
        <v>26</v>
      </c>
      <c r="I60" s="139">
        <f>+'[190]PRESUP TOTAL'!$H$53+'[191]PRESUP SAN BENITO'!$G$53+'[192]PRESUP TOTAL'!$G$53</f>
        <v>810.3</v>
      </c>
      <c r="J60" s="140"/>
      <c r="K60" s="761"/>
      <c r="L60" s="9"/>
      <c r="M60" s="5"/>
    </row>
    <row r="61" spans="1:13" ht="67.5" customHeight="1" x14ac:dyDescent="0.3">
      <c r="A61" s="5"/>
      <c r="B61" s="8"/>
      <c r="C61" s="136"/>
      <c r="D61" s="148"/>
      <c r="E61" s="148" t="s">
        <v>90</v>
      </c>
      <c r="F61" s="148">
        <v>5421</v>
      </c>
      <c r="G61" s="149" t="s">
        <v>91</v>
      </c>
      <c r="H61" s="148" t="s">
        <v>26</v>
      </c>
      <c r="I61" s="416">
        <f>+'[190]PRESUP TOTAL'!$H$54+'[192]PRESUP TOTAL'!$G$54</f>
        <v>159</v>
      </c>
      <c r="J61" s="140"/>
      <c r="K61" s="761"/>
      <c r="L61" s="9"/>
      <c r="M61" s="5"/>
    </row>
    <row r="62" spans="1:13" ht="50.25" customHeight="1" x14ac:dyDescent="0.3">
      <c r="A62" s="5"/>
      <c r="B62" s="8"/>
      <c r="C62" s="136"/>
      <c r="D62" s="148"/>
      <c r="E62" s="148" t="s">
        <v>90</v>
      </c>
      <c r="F62" s="148">
        <v>9109</v>
      </c>
      <c r="G62" s="149" t="s">
        <v>92</v>
      </c>
      <c r="H62" s="148" t="s">
        <v>26</v>
      </c>
      <c r="I62" s="416">
        <f>+'[190]PRESUP TOTAL'!$H$55+'[192]PRESUP TOTAL'!$G$55</f>
        <v>16</v>
      </c>
      <c r="J62" s="140"/>
      <c r="K62" s="761"/>
      <c r="L62" s="9"/>
      <c r="M62" s="5"/>
    </row>
    <row r="63" spans="1:13" ht="42.75" customHeight="1" x14ac:dyDescent="0.3">
      <c r="A63" s="5"/>
      <c r="B63" s="8"/>
      <c r="C63" s="136"/>
      <c r="D63" s="148"/>
      <c r="E63" s="151" t="s">
        <v>47</v>
      </c>
      <c r="F63" s="148">
        <v>4009</v>
      </c>
      <c r="G63" s="149" t="s">
        <v>93</v>
      </c>
      <c r="H63" s="148" t="s">
        <v>21</v>
      </c>
      <c r="I63" s="139">
        <f>+'[190]PRESUP TOTAL'!$H$57+'[191]PRESUP SAN BENITO'!$G$56+'[192]PRESUP TOTAL'!$G$57</f>
        <v>762</v>
      </c>
      <c r="J63" s="140"/>
      <c r="K63" s="761"/>
      <c r="L63" s="9"/>
      <c r="M63" s="5"/>
    </row>
    <row r="64" spans="1:13" ht="30" customHeight="1" x14ac:dyDescent="0.3">
      <c r="A64" s="5"/>
      <c r="B64" s="8"/>
      <c r="C64" s="136"/>
      <c r="D64" s="148"/>
      <c r="E64" s="148" t="s">
        <v>94</v>
      </c>
      <c r="F64" s="148">
        <v>8655</v>
      </c>
      <c r="G64" s="149" t="s">
        <v>95</v>
      </c>
      <c r="H64" s="148" t="s">
        <v>26</v>
      </c>
      <c r="I64" s="139">
        <f>+'[190]PRESUP TOTAL'!$H$58+'[191]PRESUP SAN BENITO'!$G$55+'[192]PRESUP TOTAL'!$G$58</f>
        <v>261</v>
      </c>
      <c r="J64" s="140"/>
      <c r="K64" s="761"/>
      <c r="L64" s="9"/>
      <c r="M64" s="5"/>
    </row>
    <row r="65" spans="1:13" ht="48" customHeight="1" x14ac:dyDescent="0.3">
      <c r="A65" s="5"/>
      <c r="B65" s="8"/>
      <c r="C65" s="136"/>
      <c r="D65" s="148"/>
      <c r="E65" s="151" t="s">
        <v>96</v>
      </c>
      <c r="F65" s="148">
        <v>3776</v>
      </c>
      <c r="G65" s="149" t="s">
        <v>97</v>
      </c>
      <c r="H65" s="148" t="s">
        <v>21</v>
      </c>
      <c r="I65" s="139">
        <f>+'[190]PRESUP TOTAL'!$H$59+'[191]PRESUP SAN BENITO'!$G$57+'[192]PRESUP TOTAL'!$G$59</f>
        <v>105</v>
      </c>
      <c r="J65" s="140"/>
      <c r="K65" s="761"/>
      <c r="L65" s="9"/>
      <c r="M65" s="5"/>
    </row>
    <row r="66" spans="1:13" ht="48" customHeight="1" x14ac:dyDescent="0.3">
      <c r="A66" s="5"/>
      <c r="B66" s="8"/>
      <c r="C66" s="136"/>
      <c r="D66" s="148"/>
      <c r="E66" s="151" t="s">
        <v>98</v>
      </c>
      <c r="F66" s="148">
        <v>4905</v>
      </c>
      <c r="G66" s="149" t="s">
        <v>99</v>
      </c>
      <c r="H66" s="148" t="s">
        <v>60</v>
      </c>
      <c r="I66" s="139">
        <f>+'[190]PRESUP TOTAL'!$H$60+'[191]PRESUP SAN BENITO'!$G$58+'[192]PRESUP TOTAL'!$G$60</f>
        <v>176</v>
      </c>
      <c r="J66" s="140"/>
      <c r="K66" s="761"/>
      <c r="L66" s="9"/>
      <c r="M66" s="5"/>
    </row>
    <row r="67" spans="1:13" ht="48" customHeight="1" x14ac:dyDescent="0.3">
      <c r="A67" s="5"/>
      <c r="B67" s="8"/>
      <c r="C67" s="136"/>
      <c r="D67" s="148"/>
      <c r="E67" s="151" t="s">
        <v>33</v>
      </c>
      <c r="F67" s="148">
        <v>4556</v>
      </c>
      <c r="G67" s="149" t="s">
        <v>100</v>
      </c>
      <c r="H67" s="148" t="s">
        <v>60</v>
      </c>
      <c r="I67" s="139">
        <f>+'[190]PRESUP TOTAL'!$H$61+'[191]PRESUP SAN BENITO'!$G$59+'[192]PRESUP TOTAL'!$G$61</f>
        <v>475</v>
      </c>
      <c r="J67" s="140"/>
      <c r="K67" s="761"/>
      <c r="L67" s="9"/>
      <c r="M67" s="5"/>
    </row>
    <row r="68" spans="1:13" ht="59.25" customHeight="1" x14ac:dyDescent="0.3">
      <c r="A68" s="5"/>
      <c r="B68" s="8"/>
      <c r="C68" s="136"/>
      <c r="D68" s="148"/>
      <c r="E68" s="148" t="s">
        <v>90</v>
      </c>
      <c r="F68" s="148">
        <v>3641</v>
      </c>
      <c r="G68" s="149" t="s">
        <v>101</v>
      </c>
      <c r="H68" s="148" t="s">
        <v>60</v>
      </c>
      <c r="I68" s="416">
        <f>+'[191]PRESUP SAN BENITO'!$G$60</f>
        <v>45</v>
      </c>
      <c r="J68" s="140"/>
      <c r="K68" s="761"/>
      <c r="L68" s="9"/>
      <c r="M68" s="5"/>
    </row>
    <row r="69" spans="1:13" ht="105.75" customHeight="1" x14ac:dyDescent="0.3">
      <c r="A69" s="5"/>
      <c r="B69" s="8"/>
      <c r="C69" s="136"/>
      <c r="D69" s="148"/>
      <c r="E69" s="151" t="s">
        <v>38</v>
      </c>
      <c r="F69" s="148" t="s">
        <v>41</v>
      </c>
      <c r="G69" s="149" t="s">
        <v>42</v>
      </c>
      <c r="H69" s="148" t="s">
        <v>102</v>
      </c>
      <c r="I69" s="416">
        <f>+'[190]PRESUP TOTAL'!$H$56+'[191]PRESUP SAN BENITO'!$G$61+'[192]PRESUP TOTAL'!$G$56</f>
        <v>26971</v>
      </c>
      <c r="J69" s="140"/>
      <c r="K69" s="761"/>
      <c r="L69" s="9"/>
      <c r="M69" s="5"/>
    </row>
    <row r="70" spans="1:13" ht="30" customHeight="1" x14ac:dyDescent="0.3">
      <c r="A70" s="5"/>
      <c r="B70" s="8"/>
      <c r="C70" s="136"/>
      <c r="D70" s="148"/>
      <c r="E70" s="148" t="s">
        <v>103</v>
      </c>
      <c r="F70" s="148" t="s">
        <v>104</v>
      </c>
      <c r="G70" s="149" t="s">
        <v>105</v>
      </c>
      <c r="H70" s="148" t="s">
        <v>26</v>
      </c>
      <c r="I70" s="416">
        <f>+'[191]PRESUP SAN BENITO'!$G$54</f>
        <v>240</v>
      </c>
      <c r="J70" s="140"/>
      <c r="K70" s="761"/>
      <c r="L70" s="9"/>
      <c r="M70" s="5"/>
    </row>
    <row r="71" spans="1:13" ht="30" customHeight="1" thickBot="1" x14ac:dyDescent="0.35">
      <c r="A71" s="5"/>
      <c r="B71" s="8"/>
      <c r="C71" s="142" t="s">
        <v>22</v>
      </c>
      <c r="D71" s="158"/>
      <c r="E71" s="158"/>
      <c r="F71" s="158"/>
      <c r="G71" s="159"/>
      <c r="H71" s="160"/>
      <c r="I71" s="139"/>
      <c r="J71" s="143"/>
      <c r="K71" s="761"/>
      <c r="L71" s="9"/>
      <c r="M71" s="5"/>
    </row>
    <row r="72" spans="1:13" ht="30" customHeight="1" thickBot="1" x14ac:dyDescent="0.35">
      <c r="A72" s="5"/>
      <c r="B72" s="8"/>
      <c r="C72" s="133" t="s">
        <v>106</v>
      </c>
      <c r="D72" s="134"/>
      <c r="E72" s="134"/>
      <c r="F72" s="134"/>
      <c r="G72" s="134"/>
      <c r="H72" s="134"/>
      <c r="I72" s="134"/>
      <c r="J72" s="134"/>
      <c r="K72" s="761"/>
      <c r="L72" s="9"/>
      <c r="M72" s="5"/>
    </row>
    <row r="73" spans="1:13" ht="50.25" customHeight="1" x14ac:dyDescent="0.3">
      <c r="A73" s="5"/>
      <c r="B73" s="8"/>
      <c r="C73" s="136"/>
      <c r="D73" s="148"/>
      <c r="E73" s="151" t="s">
        <v>50</v>
      </c>
      <c r="F73" s="148">
        <v>4262</v>
      </c>
      <c r="G73" s="149" t="s">
        <v>107</v>
      </c>
      <c r="H73" s="148" t="s">
        <v>26</v>
      </c>
      <c r="I73" s="139">
        <f>+'[190]PRESUP TOTAL'!$H$63+'[191]PRESUP SAN BENITO'!$G$64+'[192]PRESUP TOTAL'!$G$63</f>
        <v>345</v>
      </c>
      <c r="J73" s="140"/>
      <c r="K73" s="761"/>
      <c r="L73" s="9"/>
      <c r="M73" s="5"/>
    </row>
    <row r="74" spans="1:13" ht="50.25" customHeight="1" x14ac:dyDescent="0.3">
      <c r="A74" s="5"/>
      <c r="B74" s="8"/>
      <c r="C74" s="136"/>
      <c r="D74" s="148"/>
      <c r="E74" s="151" t="s">
        <v>50</v>
      </c>
      <c r="F74" s="148">
        <v>4155</v>
      </c>
      <c r="G74" s="149" t="s">
        <v>108</v>
      </c>
      <c r="H74" s="148" t="s">
        <v>26</v>
      </c>
      <c r="I74" s="139">
        <f>+'[191]PRESUP SAN BENITO'!$G$65+'[190]PRESUP TOTAL'!$H$64+'[192]PRESUP TOTAL'!$G$64</f>
        <v>53</v>
      </c>
      <c r="J74" s="140"/>
      <c r="K74" s="761"/>
      <c r="L74" s="9"/>
      <c r="M74" s="5"/>
    </row>
    <row r="75" spans="1:13" ht="72" customHeight="1" x14ac:dyDescent="0.3">
      <c r="A75" s="5"/>
      <c r="B75" s="8"/>
      <c r="C75" s="136"/>
      <c r="D75" s="148"/>
      <c r="E75" s="151" t="s">
        <v>50</v>
      </c>
      <c r="F75" s="148">
        <v>3017</v>
      </c>
      <c r="G75" s="149" t="s">
        <v>31</v>
      </c>
      <c r="H75" s="148" t="s">
        <v>26</v>
      </c>
      <c r="I75" s="139">
        <f>+'[190]PRESUP TOTAL'!$H$65+'[191]PRESUP SAN BENITO'!$G$66+'[192]PRESUP TOTAL'!$G$65</f>
        <v>658</v>
      </c>
      <c r="J75" s="140"/>
      <c r="K75" s="761"/>
      <c r="L75" s="9"/>
      <c r="M75" s="5"/>
    </row>
    <row r="76" spans="1:13" ht="30" customHeight="1" x14ac:dyDescent="0.3">
      <c r="A76" s="5"/>
      <c r="B76" s="8"/>
      <c r="C76" s="136"/>
      <c r="D76" s="148"/>
      <c r="E76" s="148" t="s">
        <v>109</v>
      </c>
      <c r="F76" s="148">
        <v>5710</v>
      </c>
      <c r="G76" s="149" t="s">
        <v>110</v>
      </c>
      <c r="H76" s="148" t="s">
        <v>26</v>
      </c>
      <c r="I76" s="416">
        <v>77</v>
      </c>
      <c r="J76" s="140"/>
      <c r="K76" s="761"/>
      <c r="L76" s="9"/>
      <c r="M76" s="5"/>
    </row>
    <row r="77" spans="1:13" ht="30" customHeight="1" x14ac:dyDescent="0.3">
      <c r="A77" s="5"/>
      <c r="B77" s="8"/>
      <c r="C77" s="136"/>
      <c r="D77" s="148"/>
      <c r="E77" s="148" t="s">
        <v>109</v>
      </c>
      <c r="F77" s="148">
        <v>4487</v>
      </c>
      <c r="G77" s="149" t="s">
        <v>111</v>
      </c>
      <c r="H77" s="148" t="s">
        <v>26</v>
      </c>
      <c r="I77" s="416">
        <v>11</v>
      </c>
      <c r="J77" s="140"/>
      <c r="K77" s="761"/>
      <c r="L77" s="9"/>
      <c r="M77" s="5"/>
    </row>
    <row r="78" spans="1:13" ht="63" customHeight="1" x14ac:dyDescent="0.3">
      <c r="A78" s="5"/>
      <c r="B78" s="8"/>
      <c r="C78" s="136"/>
      <c r="D78" s="148"/>
      <c r="E78" s="148" t="s">
        <v>109</v>
      </c>
      <c r="F78" s="148">
        <v>3050</v>
      </c>
      <c r="G78" s="149" t="s">
        <v>112</v>
      </c>
      <c r="H78" s="148" t="s">
        <v>26</v>
      </c>
      <c r="I78" s="139">
        <f>+'[190]PRESUP TOTAL'!$H$68+'[191]PRESUP SAN BENITO'!$G$69+'[192]PRESUP TOTAL'!$G$68</f>
        <v>5</v>
      </c>
      <c r="J78" s="140"/>
      <c r="K78" s="761"/>
      <c r="L78" s="9"/>
      <c r="M78" s="5"/>
    </row>
    <row r="79" spans="1:13" ht="30" customHeight="1" x14ac:dyDescent="0.3">
      <c r="A79" s="5"/>
      <c r="B79" s="8"/>
      <c r="C79" s="136"/>
      <c r="D79" s="148"/>
      <c r="E79" s="148" t="s">
        <v>113</v>
      </c>
      <c r="F79" s="148">
        <v>3044</v>
      </c>
      <c r="G79" s="149" t="s">
        <v>114</v>
      </c>
      <c r="H79" s="148" t="s">
        <v>60</v>
      </c>
      <c r="I79" s="139">
        <f>+'[190]PRESUP TOTAL'!$H$69+'[191]PRESUP SAN BENITO'!$G$70+'[192]PRESUP TOTAL'!$G$69</f>
        <v>183</v>
      </c>
      <c r="J79" s="140"/>
      <c r="K79" s="761"/>
      <c r="L79" s="9"/>
      <c r="M79" s="5"/>
    </row>
    <row r="80" spans="1:13" ht="30" customHeight="1" x14ac:dyDescent="0.3">
      <c r="A80" s="5"/>
      <c r="B80" s="8"/>
      <c r="C80" s="136"/>
      <c r="D80" s="148"/>
      <c r="E80" s="148" t="s">
        <v>113</v>
      </c>
      <c r="F80" s="148">
        <v>3045</v>
      </c>
      <c r="G80" s="149" t="s">
        <v>115</v>
      </c>
      <c r="H80" s="148" t="s">
        <v>60</v>
      </c>
      <c r="I80" s="139">
        <f>+'[191]PRESUP SAN BENITO'!$G$71+'[190]PRESUP TOTAL'!$H$70+'[192]PRESUP TOTAL'!$G$70</f>
        <v>350</v>
      </c>
      <c r="J80" s="140"/>
      <c r="K80" s="761"/>
      <c r="L80" s="9"/>
      <c r="M80" s="5"/>
    </row>
    <row r="81" spans="1:13" ht="45" customHeight="1" x14ac:dyDescent="0.3">
      <c r="A81" s="5"/>
      <c r="B81" s="8"/>
      <c r="C81" s="136"/>
      <c r="D81" s="148"/>
      <c r="E81" s="148" t="s">
        <v>116</v>
      </c>
      <c r="F81" s="148">
        <v>3471</v>
      </c>
      <c r="G81" s="149" t="s">
        <v>117</v>
      </c>
      <c r="H81" s="148" t="s">
        <v>60</v>
      </c>
      <c r="I81" s="139">
        <f>11+'[192]PRESUP TOTAL'!$G$71</f>
        <v>13</v>
      </c>
      <c r="J81" s="140"/>
      <c r="K81" s="761"/>
      <c r="L81" s="9"/>
      <c r="M81" s="5"/>
    </row>
    <row r="82" spans="1:13" ht="30" customHeight="1" x14ac:dyDescent="0.3">
      <c r="A82" s="5"/>
      <c r="B82" s="8"/>
      <c r="C82" s="136"/>
      <c r="D82" s="148"/>
      <c r="E82" s="148" t="s">
        <v>118</v>
      </c>
      <c r="F82" s="148">
        <v>3473</v>
      </c>
      <c r="G82" s="149" t="s">
        <v>119</v>
      </c>
      <c r="H82" s="148" t="s">
        <v>78</v>
      </c>
      <c r="I82" s="139">
        <f>+'[191]PRESUP SAN BENITO'!$G$73+'[190]PRESUP TOTAL'!$H$72+'[192]PRESUP TOTAL'!$G$72</f>
        <v>23</v>
      </c>
      <c r="J82" s="140"/>
      <c r="K82" s="761"/>
      <c r="L82" s="9"/>
      <c r="M82" s="5"/>
    </row>
    <row r="83" spans="1:13" ht="30" customHeight="1" x14ac:dyDescent="0.3">
      <c r="A83" s="5"/>
      <c r="B83" s="8"/>
      <c r="C83" s="136"/>
      <c r="D83" s="148"/>
      <c r="E83" s="148" t="s">
        <v>116</v>
      </c>
      <c r="F83" s="148">
        <v>4252</v>
      </c>
      <c r="G83" s="149" t="s">
        <v>120</v>
      </c>
      <c r="H83" s="148" t="s">
        <v>78</v>
      </c>
      <c r="I83" s="139">
        <f>+'[190]PRESUP TOTAL'!$H$73+'[191]PRESUP SAN BENITO'!$G$74+'[192]PRESUP TOTAL'!$G$73</f>
        <v>23</v>
      </c>
      <c r="J83" s="140"/>
      <c r="K83" s="761"/>
      <c r="L83" s="9"/>
      <c r="M83" s="5"/>
    </row>
    <row r="84" spans="1:13" ht="54.75" customHeight="1" x14ac:dyDescent="0.3">
      <c r="A84" s="5"/>
      <c r="B84" s="8"/>
      <c r="C84" s="136"/>
      <c r="D84" s="148"/>
      <c r="E84" s="148" t="s">
        <v>116</v>
      </c>
      <c r="F84" s="148">
        <v>3722</v>
      </c>
      <c r="G84" s="149" t="s">
        <v>121</v>
      </c>
      <c r="H84" s="148" t="s">
        <v>78</v>
      </c>
      <c r="I84" s="139">
        <f>+'[190]PRESUP TOTAL'!$H$74+'[191]PRESUP SAN BENITO'!$G$75+'[192]PRESUP TOTAL'!$G$74</f>
        <v>16</v>
      </c>
      <c r="J84" s="140"/>
      <c r="K84" s="761"/>
      <c r="L84" s="9"/>
      <c r="M84" s="5"/>
    </row>
    <row r="85" spans="1:13" ht="45" customHeight="1" x14ac:dyDescent="0.3">
      <c r="A85" s="5"/>
      <c r="B85" s="8"/>
      <c r="C85" s="136"/>
      <c r="D85" s="148"/>
      <c r="E85" s="148" t="s">
        <v>122</v>
      </c>
      <c r="F85" s="148">
        <v>3442</v>
      </c>
      <c r="G85" s="149" t="s">
        <v>123</v>
      </c>
      <c r="H85" s="148" t="s">
        <v>26</v>
      </c>
      <c r="I85" s="139">
        <f>+'[190]PRESUP TOTAL'!$H$80+'[191]PRESUP SAN BENITO'!$G$76+'[192]PRESUP TOTAL'!$G$80</f>
        <v>9</v>
      </c>
      <c r="J85" s="140"/>
      <c r="K85" s="761"/>
      <c r="L85" s="9"/>
      <c r="M85" s="5"/>
    </row>
    <row r="86" spans="1:13" ht="30" customHeight="1" x14ac:dyDescent="0.3">
      <c r="A86" s="5"/>
      <c r="B86" s="8"/>
      <c r="C86" s="136"/>
      <c r="D86" s="148"/>
      <c r="E86" s="148" t="s">
        <v>124</v>
      </c>
      <c r="F86" s="148">
        <v>4558</v>
      </c>
      <c r="G86" s="149" t="s">
        <v>125</v>
      </c>
      <c r="H86" s="148" t="s">
        <v>78</v>
      </c>
      <c r="I86" s="139">
        <f>+'[190]PRESUP TOTAL'!$H$79+'[191]PRESUP SAN BENITO'!$G$77+'[192]PRESUP TOTAL'!$G$79</f>
        <v>23</v>
      </c>
      <c r="J86" s="140"/>
      <c r="K86" s="761"/>
      <c r="L86" s="9"/>
      <c r="M86" s="5"/>
    </row>
    <row r="87" spans="1:13" ht="51.75" customHeight="1" x14ac:dyDescent="0.3">
      <c r="A87" s="5"/>
      <c r="B87" s="8"/>
      <c r="C87" s="136"/>
      <c r="D87" s="148"/>
      <c r="E87" s="148" t="s">
        <v>126</v>
      </c>
      <c r="F87" s="148">
        <v>7876</v>
      </c>
      <c r="G87" s="149" t="s">
        <v>127</v>
      </c>
      <c r="H87" s="148" t="s">
        <v>60</v>
      </c>
      <c r="I87" s="139">
        <f>+'[191]PRESUP SAN BENITO'!$G$78+'[190]PRESUP TOTAL'!$H$78+'[192]PRESUP TOTAL'!$G$78</f>
        <v>342</v>
      </c>
      <c r="J87" s="140"/>
      <c r="K87" s="761"/>
      <c r="L87" s="9"/>
      <c r="M87" s="5"/>
    </row>
    <row r="88" spans="1:13" ht="30" customHeight="1" x14ac:dyDescent="0.3">
      <c r="A88" s="5"/>
      <c r="B88" s="8"/>
      <c r="C88" s="136"/>
      <c r="D88" s="148"/>
      <c r="E88" s="148" t="s">
        <v>128</v>
      </c>
      <c r="F88" s="148">
        <v>3779</v>
      </c>
      <c r="G88" s="149" t="s">
        <v>129</v>
      </c>
      <c r="H88" s="148" t="s">
        <v>78</v>
      </c>
      <c r="I88" s="139">
        <f>+'[191]PRESUP SAN BENITO'!$G$79+'[190]PRESUP TOTAL'!$H$76+'[192]PRESUP TOTAL'!$G$76</f>
        <v>34</v>
      </c>
      <c r="J88" s="140"/>
      <c r="K88" s="761"/>
      <c r="L88" s="9"/>
      <c r="M88" s="5"/>
    </row>
    <row r="89" spans="1:13" ht="53.25" customHeight="1" x14ac:dyDescent="0.3">
      <c r="A89" s="5"/>
      <c r="B89" s="8"/>
      <c r="C89" s="136"/>
      <c r="D89" s="148"/>
      <c r="E89" s="148" t="s">
        <v>130</v>
      </c>
      <c r="F89" s="148">
        <v>4982</v>
      </c>
      <c r="G89" s="149" t="s">
        <v>131</v>
      </c>
      <c r="H89" s="148" t="s">
        <v>78</v>
      </c>
      <c r="I89" s="139">
        <f>+'[190]PRESUP TOTAL'!$H$75+'[192]PRESUP TOTAL'!$G$75</f>
        <v>19</v>
      </c>
      <c r="J89" s="140"/>
      <c r="K89" s="761"/>
      <c r="L89" s="9"/>
      <c r="M89" s="5"/>
    </row>
    <row r="90" spans="1:13" ht="76.5" customHeight="1" x14ac:dyDescent="0.3">
      <c r="A90" s="5"/>
      <c r="B90" s="8"/>
      <c r="C90" s="136"/>
      <c r="D90" s="148"/>
      <c r="E90" s="148" t="s">
        <v>130</v>
      </c>
      <c r="F90" s="148">
        <v>4984</v>
      </c>
      <c r="G90" s="149" t="s">
        <v>132</v>
      </c>
      <c r="H90" s="148" t="s">
        <v>78</v>
      </c>
      <c r="I90" s="416">
        <f>8+'[192]PRESUP TOTAL'!$G$77</f>
        <v>19</v>
      </c>
      <c r="J90" s="140"/>
      <c r="K90" s="761"/>
      <c r="L90" s="9"/>
      <c r="M90" s="5"/>
    </row>
    <row r="91" spans="1:13" ht="30" customHeight="1" x14ac:dyDescent="0.3">
      <c r="A91" s="5"/>
      <c r="B91" s="8"/>
      <c r="C91" s="136"/>
      <c r="D91" s="148"/>
      <c r="E91" s="148" t="s">
        <v>109</v>
      </c>
      <c r="F91" s="148">
        <v>8655</v>
      </c>
      <c r="G91" s="149" t="s">
        <v>95</v>
      </c>
      <c r="H91" s="148" t="s">
        <v>26</v>
      </c>
      <c r="I91" s="416">
        <f>+'[190]PRESUP TOTAL'!$H$66+'[192]PRESUP TOTAL'!$G$66</f>
        <v>322</v>
      </c>
      <c r="J91" s="140"/>
      <c r="K91" s="761"/>
      <c r="L91" s="9"/>
      <c r="M91" s="5"/>
    </row>
    <row r="92" spans="1:13" ht="57.75" customHeight="1" x14ac:dyDescent="0.3">
      <c r="A92" s="5"/>
      <c r="B92" s="8"/>
      <c r="C92" s="136"/>
      <c r="D92" s="148"/>
      <c r="E92" s="148" t="s">
        <v>109</v>
      </c>
      <c r="F92" s="148">
        <v>4158</v>
      </c>
      <c r="G92" s="149" t="s">
        <v>133</v>
      </c>
      <c r="H92" s="148" t="s">
        <v>26</v>
      </c>
      <c r="I92" s="416">
        <f>95+'[192]PRESUP TOTAL'!$G$67</f>
        <v>152</v>
      </c>
      <c r="J92" s="140"/>
      <c r="K92" s="761"/>
      <c r="L92" s="9"/>
      <c r="M92" s="5"/>
    </row>
    <row r="93" spans="1:13" ht="30" customHeight="1" thickBot="1" x14ac:dyDescent="0.35">
      <c r="A93" s="5"/>
      <c r="B93" s="8"/>
      <c r="C93" s="142" t="s">
        <v>22</v>
      </c>
      <c r="D93" s="158"/>
      <c r="E93" s="158"/>
      <c r="F93" s="158"/>
      <c r="G93" s="159"/>
      <c r="H93" s="160"/>
      <c r="I93" s="139"/>
      <c r="J93" s="143"/>
      <c r="K93" s="761"/>
      <c r="L93" s="9"/>
      <c r="M93" s="5"/>
    </row>
    <row r="94" spans="1:13" ht="30" customHeight="1" thickBot="1" x14ac:dyDescent="0.35">
      <c r="A94" s="5"/>
      <c r="B94" s="8"/>
      <c r="C94" s="133" t="s">
        <v>134</v>
      </c>
      <c r="D94" s="134"/>
      <c r="E94" s="134"/>
      <c r="F94" s="134"/>
      <c r="G94" s="134"/>
      <c r="H94" s="134"/>
      <c r="I94" s="134"/>
      <c r="J94" s="134"/>
      <c r="K94" s="761"/>
      <c r="L94" s="9"/>
      <c r="M94" s="5"/>
    </row>
    <row r="95" spans="1:13" ht="28.5" x14ac:dyDescent="0.3">
      <c r="A95" s="5"/>
      <c r="B95" s="8"/>
      <c r="C95" s="136"/>
      <c r="D95" s="148"/>
      <c r="E95" s="148" t="s">
        <v>135</v>
      </c>
      <c r="F95" s="148">
        <v>4390</v>
      </c>
      <c r="G95" s="149" t="s">
        <v>51</v>
      </c>
      <c r="H95" s="148" t="s">
        <v>26</v>
      </c>
      <c r="I95" s="139">
        <v>69</v>
      </c>
      <c r="J95" s="140"/>
      <c r="K95" s="761"/>
      <c r="L95" s="9"/>
      <c r="M95" s="5"/>
    </row>
    <row r="96" spans="1:13" ht="57" x14ac:dyDescent="0.3">
      <c r="A96" s="5"/>
      <c r="B96" s="8"/>
      <c r="C96" s="136"/>
      <c r="D96" s="148"/>
      <c r="E96" s="148" t="s">
        <v>135</v>
      </c>
      <c r="F96" s="148">
        <v>3017</v>
      </c>
      <c r="G96" s="149" t="s">
        <v>31</v>
      </c>
      <c r="H96" s="148" t="s">
        <v>26</v>
      </c>
      <c r="I96" s="139">
        <v>445</v>
      </c>
      <c r="J96" s="140"/>
      <c r="K96" s="761"/>
      <c r="L96" s="9"/>
      <c r="M96" s="5"/>
    </row>
    <row r="97" spans="1:13" ht="28.5" x14ac:dyDescent="0.3">
      <c r="A97" s="5"/>
      <c r="B97" s="8"/>
      <c r="C97" s="136"/>
      <c r="D97" s="148"/>
      <c r="E97" s="148" t="s">
        <v>109</v>
      </c>
      <c r="F97" s="148">
        <v>3024</v>
      </c>
      <c r="G97" s="149" t="s">
        <v>136</v>
      </c>
      <c r="H97" s="148" t="s">
        <v>26</v>
      </c>
      <c r="I97" s="139">
        <v>38</v>
      </c>
      <c r="J97" s="140"/>
      <c r="K97" s="761"/>
      <c r="L97" s="9"/>
      <c r="M97" s="5"/>
    </row>
    <row r="98" spans="1:13" ht="28.5" x14ac:dyDescent="0.3">
      <c r="A98" s="5"/>
      <c r="B98" s="8"/>
      <c r="C98" s="136"/>
      <c r="D98" s="148"/>
      <c r="E98" s="148" t="s">
        <v>109</v>
      </c>
      <c r="F98" s="148">
        <v>4487</v>
      </c>
      <c r="G98" s="149" t="s">
        <v>111</v>
      </c>
      <c r="H98" s="148" t="s">
        <v>26</v>
      </c>
      <c r="I98" s="139">
        <v>23</v>
      </c>
      <c r="J98" s="140"/>
      <c r="K98" s="761"/>
      <c r="L98" s="9"/>
      <c r="M98" s="5"/>
    </row>
    <row r="99" spans="1:13" x14ac:dyDescent="0.3">
      <c r="A99" s="5"/>
      <c r="B99" s="8"/>
      <c r="C99" s="136"/>
      <c r="D99" s="148"/>
      <c r="E99" s="148" t="s">
        <v>137</v>
      </c>
      <c r="F99" s="148">
        <v>3234</v>
      </c>
      <c r="G99" s="149" t="s">
        <v>138</v>
      </c>
      <c r="H99" s="148" t="s">
        <v>60</v>
      </c>
      <c r="I99" s="139">
        <v>93</v>
      </c>
      <c r="J99" s="140"/>
      <c r="K99" s="761"/>
      <c r="L99" s="9"/>
      <c r="M99" s="5"/>
    </row>
    <row r="100" spans="1:13" x14ac:dyDescent="0.3">
      <c r="A100" s="5"/>
      <c r="B100" s="8"/>
      <c r="C100" s="136"/>
      <c r="D100" s="148"/>
      <c r="E100" s="148" t="s">
        <v>139</v>
      </c>
      <c r="F100" s="148">
        <v>3257</v>
      </c>
      <c r="G100" s="149" t="s">
        <v>140</v>
      </c>
      <c r="H100" s="148" t="s">
        <v>78</v>
      </c>
      <c r="I100" s="139">
        <v>1</v>
      </c>
      <c r="J100" s="140"/>
      <c r="K100" s="761"/>
      <c r="L100" s="9"/>
      <c r="M100" s="5"/>
    </row>
    <row r="101" spans="1:13" ht="28.5" x14ac:dyDescent="0.3">
      <c r="A101" s="5"/>
      <c r="B101" s="8"/>
      <c r="C101" s="136"/>
      <c r="D101" s="148"/>
      <c r="E101" s="148" t="s">
        <v>141</v>
      </c>
      <c r="F101" s="148">
        <v>4402</v>
      </c>
      <c r="G101" s="149" t="s">
        <v>142</v>
      </c>
      <c r="H101" s="148" t="s">
        <v>78</v>
      </c>
      <c r="I101" s="139">
        <v>1</v>
      </c>
      <c r="J101" s="140"/>
      <c r="K101" s="761"/>
      <c r="L101" s="9"/>
      <c r="M101" s="5"/>
    </row>
    <row r="102" spans="1:13" ht="42.75" x14ac:dyDescent="0.3">
      <c r="A102" s="5"/>
      <c r="B102" s="8"/>
      <c r="C102" s="136"/>
      <c r="D102" s="148"/>
      <c r="E102" s="148" t="s">
        <v>143</v>
      </c>
      <c r="F102" s="148">
        <v>4978</v>
      </c>
      <c r="G102" s="149" t="s">
        <v>144</v>
      </c>
      <c r="H102" s="148" t="s">
        <v>78</v>
      </c>
      <c r="I102" s="139">
        <v>1</v>
      </c>
      <c r="J102" s="140"/>
      <c r="K102" s="761"/>
      <c r="L102" s="9"/>
      <c r="M102" s="5"/>
    </row>
    <row r="103" spans="1:13" x14ac:dyDescent="0.3">
      <c r="A103" s="5"/>
      <c r="B103" s="8"/>
      <c r="C103" s="136"/>
      <c r="D103" s="148"/>
      <c r="E103" s="148" t="s">
        <v>137</v>
      </c>
      <c r="F103" s="148">
        <v>3589</v>
      </c>
      <c r="G103" s="149" t="s">
        <v>145</v>
      </c>
      <c r="H103" s="148" t="s">
        <v>78</v>
      </c>
      <c r="I103" s="139">
        <v>1</v>
      </c>
      <c r="J103" s="140"/>
      <c r="K103" s="761"/>
      <c r="L103" s="9"/>
      <c r="M103" s="5"/>
    </row>
    <row r="104" spans="1:13" ht="28.5" x14ac:dyDescent="0.3">
      <c r="A104" s="5"/>
      <c r="B104" s="8"/>
      <c r="C104" s="136"/>
      <c r="D104" s="148"/>
      <c r="E104" s="148" t="s">
        <v>139</v>
      </c>
      <c r="F104" s="148">
        <v>3305</v>
      </c>
      <c r="G104" s="149" t="s">
        <v>146</v>
      </c>
      <c r="H104" s="148" t="s">
        <v>78</v>
      </c>
      <c r="I104" s="139">
        <v>2</v>
      </c>
      <c r="J104" s="140"/>
      <c r="K104" s="761"/>
      <c r="L104" s="9"/>
      <c r="M104" s="5"/>
    </row>
    <row r="105" spans="1:13" ht="28.5" x14ac:dyDescent="0.3">
      <c r="A105" s="5"/>
      <c r="B105" s="8"/>
      <c r="C105" s="136"/>
      <c r="D105" s="148"/>
      <c r="E105" s="148" t="s">
        <v>139</v>
      </c>
      <c r="F105" s="148">
        <v>3293</v>
      </c>
      <c r="G105" s="149" t="s">
        <v>147</v>
      </c>
      <c r="H105" s="148" t="s">
        <v>78</v>
      </c>
      <c r="I105" s="139">
        <v>2</v>
      </c>
      <c r="J105" s="140"/>
      <c r="K105" s="761"/>
      <c r="L105" s="9"/>
      <c r="M105" s="5"/>
    </row>
    <row r="106" spans="1:13" x14ac:dyDescent="0.3">
      <c r="A106" s="5"/>
      <c r="B106" s="8"/>
      <c r="C106" s="136"/>
      <c r="D106" s="148"/>
      <c r="E106" s="148" t="s">
        <v>139</v>
      </c>
      <c r="F106" s="148">
        <v>3602</v>
      </c>
      <c r="G106" s="149" t="s">
        <v>148</v>
      </c>
      <c r="H106" s="148" t="s">
        <v>78</v>
      </c>
      <c r="I106" s="139">
        <v>12</v>
      </c>
      <c r="J106" s="140"/>
      <c r="K106" s="761"/>
      <c r="L106" s="9"/>
      <c r="M106" s="5"/>
    </row>
    <row r="107" spans="1:13" ht="42.75" x14ac:dyDescent="0.3">
      <c r="A107" s="5"/>
      <c r="B107" s="8"/>
      <c r="C107" s="136"/>
      <c r="D107" s="148"/>
      <c r="E107" s="148" t="s">
        <v>130</v>
      </c>
      <c r="F107" s="148">
        <v>4982</v>
      </c>
      <c r="G107" s="149" t="s">
        <v>131</v>
      </c>
      <c r="H107" s="148" t="s">
        <v>78</v>
      </c>
      <c r="I107" s="139">
        <v>15</v>
      </c>
      <c r="J107" s="140"/>
      <c r="K107" s="761"/>
      <c r="L107" s="9"/>
      <c r="M107" s="5"/>
    </row>
    <row r="108" spans="1:13" ht="57" x14ac:dyDescent="0.3">
      <c r="A108" s="5"/>
      <c r="B108" s="8"/>
      <c r="C108" s="136"/>
      <c r="D108" s="148"/>
      <c r="E108" s="148" t="s">
        <v>130</v>
      </c>
      <c r="F108" s="148">
        <v>4984</v>
      </c>
      <c r="G108" s="149" t="s">
        <v>132</v>
      </c>
      <c r="H108" s="148" t="s">
        <v>78</v>
      </c>
      <c r="I108" s="139">
        <v>15</v>
      </c>
      <c r="J108" s="140"/>
      <c r="K108" s="761"/>
      <c r="L108" s="9"/>
      <c r="M108" s="5"/>
    </row>
    <row r="109" spans="1:13" ht="28.5" x14ac:dyDescent="0.3">
      <c r="A109" s="5"/>
      <c r="B109" s="8"/>
      <c r="C109" s="136"/>
      <c r="D109" s="148"/>
      <c r="E109" s="148" t="s">
        <v>90</v>
      </c>
      <c r="F109" s="148">
        <v>3202</v>
      </c>
      <c r="G109" s="149" t="s">
        <v>149</v>
      </c>
      <c r="H109" s="148" t="s">
        <v>26</v>
      </c>
      <c r="I109" s="139">
        <v>7</v>
      </c>
      <c r="J109" s="140"/>
      <c r="K109" s="761"/>
      <c r="L109" s="9"/>
      <c r="M109" s="5"/>
    </row>
    <row r="110" spans="1:13" ht="30" customHeight="1" thickBot="1" x14ac:dyDescent="0.35">
      <c r="A110" s="5"/>
      <c r="B110" s="8"/>
      <c r="C110" s="142" t="s">
        <v>22</v>
      </c>
      <c r="D110" s="158"/>
      <c r="E110" s="158"/>
      <c r="F110" s="158"/>
      <c r="G110" s="161"/>
      <c r="H110" s="160"/>
      <c r="I110" s="139"/>
      <c r="J110" s="143"/>
      <c r="K110" s="761"/>
      <c r="L110" s="9"/>
      <c r="M110" s="5"/>
    </row>
    <row r="111" spans="1:13" ht="30" customHeight="1" thickBot="1" x14ac:dyDescent="0.35">
      <c r="A111" s="5"/>
      <c r="B111" s="8"/>
      <c r="C111" s="133" t="s">
        <v>150</v>
      </c>
      <c r="D111" s="134"/>
      <c r="E111" s="134"/>
      <c r="F111" s="134"/>
      <c r="G111" s="134"/>
      <c r="H111" s="134"/>
      <c r="I111" s="134"/>
      <c r="J111" s="134"/>
      <c r="K111" s="761"/>
      <c r="L111" s="9"/>
      <c r="M111" s="5"/>
    </row>
    <row r="112" spans="1:13" ht="28.5" x14ac:dyDescent="0.3">
      <c r="A112" s="5"/>
      <c r="B112" s="8"/>
      <c r="C112" s="136"/>
      <c r="D112" s="148"/>
      <c r="E112" s="151" t="s">
        <v>50</v>
      </c>
      <c r="F112" s="148">
        <v>4390</v>
      </c>
      <c r="G112" s="149" t="s">
        <v>51</v>
      </c>
      <c r="H112" s="148" t="s">
        <v>26</v>
      </c>
      <c r="I112" s="139">
        <v>20</v>
      </c>
      <c r="J112" s="140"/>
      <c r="K112" s="761"/>
      <c r="L112" s="9"/>
      <c r="M112" s="5"/>
    </row>
    <row r="113" spans="1:13" ht="28.5" x14ac:dyDescent="0.3">
      <c r="A113" s="5"/>
      <c r="B113" s="8"/>
      <c r="C113" s="136"/>
      <c r="D113" s="148"/>
      <c r="E113" s="151" t="s">
        <v>151</v>
      </c>
      <c r="F113" s="148">
        <v>3350</v>
      </c>
      <c r="G113" s="149" t="s">
        <v>152</v>
      </c>
      <c r="H113" s="148" t="s">
        <v>78</v>
      </c>
      <c r="I113" s="139">
        <v>2</v>
      </c>
      <c r="J113" s="140"/>
      <c r="K113" s="761"/>
      <c r="L113" s="9"/>
      <c r="M113" s="5"/>
    </row>
    <row r="114" spans="1:13" ht="57" x14ac:dyDescent="0.3">
      <c r="A114" s="5"/>
      <c r="B114" s="8"/>
      <c r="C114" s="136"/>
      <c r="D114" s="148"/>
      <c r="E114" s="151" t="s">
        <v>153</v>
      </c>
      <c r="F114" s="148">
        <v>8173</v>
      </c>
      <c r="G114" s="149" t="s">
        <v>154</v>
      </c>
      <c r="H114" s="148" t="s">
        <v>78</v>
      </c>
      <c r="I114" s="139">
        <v>2</v>
      </c>
      <c r="J114" s="140"/>
      <c r="K114" s="761"/>
      <c r="L114" s="9"/>
      <c r="M114" s="5"/>
    </row>
    <row r="115" spans="1:13" ht="57" x14ac:dyDescent="0.3">
      <c r="A115" s="5"/>
      <c r="B115" s="8"/>
      <c r="C115" s="136"/>
      <c r="D115" s="148"/>
      <c r="E115" s="151" t="s">
        <v>155</v>
      </c>
      <c r="F115" s="148">
        <v>4104</v>
      </c>
      <c r="G115" s="149" t="s">
        <v>156</v>
      </c>
      <c r="H115" s="148" t="s">
        <v>78</v>
      </c>
      <c r="I115" s="139">
        <v>4</v>
      </c>
      <c r="J115" s="140"/>
      <c r="K115" s="761"/>
      <c r="L115" s="9"/>
      <c r="M115" s="5"/>
    </row>
    <row r="116" spans="1:13" ht="28.5" x14ac:dyDescent="0.3">
      <c r="A116" s="5"/>
      <c r="B116" s="8"/>
      <c r="C116" s="136"/>
      <c r="D116" s="148"/>
      <c r="E116" s="151" t="s">
        <v>157</v>
      </c>
      <c r="F116" s="148">
        <v>3159</v>
      </c>
      <c r="G116" s="149" t="s">
        <v>158</v>
      </c>
      <c r="H116" s="148" t="s">
        <v>60</v>
      </c>
      <c r="I116" s="139">
        <v>52</v>
      </c>
      <c r="J116" s="140"/>
      <c r="K116" s="761"/>
      <c r="L116" s="9"/>
      <c r="M116" s="5"/>
    </row>
    <row r="117" spans="1:13" ht="28.5" x14ac:dyDescent="0.3">
      <c r="A117" s="5"/>
      <c r="B117" s="8"/>
      <c r="C117" s="136"/>
      <c r="D117" s="148"/>
      <c r="E117" s="151" t="s">
        <v>157</v>
      </c>
      <c r="F117" s="148">
        <v>3413</v>
      </c>
      <c r="G117" s="149" t="s">
        <v>159</v>
      </c>
      <c r="H117" s="148" t="s">
        <v>78</v>
      </c>
      <c r="I117" s="139">
        <v>16</v>
      </c>
      <c r="J117" s="140"/>
      <c r="K117" s="761"/>
      <c r="L117" s="9"/>
      <c r="M117" s="5"/>
    </row>
    <row r="118" spans="1:13" ht="28.5" x14ac:dyDescent="0.3">
      <c r="A118" s="5"/>
      <c r="B118" s="8"/>
      <c r="C118" s="136"/>
      <c r="D118" s="148"/>
      <c r="E118" s="151" t="s">
        <v>160</v>
      </c>
      <c r="F118" s="148">
        <v>3024</v>
      </c>
      <c r="G118" s="149" t="s">
        <v>136</v>
      </c>
      <c r="H118" s="148" t="s">
        <v>26</v>
      </c>
      <c r="I118" s="139">
        <v>4</v>
      </c>
      <c r="J118" s="140"/>
      <c r="K118" s="761"/>
      <c r="L118" s="9"/>
      <c r="M118" s="5"/>
    </row>
    <row r="119" spans="1:13" ht="42.75" x14ac:dyDescent="0.3">
      <c r="A119" s="5"/>
      <c r="B119" s="8"/>
      <c r="C119" s="136"/>
      <c r="D119" s="148"/>
      <c r="E119" s="151" t="s">
        <v>161</v>
      </c>
      <c r="F119" s="148">
        <v>4907</v>
      </c>
      <c r="G119" s="149" t="s">
        <v>162</v>
      </c>
      <c r="H119" s="148" t="s">
        <v>26</v>
      </c>
      <c r="I119" s="139">
        <v>15</v>
      </c>
      <c r="J119" s="140"/>
      <c r="K119" s="761"/>
      <c r="L119" s="9"/>
      <c r="M119" s="5"/>
    </row>
    <row r="120" spans="1:13" ht="28.5" x14ac:dyDescent="0.3">
      <c r="A120" s="5"/>
      <c r="B120" s="8"/>
      <c r="C120" s="136"/>
      <c r="D120" s="148"/>
      <c r="E120" s="151" t="s">
        <v>160</v>
      </c>
      <c r="F120" s="148">
        <v>7658</v>
      </c>
      <c r="G120" s="149" t="s">
        <v>163</v>
      </c>
      <c r="H120" s="148" t="s">
        <v>60</v>
      </c>
      <c r="I120" s="139">
        <v>6</v>
      </c>
      <c r="J120" s="140"/>
      <c r="K120" s="761"/>
      <c r="L120" s="9"/>
      <c r="M120" s="5"/>
    </row>
    <row r="121" spans="1:13" ht="57" x14ac:dyDescent="0.3">
      <c r="A121" s="5"/>
      <c r="B121" s="8"/>
      <c r="C121" s="136"/>
      <c r="D121" s="148"/>
      <c r="E121" s="151" t="s">
        <v>160</v>
      </c>
      <c r="F121" s="148">
        <v>5838</v>
      </c>
      <c r="G121" s="149" t="s">
        <v>164</v>
      </c>
      <c r="H121" s="148" t="s">
        <v>60</v>
      </c>
      <c r="I121" s="139">
        <v>16</v>
      </c>
      <c r="J121" s="140"/>
      <c r="K121" s="761"/>
      <c r="L121" s="9"/>
      <c r="M121" s="5"/>
    </row>
    <row r="122" spans="1:13" ht="28.5" x14ac:dyDescent="0.3">
      <c r="A122" s="5"/>
      <c r="B122" s="8"/>
      <c r="C122" s="136"/>
      <c r="D122" s="148"/>
      <c r="E122" s="151" t="s">
        <v>160</v>
      </c>
      <c r="F122" s="148">
        <v>5779</v>
      </c>
      <c r="G122" s="149" t="s">
        <v>165</v>
      </c>
      <c r="H122" s="148" t="s">
        <v>60</v>
      </c>
      <c r="I122" s="139">
        <v>62</v>
      </c>
      <c r="J122" s="140"/>
      <c r="K122" s="761"/>
      <c r="L122" s="9"/>
      <c r="M122" s="5"/>
    </row>
    <row r="123" spans="1:13" ht="42.75" x14ac:dyDescent="0.3">
      <c r="A123" s="5"/>
      <c r="B123" s="8"/>
      <c r="C123" s="136"/>
      <c r="D123" s="148"/>
      <c r="E123" s="151" t="s">
        <v>160</v>
      </c>
      <c r="F123" s="148">
        <v>7624</v>
      </c>
      <c r="G123" s="149" t="s">
        <v>166</v>
      </c>
      <c r="H123" s="148" t="s">
        <v>167</v>
      </c>
      <c r="I123" s="139">
        <v>2</v>
      </c>
      <c r="J123" s="140"/>
      <c r="K123" s="761"/>
      <c r="L123" s="9"/>
      <c r="M123" s="5"/>
    </row>
    <row r="124" spans="1:13" ht="28.5" x14ac:dyDescent="0.3">
      <c r="A124" s="5"/>
      <c r="B124" s="8"/>
      <c r="C124" s="136"/>
      <c r="D124" s="148"/>
      <c r="E124" s="151" t="s">
        <v>168</v>
      </c>
      <c r="F124" s="148">
        <v>8119</v>
      </c>
      <c r="G124" s="149" t="s">
        <v>169</v>
      </c>
      <c r="H124" s="148" t="s">
        <v>78</v>
      </c>
      <c r="I124" s="139">
        <v>1</v>
      </c>
      <c r="J124" s="140"/>
      <c r="K124" s="761"/>
      <c r="L124" s="9"/>
      <c r="M124" s="5"/>
    </row>
    <row r="125" spans="1:13" ht="28.5" x14ac:dyDescent="0.3">
      <c r="A125" s="5"/>
      <c r="B125" s="8"/>
      <c r="C125" s="136"/>
      <c r="D125" s="148"/>
      <c r="E125" s="151" t="s">
        <v>168</v>
      </c>
      <c r="F125" s="148">
        <v>3203</v>
      </c>
      <c r="G125" s="149" t="s">
        <v>170</v>
      </c>
      <c r="H125" s="148" t="s">
        <v>26</v>
      </c>
      <c r="I125" s="139">
        <v>4</v>
      </c>
      <c r="J125" s="140"/>
      <c r="K125" s="761"/>
      <c r="L125" s="9"/>
      <c r="M125" s="5"/>
    </row>
    <row r="126" spans="1:13" ht="30" customHeight="1" thickBot="1" x14ac:dyDescent="0.35">
      <c r="A126" s="5"/>
      <c r="B126" s="8"/>
      <c r="C126" s="142" t="s">
        <v>22</v>
      </c>
      <c r="D126" s="158"/>
      <c r="E126" s="158"/>
      <c r="F126" s="158"/>
      <c r="G126" s="161"/>
      <c r="H126" s="160"/>
      <c r="I126" s="139"/>
      <c r="J126" s="143"/>
      <c r="K126" s="761"/>
      <c r="L126" s="9"/>
      <c r="M126" s="5"/>
    </row>
    <row r="127" spans="1:13" ht="30" customHeight="1" thickBot="1" x14ac:dyDescent="0.35">
      <c r="A127" s="5"/>
      <c r="B127" s="8"/>
      <c r="C127" s="133" t="s">
        <v>171</v>
      </c>
      <c r="D127" s="134"/>
      <c r="E127" s="134"/>
      <c r="F127" s="134"/>
      <c r="G127" s="134"/>
      <c r="H127" s="134"/>
      <c r="I127" s="134"/>
      <c r="J127" s="134"/>
      <c r="K127" s="761"/>
      <c r="L127" s="9"/>
      <c r="M127" s="5"/>
    </row>
    <row r="128" spans="1:13" ht="90" customHeight="1" x14ac:dyDescent="0.3">
      <c r="A128" s="5"/>
      <c r="B128" s="8"/>
      <c r="C128" s="136"/>
      <c r="D128" s="148"/>
      <c r="E128" s="151" t="s">
        <v>172</v>
      </c>
      <c r="F128" s="148">
        <v>4240</v>
      </c>
      <c r="G128" s="149" t="s">
        <v>173</v>
      </c>
      <c r="H128" s="148" t="s">
        <v>60</v>
      </c>
      <c r="I128" s="139">
        <f>+'[190]PRESUP TOTAL'!$H$82+'[191]PRESUP SAN BENITO'!$G$112+'[192]PRESUP TOTAL'!$G$82</f>
        <v>1060</v>
      </c>
      <c r="J128" s="140"/>
      <c r="K128" s="761"/>
      <c r="L128" s="9"/>
      <c r="M128" s="5"/>
    </row>
    <row r="129" spans="1:20" ht="90" customHeight="1" x14ac:dyDescent="0.3">
      <c r="A129" s="5"/>
      <c r="B129" s="8"/>
      <c r="C129" s="136"/>
      <c r="D129" s="148"/>
      <c r="E129" s="151" t="s">
        <v>172</v>
      </c>
      <c r="F129" s="148">
        <v>4241</v>
      </c>
      <c r="G129" s="149" t="s">
        <v>174</v>
      </c>
      <c r="H129" s="148" t="s">
        <v>60</v>
      </c>
      <c r="I129" s="416">
        <f>+'[191]PRESUP SAN BENITO'!$G$113+'[192]PRESUP TOTAL'!$G$83+'[190]PRESUP TOTAL'!$H$83</f>
        <v>234</v>
      </c>
      <c r="J129" s="140"/>
      <c r="K129" s="761"/>
      <c r="L129" s="9"/>
      <c r="M129" s="5"/>
    </row>
    <row r="130" spans="1:20" ht="95.25" customHeight="1" x14ac:dyDescent="0.3">
      <c r="A130" s="5"/>
      <c r="B130" s="8"/>
      <c r="C130" s="136"/>
      <c r="D130" s="148"/>
      <c r="E130" s="151" t="s">
        <v>172</v>
      </c>
      <c r="F130" s="148">
        <v>3491</v>
      </c>
      <c r="G130" s="149" t="s">
        <v>175</v>
      </c>
      <c r="H130" s="148" t="s">
        <v>78</v>
      </c>
      <c r="I130" s="416">
        <v>4</v>
      </c>
      <c r="J130" s="140"/>
      <c r="K130" s="761"/>
      <c r="L130" s="9"/>
      <c r="M130" s="5"/>
    </row>
    <row r="131" spans="1:20" ht="66.75" customHeight="1" x14ac:dyDescent="0.3">
      <c r="A131" s="5"/>
      <c r="B131" s="8"/>
      <c r="C131" s="136"/>
      <c r="D131" s="148"/>
      <c r="E131" s="151" t="s">
        <v>172</v>
      </c>
      <c r="F131" s="148">
        <v>3492</v>
      </c>
      <c r="G131" s="149" t="s">
        <v>176</v>
      </c>
      <c r="H131" s="148" t="s">
        <v>78</v>
      </c>
      <c r="I131" s="416">
        <f>+'[192]PRESUP TOTAL'!$G$84+'[190]PRESUP TOTAL'!$H$84</f>
        <v>10</v>
      </c>
      <c r="J131" s="140"/>
      <c r="K131" s="761"/>
      <c r="L131" s="9"/>
      <c r="M131" s="5"/>
    </row>
    <row r="132" spans="1:20" ht="69.75" customHeight="1" x14ac:dyDescent="0.3">
      <c r="A132" s="5"/>
      <c r="B132" s="8"/>
      <c r="C132" s="136"/>
      <c r="D132" s="148"/>
      <c r="E132" s="151" t="s">
        <v>172</v>
      </c>
      <c r="F132" s="148">
        <v>4248</v>
      </c>
      <c r="G132" s="149" t="s">
        <v>177</v>
      </c>
      <c r="H132" s="148" t="s">
        <v>21</v>
      </c>
      <c r="I132" s="139">
        <f>+'[190]PRESUP TOTAL'!$H$85+'[191]PRESUP SAN BENITO'!$G$115+'[192]PRESUP TOTAL'!$G$85</f>
        <v>156</v>
      </c>
      <c r="J132" s="140"/>
      <c r="K132" s="761"/>
      <c r="L132" s="9"/>
      <c r="M132" s="5"/>
    </row>
    <row r="133" spans="1:20" ht="72" customHeight="1" x14ac:dyDescent="0.3">
      <c r="A133" s="5"/>
      <c r="B133" s="8"/>
      <c r="C133" s="136"/>
      <c r="D133" s="148"/>
      <c r="E133" s="151" t="s">
        <v>172</v>
      </c>
      <c r="F133" s="148">
        <v>5864</v>
      </c>
      <c r="G133" s="149" t="s">
        <v>178</v>
      </c>
      <c r="H133" s="148" t="s">
        <v>60</v>
      </c>
      <c r="I133" s="139">
        <f>+'[190]PRESUP TOTAL'!$H$86+'[191]PRESUP SAN BENITO'!$G$116+'[192]PRESUP TOTAL'!$G$86</f>
        <v>35</v>
      </c>
      <c r="J133" s="140"/>
      <c r="K133" s="761"/>
      <c r="L133" s="9"/>
      <c r="M133" s="5"/>
    </row>
    <row r="134" spans="1:20" ht="48" customHeight="1" x14ac:dyDescent="0.3">
      <c r="A134" s="5"/>
      <c r="B134" s="8"/>
      <c r="C134" s="136"/>
      <c r="D134" s="148"/>
      <c r="E134" s="415" t="s">
        <v>172</v>
      </c>
      <c r="F134" s="148">
        <v>6588</v>
      </c>
      <c r="G134" s="149" t="s">
        <v>179</v>
      </c>
      <c r="H134" s="148" t="s">
        <v>21</v>
      </c>
      <c r="I134" s="416">
        <v>25</v>
      </c>
      <c r="J134" s="140"/>
      <c r="K134" s="761"/>
      <c r="L134" s="9"/>
      <c r="M134" s="5"/>
    </row>
    <row r="135" spans="1:20" ht="48" customHeight="1" x14ac:dyDescent="0.3">
      <c r="A135" s="5"/>
      <c r="B135" s="8"/>
      <c r="C135" s="136"/>
      <c r="D135" s="148"/>
      <c r="E135" s="415" t="s">
        <v>172</v>
      </c>
      <c r="F135" s="148">
        <v>6594</v>
      </c>
      <c r="G135" s="149" t="s">
        <v>180</v>
      </c>
      <c r="H135" s="148" t="s">
        <v>78</v>
      </c>
      <c r="I135" s="416">
        <v>1</v>
      </c>
      <c r="J135" s="140"/>
      <c r="K135" s="761"/>
      <c r="L135" s="9"/>
      <c r="M135" s="5"/>
    </row>
    <row r="136" spans="1:20" ht="30" customHeight="1" thickBot="1" x14ac:dyDescent="0.35">
      <c r="A136" s="5"/>
      <c r="B136" s="8"/>
      <c r="C136" s="142" t="s">
        <v>22</v>
      </c>
      <c r="D136" s="158"/>
      <c r="E136" s="158"/>
      <c r="F136" s="158"/>
      <c r="G136" s="161"/>
      <c r="H136" s="160"/>
      <c r="I136" s="139"/>
      <c r="J136" s="464">
        <f>SUM(J14:J135)</f>
        <v>0</v>
      </c>
      <c r="K136" s="762"/>
      <c r="L136" s="9"/>
      <c r="M136" s="5"/>
    </row>
    <row r="137" spans="1:20" s="3" customFormat="1" ht="30" customHeight="1" thickBot="1" x14ac:dyDescent="0.35">
      <c r="A137" s="10"/>
      <c r="B137" s="11"/>
      <c r="C137" s="502" t="s">
        <v>181</v>
      </c>
      <c r="D137" s="503"/>
      <c r="E137" s="503"/>
      <c r="F137" s="503"/>
      <c r="G137" s="503"/>
      <c r="H137" s="503"/>
      <c r="I137" s="503"/>
      <c r="J137" s="504"/>
      <c r="K137" s="466">
        <f>+K136+K126+K110+K93+K71+K57+K35+K32+K27+K23+K19+K15</f>
        <v>0</v>
      </c>
      <c r="L137" s="12"/>
      <c r="M137" s="10"/>
      <c r="N137" s="434">
        <f>+'[192]PRESUP TOTAL'!$H$87+'[191]PRESUP SAN BENITO'!$H$119+'[190]PRESUP TOTAL'!$I$87</f>
        <v>2922278513</v>
      </c>
      <c r="O137" s="435"/>
      <c r="P137" s="436"/>
      <c r="Q137" s="437">
        <v>4158752737</v>
      </c>
      <c r="R137" s="436" t="s">
        <v>182</v>
      </c>
    </row>
    <row r="138" spans="1:20" s="3" customFormat="1" ht="20.25" x14ac:dyDescent="0.3">
      <c r="A138" s="10"/>
      <c r="B138" s="11"/>
      <c r="C138" s="162"/>
      <c r="D138" s="162"/>
      <c r="E138" s="162"/>
      <c r="F138" s="162"/>
      <c r="G138" s="162"/>
      <c r="H138" s="162"/>
      <c r="I138" s="162"/>
      <c r="J138" s="162"/>
      <c r="K138" s="163"/>
      <c r="L138" s="12"/>
      <c r="M138" s="10"/>
      <c r="N138" s="438"/>
      <c r="O138" s="436"/>
      <c r="P138" s="436"/>
      <c r="Q138" s="439" t="e">
        <f>#REF!+#REF!</f>
        <v>#REF!</v>
      </c>
      <c r="R138" s="436"/>
    </row>
    <row r="139" spans="1:20" s="3" customFormat="1" ht="21" thickBot="1" x14ac:dyDescent="0.35">
      <c r="A139" s="10"/>
      <c r="B139" s="11"/>
      <c r="C139" s="164"/>
      <c r="D139" s="165"/>
      <c r="E139" s="165"/>
      <c r="F139" s="165"/>
      <c r="G139" s="164"/>
      <c r="H139" s="164"/>
      <c r="I139" s="168"/>
      <c r="J139" s="169"/>
      <c r="K139" s="170"/>
      <c r="L139" s="12"/>
      <c r="M139" s="10"/>
      <c r="N139" s="436"/>
      <c r="O139" s="445"/>
      <c r="P139" s="442"/>
      <c r="Q139" s="446"/>
      <c r="R139" s="438"/>
      <c r="S139" s="414"/>
      <c r="T139" s="420"/>
    </row>
    <row r="140" spans="1:20" s="3" customFormat="1" ht="20.25" x14ac:dyDescent="0.3">
      <c r="A140" s="10"/>
      <c r="B140" s="11"/>
      <c r="C140" s="171"/>
      <c r="D140" s="514"/>
      <c r="E140" s="514"/>
      <c r="F140" s="514"/>
      <c r="G140" s="514"/>
      <c r="H140" s="514"/>
      <c r="I140" s="514"/>
      <c r="J140" s="514"/>
      <c r="K140" s="515"/>
      <c r="L140" s="13"/>
      <c r="M140" s="10"/>
      <c r="N140" s="436"/>
      <c r="O140" s="444"/>
      <c r="P140" s="442"/>
      <c r="Q140" s="444"/>
      <c r="R140" s="438"/>
      <c r="S140" s="414"/>
      <c r="T140" s="420"/>
    </row>
    <row r="141" spans="1:20" s="3" customFormat="1" ht="45.75" customHeight="1" x14ac:dyDescent="0.3">
      <c r="A141" s="10"/>
      <c r="B141" s="11"/>
      <c r="C141" s="497" t="s">
        <v>558</v>
      </c>
      <c r="D141" s="498"/>
      <c r="E141" s="498"/>
      <c r="F141" s="498"/>
      <c r="G141" s="498"/>
      <c r="H141" s="513" t="s">
        <v>191</v>
      </c>
      <c r="I141" s="513"/>
      <c r="J141" s="513"/>
      <c r="K141" s="172" t="s">
        <v>192</v>
      </c>
      <c r="L141" s="14"/>
      <c r="M141" s="10"/>
      <c r="N141" s="426"/>
      <c r="O141" s="429"/>
      <c r="P141" s="428"/>
      <c r="Q141" s="427"/>
      <c r="R141" s="427"/>
      <c r="S141" s="414"/>
      <c r="T141" s="420"/>
    </row>
    <row r="142" spans="1:20" s="3" customFormat="1" ht="32.25" customHeight="1" x14ac:dyDescent="0.25">
      <c r="A142" s="10"/>
      <c r="B142" s="11"/>
      <c r="C142" s="497" t="s">
        <v>193</v>
      </c>
      <c r="D142" s="498"/>
      <c r="E142" s="498"/>
      <c r="F142" s="498"/>
      <c r="G142" s="498"/>
      <c r="H142" s="510" t="s">
        <v>194</v>
      </c>
      <c r="I142" s="510"/>
      <c r="J142" s="173" t="s">
        <v>195</v>
      </c>
      <c r="K142" s="377">
        <f>+'AIU OBRA (ENTIDAD)'!L73</f>
        <v>0.20648952850612265</v>
      </c>
      <c r="L142" s="14"/>
      <c r="M142" s="10"/>
      <c r="N142" s="426"/>
      <c r="O142" s="430"/>
      <c r="P142" s="431"/>
      <c r="Q142" s="432"/>
      <c r="R142" s="427"/>
      <c r="S142" s="414"/>
    </row>
    <row r="143" spans="1:20" s="3" customFormat="1" ht="30" customHeight="1" x14ac:dyDescent="0.25">
      <c r="A143" s="10"/>
      <c r="B143" s="11"/>
      <c r="C143" s="497" t="s">
        <v>196</v>
      </c>
      <c r="D143" s="498"/>
      <c r="E143" s="498"/>
      <c r="F143" s="498"/>
      <c r="G143" s="498"/>
      <c r="H143" s="507" t="s">
        <v>197</v>
      </c>
      <c r="I143" s="508"/>
      <c r="J143" s="173" t="s">
        <v>198</v>
      </c>
      <c r="K143" s="377">
        <f>+'AIU OBRA (ENTIDAD)'!L74</f>
        <v>0.01</v>
      </c>
      <c r="L143" s="14"/>
      <c r="M143" s="10"/>
      <c r="N143" s="426"/>
      <c r="O143" s="433"/>
      <c r="P143" s="426"/>
      <c r="Q143" s="426"/>
      <c r="R143" s="426"/>
    </row>
    <row r="144" spans="1:20" s="4" customFormat="1" ht="40.5" customHeight="1" x14ac:dyDescent="0.25">
      <c r="A144" s="10"/>
      <c r="B144" s="11"/>
      <c r="C144" s="178"/>
      <c r="E144" s="179"/>
      <c r="F144" s="179"/>
      <c r="G144" s="180"/>
      <c r="H144" s="509" t="s">
        <v>199</v>
      </c>
      <c r="I144" s="510"/>
      <c r="J144" s="173" t="s">
        <v>200</v>
      </c>
      <c r="K144" s="377">
        <f>+'AIU OBRA (ENTIDAD)'!L75</f>
        <v>0.05</v>
      </c>
      <c r="L144" s="12"/>
      <c r="M144" s="10"/>
      <c r="N144" s="428"/>
      <c r="O144" s="428"/>
      <c r="P144" s="428"/>
      <c r="Q144" s="428"/>
      <c r="R144" s="428"/>
    </row>
    <row r="145" spans="1:13" ht="57" customHeight="1" x14ac:dyDescent="0.3">
      <c r="A145" s="5"/>
      <c r="B145" s="8"/>
      <c r="C145" s="181"/>
      <c r="D145" s="182"/>
      <c r="E145" s="182"/>
      <c r="F145" s="182"/>
      <c r="G145" s="183"/>
      <c r="H145" s="509" t="s">
        <v>556</v>
      </c>
      <c r="I145" s="509"/>
      <c r="J145" s="173" t="s">
        <v>557</v>
      </c>
      <c r="K145" s="465">
        <f>+K142+K143+K144+2.12%+0.62%</f>
        <v>0.29388952850612265</v>
      </c>
      <c r="L145" s="9"/>
      <c r="M145" s="5"/>
    </row>
    <row r="146" spans="1:13" ht="17.25" thickBot="1" x14ac:dyDescent="0.35">
      <c r="A146" s="5"/>
      <c r="B146" s="8"/>
      <c r="C146" s="186"/>
      <c r="D146" s="184"/>
      <c r="E146" s="184"/>
      <c r="F146" s="184"/>
      <c r="G146" s="185"/>
      <c r="H146" s="505"/>
      <c r="I146" s="505"/>
      <c r="J146" s="505"/>
      <c r="K146" s="506"/>
      <c r="L146" s="9"/>
      <c r="M146" s="5"/>
    </row>
    <row r="147" spans="1:13" ht="17.25" thickBot="1" x14ac:dyDescent="0.35">
      <c r="A147" s="5"/>
      <c r="B147" s="458"/>
      <c r="C147" s="459"/>
      <c r="D147" s="459"/>
      <c r="E147" s="460"/>
      <c r="F147" s="459"/>
      <c r="G147" s="461"/>
      <c r="H147" s="459"/>
      <c r="I147" s="459"/>
      <c r="J147" s="459"/>
      <c r="K147" s="459"/>
      <c r="L147" s="462"/>
      <c r="M147" s="5"/>
    </row>
    <row r="148" spans="1:13" ht="17.25" thickTop="1" x14ac:dyDescent="0.3">
      <c r="A148" s="5"/>
      <c r="B148" s="5"/>
      <c r="C148" s="5"/>
      <c r="D148" s="5"/>
      <c r="E148" s="6"/>
      <c r="F148" s="5"/>
      <c r="G148" s="5"/>
      <c r="H148" s="5"/>
      <c r="I148" s="5"/>
      <c r="J148" s="5"/>
      <c r="K148" s="5"/>
      <c r="L148" s="5"/>
      <c r="M148" s="5"/>
    </row>
  </sheetData>
  <mergeCells count="26">
    <mergeCell ref="H146:K146"/>
    <mergeCell ref="C142:G142"/>
    <mergeCell ref="H142:I142"/>
    <mergeCell ref="C143:G143"/>
    <mergeCell ref="H143:I143"/>
    <mergeCell ref="H144:I144"/>
    <mergeCell ref="H145:I145"/>
    <mergeCell ref="J11:J12"/>
    <mergeCell ref="K11:K12"/>
    <mergeCell ref="C137:J137"/>
    <mergeCell ref="D140:K140"/>
    <mergeCell ref="C141:G141"/>
    <mergeCell ref="H141:J141"/>
    <mergeCell ref="C11:C12"/>
    <mergeCell ref="D11:D12"/>
    <mergeCell ref="E11:F11"/>
    <mergeCell ref="G11:G12"/>
    <mergeCell ref="H11:H12"/>
    <mergeCell ref="I11:I12"/>
    <mergeCell ref="K14:K136"/>
    <mergeCell ref="C10:K10"/>
    <mergeCell ref="C3:F3"/>
    <mergeCell ref="C5:K5"/>
    <mergeCell ref="C6:K6"/>
    <mergeCell ref="C7:K8"/>
    <mergeCell ref="C9:K9"/>
  </mergeCells>
  <pageMargins left="0.11811023622047245" right="0.11811023622047245" top="0.15748031496062992" bottom="0.15748031496062992" header="0.31496062992125984" footer="0.31496062992125984"/>
  <pageSetup scale="33" orientation="portrait" horizontalDpi="1200" verticalDpi="1200" r:id="rId1"/>
  <colBreaks count="1" manualBreakCount="1">
    <brk id="13" max="150"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0FD99-E978-4515-8E24-74EDBAF25CED}">
  <dimension ref="A1:P84"/>
  <sheetViews>
    <sheetView zoomScaleNormal="100" workbookViewId="0">
      <selection activeCell="C17" sqref="C17:D17"/>
    </sheetView>
  </sheetViews>
  <sheetFormatPr baseColWidth="10" defaultColWidth="11.42578125" defaultRowHeight="12" x14ac:dyDescent="0.2"/>
  <cols>
    <col min="1" max="1" width="7.28515625" style="193" bestFit="1" customWidth="1"/>
    <col min="2" max="2" width="8.42578125" style="193" bestFit="1" customWidth="1"/>
    <col min="3" max="3" width="30" style="194" customWidth="1"/>
    <col min="4" max="4" width="13.5703125" style="194" customWidth="1"/>
    <col min="5" max="5" width="10.140625" style="194" customWidth="1"/>
    <col min="6" max="6" width="10" style="194" customWidth="1"/>
    <col min="7" max="7" width="6.140625" style="194" bestFit="1" customWidth="1"/>
    <col min="8" max="8" width="4.7109375" style="194" customWidth="1"/>
    <col min="9" max="9" width="15" style="194" bestFit="1" customWidth="1"/>
    <col min="10" max="10" width="13" style="194" bestFit="1" customWidth="1"/>
    <col min="11" max="11" width="7.7109375" style="194" customWidth="1"/>
    <col min="12" max="12" width="18" style="194" customWidth="1"/>
    <col min="13" max="13" width="26.85546875" style="194" customWidth="1"/>
    <col min="14" max="14" width="11.42578125" style="194" customWidth="1"/>
    <col min="15" max="15" width="15.140625" style="194" bestFit="1" customWidth="1"/>
    <col min="16" max="16" width="14.140625" style="194" bestFit="1" customWidth="1"/>
    <col min="17" max="16384" width="11.42578125" style="194"/>
  </cols>
  <sheetData>
    <row r="1" spans="1:13" ht="7.5" customHeight="1" x14ac:dyDescent="0.2"/>
    <row r="2" spans="1:13" x14ac:dyDescent="0.2">
      <c r="B2" s="578" t="s">
        <v>258</v>
      </c>
      <c r="C2" s="579"/>
      <c r="D2" s="579"/>
      <c r="E2" s="579"/>
      <c r="F2" s="579"/>
      <c r="G2" s="579"/>
      <c r="H2" s="579"/>
      <c r="I2" s="579"/>
      <c r="J2" s="580"/>
      <c r="K2" s="581"/>
      <c r="L2" s="582"/>
    </row>
    <row r="3" spans="1:13" x14ac:dyDescent="0.2">
      <c r="B3" s="578"/>
      <c r="C3" s="579"/>
      <c r="D3" s="579"/>
      <c r="E3" s="579"/>
      <c r="F3" s="579"/>
      <c r="G3" s="579"/>
      <c r="H3" s="579"/>
      <c r="I3" s="579"/>
      <c r="J3" s="583"/>
      <c r="K3" s="584"/>
      <c r="L3" s="585"/>
    </row>
    <row r="4" spans="1:13" x14ac:dyDescent="0.2">
      <c r="B4" s="578"/>
      <c r="C4" s="579"/>
      <c r="D4" s="579"/>
      <c r="E4" s="579"/>
      <c r="F4" s="579"/>
      <c r="G4" s="579"/>
      <c r="H4" s="579"/>
      <c r="I4" s="579"/>
      <c r="J4" s="583"/>
      <c r="K4" s="584"/>
      <c r="L4" s="585"/>
    </row>
    <row r="5" spans="1:13" ht="12.75" thickBot="1" x14ac:dyDescent="0.25">
      <c r="B5" s="589"/>
      <c r="C5" s="590"/>
      <c r="D5" s="590"/>
      <c r="E5" s="590"/>
      <c r="F5" s="590"/>
      <c r="G5" s="590"/>
      <c r="H5" s="590"/>
      <c r="I5" s="590"/>
      <c r="J5" s="586"/>
      <c r="K5" s="587"/>
      <c r="L5" s="588"/>
    </row>
    <row r="6" spans="1:13" ht="33" customHeight="1" thickBot="1" x14ac:dyDescent="0.25">
      <c r="B6" s="591" t="s">
        <v>259</v>
      </c>
      <c r="C6" s="592"/>
      <c r="D6" s="593"/>
      <c r="E6" s="594"/>
      <c r="F6" s="594"/>
      <c r="G6" s="594"/>
      <c r="H6" s="594"/>
      <c r="I6" s="594"/>
      <c r="J6" s="595"/>
      <c r="K6" s="595"/>
      <c r="L6" s="596"/>
    </row>
    <row r="7" spans="1:13" ht="12.75" thickBot="1" x14ac:dyDescent="0.25">
      <c r="A7" s="194"/>
      <c r="B7" s="195"/>
      <c r="C7" s="195"/>
      <c r="D7" s="195"/>
      <c r="E7" s="195"/>
      <c r="F7" s="195"/>
      <c r="G7" s="195"/>
      <c r="H7" s="195"/>
      <c r="I7" s="195"/>
      <c r="J7" s="195"/>
      <c r="K7" s="195"/>
      <c r="L7" s="196"/>
    </row>
    <row r="8" spans="1:13" ht="14.25" customHeight="1" x14ac:dyDescent="0.2">
      <c r="B8" s="567" t="s">
        <v>260</v>
      </c>
      <c r="C8" s="568"/>
      <c r="D8" s="568"/>
      <c r="E8" s="569">
        <f>+'PRESUPUESTO OFICIAL (Entidad)'!K137</f>
        <v>2948646531.4000001</v>
      </c>
      <c r="F8" s="569"/>
      <c r="G8" s="570"/>
      <c r="H8" s="197"/>
      <c r="I8" s="198" t="s">
        <v>261</v>
      </c>
      <c r="J8" s="571" t="s">
        <v>262</v>
      </c>
      <c r="K8" s="571"/>
      <c r="L8" s="572"/>
      <c r="M8" s="199"/>
    </row>
    <row r="9" spans="1:13" x14ac:dyDescent="0.2">
      <c r="B9" s="573" t="s">
        <v>263</v>
      </c>
      <c r="C9" s="574"/>
      <c r="D9" s="574"/>
      <c r="E9" s="200">
        <f>+D84</f>
        <v>5</v>
      </c>
      <c r="F9" s="574" t="s">
        <v>264</v>
      </c>
      <c r="G9" s="575"/>
      <c r="I9" s="201" t="s">
        <v>265</v>
      </c>
      <c r="J9" s="576" t="s">
        <v>266</v>
      </c>
      <c r="K9" s="576"/>
      <c r="L9" s="577"/>
    </row>
    <row r="10" spans="1:13" ht="7.5" customHeight="1" x14ac:dyDescent="0.2"/>
    <row r="11" spans="1:13" s="202" customFormat="1" ht="10.5" customHeight="1" x14ac:dyDescent="0.2">
      <c r="A11" s="565" t="s">
        <v>267</v>
      </c>
      <c r="B11" s="565" t="s">
        <v>217</v>
      </c>
      <c r="C11" s="548" t="s">
        <v>268</v>
      </c>
      <c r="D11" s="548"/>
      <c r="E11" s="548"/>
      <c r="F11" s="548"/>
      <c r="G11" s="548"/>
      <c r="H11" s="548"/>
      <c r="I11" s="548"/>
      <c r="J11" s="548"/>
      <c r="K11" s="548"/>
      <c r="L11" s="548"/>
    </row>
    <row r="12" spans="1:13" s="203" customFormat="1" ht="10.5" customHeight="1" x14ac:dyDescent="0.2">
      <c r="A12" s="565"/>
      <c r="B12" s="565"/>
      <c r="C12" s="523" t="s">
        <v>269</v>
      </c>
      <c r="D12" s="566"/>
      <c r="E12" s="566"/>
      <c r="F12" s="566"/>
      <c r="G12" s="566"/>
      <c r="H12" s="566"/>
      <c r="I12" s="566"/>
      <c r="J12" s="566"/>
      <c r="K12" s="566"/>
      <c r="L12" s="524"/>
    </row>
    <row r="13" spans="1:13" s="205" customFormat="1" ht="39.75" customHeight="1" x14ac:dyDescent="0.2">
      <c r="A13" s="565"/>
      <c r="B13" s="565"/>
      <c r="C13" s="565" t="s">
        <v>270</v>
      </c>
      <c r="D13" s="565"/>
      <c r="E13" s="204" t="s">
        <v>13</v>
      </c>
      <c r="F13" s="565" t="s">
        <v>271</v>
      </c>
      <c r="G13" s="565" t="s">
        <v>272</v>
      </c>
      <c r="H13" s="565"/>
      <c r="I13" s="204" t="s">
        <v>273</v>
      </c>
      <c r="J13" s="204" t="s">
        <v>274</v>
      </c>
      <c r="K13" s="204" t="s">
        <v>275</v>
      </c>
      <c r="L13" s="204" t="s">
        <v>276</v>
      </c>
    </row>
    <row r="14" spans="1:13" s="205" customFormat="1" ht="10.5" customHeight="1" x14ac:dyDescent="0.2">
      <c r="A14" s="565"/>
      <c r="B14" s="565"/>
      <c r="C14" s="565"/>
      <c r="D14" s="565"/>
      <c r="E14" s="204" t="s">
        <v>277</v>
      </c>
      <c r="F14" s="565"/>
      <c r="G14" s="565" t="s">
        <v>278</v>
      </c>
      <c r="H14" s="565"/>
      <c r="I14" s="204" t="s">
        <v>279</v>
      </c>
      <c r="J14" s="204" t="s">
        <v>280</v>
      </c>
      <c r="K14" s="204" t="s">
        <v>281</v>
      </c>
      <c r="L14" s="204" t="s">
        <v>282</v>
      </c>
    </row>
    <row r="15" spans="1:13" s="210" customFormat="1" x14ac:dyDescent="0.2">
      <c r="A15" s="204"/>
      <c r="B15" s="204">
        <v>1.1000000000000001</v>
      </c>
      <c r="C15" s="206" t="s">
        <v>283</v>
      </c>
      <c r="D15" s="207"/>
      <c r="E15" s="208"/>
      <c r="F15" s="208"/>
      <c r="G15" s="208"/>
      <c r="H15" s="208"/>
      <c r="I15" s="208"/>
      <c r="J15" s="208"/>
      <c r="K15" s="208"/>
      <c r="L15" s="209"/>
    </row>
    <row r="16" spans="1:13" s="203" customFormat="1" x14ac:dyDescent="0.2">
      <c r="A16" s="211">
        <v>9112</v>
      </c>
      <c r="B16" s="212">
        <v>1.101</v>
      </c>
      <c r="C16" s="563" t="s">
        <v>284</v>
      </c>
      <c r="D16" s="564"/>
      <c r="E16" s="213">
        <v>1</v>
      </c>
      <c r="F16" s="213">
        <v>6</v>
      </c>
      <c r="G16" s="521">
        <v>0.5</v>
      </c>
      <c r="H16" s="522"/>
      <c r="I16" s="214">
        <f>+VLOOKUP(A16,'[191]INSUMOS IDU 2023 '!C5:H3653,4,0)</f>
        <v>6339000</v>
      </c>
      <c r="J16" s="215">
        <v>1.4519257468520033</v>
      </c>
      <c r="K16" s="216">
        <f t="shared" ref="K16:K26" si="0">+$D$84</f>
        <v>5</v>
      </c>
      <c r="L16" s="217">
        <f t="shared" ref="L16:L21" si="1">ROUND(E16*G16*I16*J16*K16,0)</f>
        <v>23009393</v>
      </c>
    </row>
    <row r="17" spans="1:12" s="203" customFormat="1" ht="11.25" customHeight="1" x14ac:dyDescent="0.2">
      <c r="A17" s="211">
        <v>9113</v>
      </c>
      <c r="B17" s="212">
        <v>1.1019999999999999</v>
      </c>
      <c r="C17" s="563" t="s">
        <v>285</v>
      </c>
      <c r="D17" s="564"/>
      <c r="E17" s="213">
        <v>1</v>
      </c>
      <c r="F17" s="213">
        <v>7</v>
      </c>
      <c r="G17" s="521">
        <v>1</v>
      </c>
      <c r="H17" s="522"/>
      <c r="I17" s="214">
        <f>+VLOOKUP(A17,'[191]INSUMOS IDU 2023 '!C6:H3654,4,0)</f>
        <v>4793000</v>
      </c>
      <c r="J17" s="215">
        <v>1.4532148170362358</v>
      </c>
      <c r="K17" s="216">
        <f t="shared" si="0"/>
        <v>5</v>
      </c>
      <c r="L17" s="217">
        <f t="shared" si="1"/>
        <v>34826293</v>
      </c>
    </row>
    <row r="18" spans="1:12" s="203" customFormat="1" ht="11.25" customHeight="1" x14ac:dyDescent="0.2">
      <c r="A18" s="211">
        <v>9112</v>
      </c>
      <c r="B18" s="212">
        <v>1.1039999999999996</v>
      </c>
      <c r="C18" s="563" t="s">
        <v>286</v>
      </c>
      <c r="D18" s="564"/>
      <c r="E18" s="213">
        <v>1</v>
      </c>
      <c r="F18" s="213">
        <v>6</v>
      </c>
      <c r="G18" s="521">
        <v>0.1</v>
      </c>
      <c r="H18" s="522"/>
      <c r="I18" s="214">
        <f>+VLOOKUP(A18,'[191]INSUMOS IDU 2023 '!C7:H3655,4,0)</f>
        <v>6339000</v>
      </c>
      <c r="J18" s="215">
        <v>1.4519257468520033</v>
      </c>
      <c r="K18" s="216">
        <f t="shared" si="0"/>
        <v>5</v>
      </c>
      <c r="L18" s="217">
        <f t="shared" si="1"/>
        <v>4601879</v>
      </c>
    </row>
    <row r="19" spans="1:12" s="203" customFormat="1" ht="24.75" customHeight="1" x14ac:dyDescent="0.2">
      <c r="A19" s="211">
        <v>9112</v>
      </c>
      <c r="B19" s="212">
        <v>1.1049999999999995</v>
      </c>
      <c r="C19" s="563" t="s">
        <v>287</v>
      </c>
      <c r="D19" s="564"/>
      <c r="E19" s="213">
        <v>1</v>
      </c>
      <c r="F19" s="213">
        <v>6</v>
      </c>
      <c r="G19" s="521">
        <v>0.1</v>
      </c>
      <c r="H19" s="522"/>
      <c r="I19" s="214">
        <f>+VLOOKUP(A19,'[191]INSUMOS IDU 2023 '!C8:H3656,4,0)</f>
        <v>6339000</v>
      </c>
      <c r="J19" s="215">
        <v>1.4519257468520033</v>
      </c>
      <c r="K19" s="216">
        <f t="shared" si="0"/>
        <v>5</v>
      </c>
      <c r="L19" s="217">
        <f t="shared" si="1"/>
        <v>4601879</v>
      </c>
    </row>
    <row r="20" spans="1:12" s="203" customFormat="1" x14ac:dyDescent="0.2">
      <c r="A20" s="211">
        <v>9112</v>
      </c>
      <c r="B20" s="212">
        <v>1.1059999999999994</v>
      </c>
      <c r="C20" s="563" t="s">
        <v>288</v>
      </c>
      <c r="D20" s="564"/>
      <c r="E20" s="213">
        <v>1</v>
      </c>
      <c r="F20" s="213">
        <v>6</v>
      </c>
      <c r="G20" s="521">
        <v>0.1</v>
      </c>
      <c r="H20" s="522"/>
      <c r="I20" s="214">
        <f>+VLOOKUP(A20,'[191]INSUMOS IDU 2023 '!C9:H3657,4,0)</f>
        <v>6339000</v>
      </c>
      <c r="J20" s="215">
        <v>1.4519257468520033</v>
      </c>
      <c r="K20" s="216">
        <f t="shared" si="0"/>
        <v>5</v>
      </c>
      <c r="L20" s="217">
        <f t="shared" si="1"/>
        <v>4601879</v>
      </c>
    </row>
    <row r="21" spans="1:12" s="203" customFormat="1" x14ac:dyDescent="0.2">
      <c r="A21" s="211">
        <v>9112</v>
      </c>
      <c r="B21" s="212">
        <v>1.1089999999999991</v>
      </c>
      <c r="C21" s="563" t="s">
        <v>289</v>
      </c>
      <c r="D21" s="564"/>
      <c r="E21" s="213">
        <v>1</v>
      </c>
      <c r="F21" s="213">
        <v>6</v>
      </c>
      <c r="G21" s="521">
        <v>0.1</v>
      </c>
      <c r="H21" s="522"/>
      <c r="I21" s="214">
        <f>+VLOOKUP(A21,'[191]INSUMOS IDU 2023 '!C10:H3658,4,0)</f>
        <v>6339000</v>
      </c>
      <c r="J21" s="215">
        <v>1.4519257468520033</v>
      </c>
      <c r="K21" s="216">
        <f t="shared" si="0"/>
        <v>5</v>
      </c>
      <c r="L21" s="217">
        <f t="shared" si="1"/>
        <v>4601879</v>
      </c>
    </row>
    <row r="22" spans="1:12" s="203" customFormat="1" x14ac:dyDescent="0.2">
      <c r="A22" s="211">
        <v>9112</v>
      </c>
      <c r="B22" s="212">
        <v>1.1089999999999991</v>
      </c>
      <c r="C22" s="563" t="s">
        <v>290</v>
      </c>
      <c r="D22" s="564"/>
      <c r="E22" s="213">
        <v>1</v>
      </c>
      <c r="F22" s="213">
        <v>6</v>
      </c>
      <c r="G22" s="521">
        <v>0.1</v>
      </c>
      <c r="H22" s="522"/>
      <c r="I22" s="214">
        <f>+VLOOKUP(A22,'[191]INSUMOS IDU 2023 '!C11:H3659,4,0)</f>
        <v>6339000</v>
      </c>
      <c r="J22" s="215">
        <v>1.4519257468520033</v>
      </c>
      <c r="K22" s="216">
        <f t="shared" si="0"/>
        <v>5</v>
      </c>
      <c r="L22" s="217">
        <f>ROUND(E22*G22*I22*J22*K22,0)</f>
        <v>4601879</v>
      </c>
    </row>
    <row r="23" spans="1:12" s="203" customFormat="1" x14ac:dyDescent="0.2">
      <c r="A23" s="211">
        <v>9112</v>
      </c>
      <c r="B23" s="212">
        <v>1.1089999999999991</v>
      </c>
      <c r="C23" s="563" t="s">
        <v>291</v>
      </c>
      <c r="D23" s="564"/>
      <c r="E23" s="213">
        <v>1</v>
      </c>
      <c r="F23" s="213">
        <v>6</v>
      </c>
      <c r="G23" s="521">
        <v>0.1</v>
      </c>
      <c r="H23" s="522"/>
      <c r="I23" s="214">
        <f>+VLOOKUP(A23,'[191]INSUMOS IDU 2023 '!C12:H3660,4,0)</f>
        <v>6339000</v>
      </c>
      <c r="J23" s="215">
        <v>1.4519257468520033</v>
      </c>
      <c r="K23" s="216">
        <f t="shared" si="0"/>
        <v>5</v>
      </c>
      <c r="L23" s="217">
        <f>ROUND(E23*G23*I23*J23*K23,0)</f>
        <v>4601879</v>
      </c>
    </row>
    <row r="24" spans="1:12" s="203" customFormat="1" x14ac:dyDescent="0.2">
      <c r="A24" s="211">
        <v>9114</v>
      </c>
      <c r="B24" s="212">
        <v>1.109999999999999</v>
      </c>
      <c r="C24" s="563" t="s">
        <v>292</v>
      </c>
      <c r="D24" s="564"/>
      <c r="E24" s="213">
        <v>1</v>
      </c>
      <c r="F24" s="213">
        <v>8</v>
      </c>
      <c r="G24" s="521">
        <v>0.5</v>
      </c>
      <c r="H24" s="522"/>
      <c r="I24" s="214">
        <f>+VLOOKUP(A24,'[191]INSUMOS IDU 2023 '!C11:H3659,4,0)</f>
        <v>4523000</v>
      </c>
      <c r="J24" s="215">
        <v>1.4535295893982809</v>
      </c>
      <c r="K24" s="216">
        <f t="shared" si="0"/>
        <v>5</v>
      </c>
      <c r="L24" s="217">
        <f>ROUND(E24*G24*I24*J24*K24,0)</f>
        <v>16435786</v>
      </c>
    </row>
    <row r="25" spans="1:12" s="203" customFormat="1" x14ac:dyDescent="0.2">
      <c r="A25" s="211">
        <v>9114</v>
      </c>
      <c r="B25" s="212">
        <v>1.111</v>
      </c>
      <c r="C25" s="563" t="s">
        <v>293</v>
      </c>
      <c r="D25" s="564"/>
      <c r="E25" s="213">
        <v>1</v>
      </c>
      <c r="F25" s="213">
        <v>8</v>
      </c>
      <c r="G25" s="521">
        <v>0.5</v>
      </c>
      <c r="H25" s="522"/>
      <c r="I25" s="214">
        <f>+VLOOKUP(A25,'[191]INSUMOS IDU 2023 '!C12:H3660,4,0)</f>
        <v>4523000</v>
      </c>
      <c r="J25" s="215">
        <v>1.4535295893982809</v>
      </c>
      <c r="K25" s="216">
        <f t="shared" si="0"/>
        <v>5</v>
      </c>
      <c r="L25" s="217">
        <f>ROUND(E25*G25*I25*J25*K25,0)</f>
        <v>16435786</v>
      </c>
    </row>
    <row r="26" spans="1:12" s="203" customFormat="1" x14ac:dyDescent="0.2">
      <c r="A26" s="211">
        <v>9114</v>
      </c>
      <c r="B26" s="212">
        <v>1.1120000000000001</v>
      </c>
      <c r="C26" s="563" t="s">
        <v>294</v>
      </c>
      <c r="D26" s="564"/>
      <c r="E26" s="213">
        <v>1</v>
      </c>
      <c r="F26" s="213">
        <v>8</v>
      </c>
      <c r="G26" s="521">
        <v>0.1</v>
      </c>
      <c r="H26" s="522"/>
      <c r="I26" s="214">
        <f>+VLOOKUP(A26,'[191]INSUMOS IDU 2023 '!C13:H3661,4,0)</f>
        <v>4523000</v>
      </c>
      <c r="J26" s="215">
        <v>1.4535295893982809</v>
      </c>
      <c r="K26" s="216">
        <f t="shared" si="0"/>
        <v>5</v>
      </c>
      <c r="L26" s="217">
        <f>ROUND(E26*G26*I26*J26*K26,0)</f>
        <v>3287157</v>
      </c>
    </row>
    <row r="27" spans="1:12" s="205" customFormat="1" ht="21.75" customHeight="1" x14ac:dyDescent="0.2">
      <c r="A27" s="375"/>
      <c r="B27" s="376">
        <v>1.2</v>
      </c>
      <c r="C27" s="559" t="s">
        <v>295</v>
      </c>
      <c r="D27" s="560"/>
      <c r="E27" s="219"/>
      <c r="F27" s="219"/>
      <c r="G27" s="561"/>
      <c r="H27" s="562"/>
      <c r="I27" s="220"/>
      <c r="J27" s="221"/>
      <c r="K27" s="222"/>
      <c r="L27" s="223"/>
    </row>
    <row r="28" spans="1:12" s="203" customFormat="1" ht="33.75" customHeight="1" x14ac:dyDescent="0.2">
      <c r="A28" s="211">
        <v>9093</v>
      </c>
      <c r="B28" s="212">
        <v>1.2010000000000001</v>
      </c>
      <c r="C28" s="520" t="s">
        <v>296</v>
      </c>
      <c r="D28" s="520"/>
      <c r="E28" s="213">
        <v>1</v>
      </c>
      <c r="F28" s="211" t="s">
        <v>297</v>
      </c>
      <c r="G28" s="521">
        <v>1</v>
      </c>
      <c r="H28" s="522"/>
      <c r="I28" s="214">
        <v>2249000</v>
      </c>
      <c r="J28" s="215">
        <v>1.4591839048387101</v>
      </c>
      <c r="K28" s="216">
        <f>+$D$84</f>
        <v>5</v>
      </c>
      <c r="L28" s="217">
        <f>ROUND(E28*G28*I28*J28*K28,0)</f>
        <v>16408523</v>
      </c>
    </row>
    <row r="29" spans="1:12" s="203" customFormat="1" ht="33.75" customHeight="1" x14ac:dyDescent="0.2">
      <c r="A29" s="268"/>
      <c r="B29" s="212">
        <v>1.202</v>
      </c>
      <c r="C29" s="520" t="s">
        <v>298</v>
      </c>
      <c r="D29" s="520"/>
      <c r="E29" s="213">
        <v>2</v>
      </c>
      <c r="F29" s="211" t="s">
        <v>297</v>
      </c>
      <c r="G29" s="521">
        <v>1</v>
      </c>
      <c r="H29" s="522"/>
      <c r="I29" s="214">
        <v>2249001</v>
      </c>
      <c r="J29" s="215">
        <v>1.4591839048387101</v>
      </c>
      <c r="K29" s="216">
        <v>5</v>
      </c>
      <c r="L29" s="217">
        <f>ROUND(E29*G29*I29*J29*K29,0)</f>
        <v>32817061</v>
      </c>
    </row>
    <row r="30" spans="1:12" s="205" customFormat="1" ht="42" customHeight="1" x14ac:dyDescent="0.2">
      <c r="A30" s="218">
        <v>9088</v>
      </c>
      <c r="B30" s="212">
        <v>1.2030000000000001</v>
      </c>
      <c r="C30" s="520" t="s">
        <v>299</v>
      </c>
      <c r="D30" s="520"/>
      <c r="E30" s="213">
        <v>1</v>
      </c>
      <c r="F30" s="211" t="s">
        <v>297</v>
      </c>
      <c r="G30" s="521">
        <v>0.5</v>
      </c>
      <c r="H30" s="522"/>
      <c r="I30" s="214">
        <v>3092000</v>
      </c>
      <c r="J30" s="215">
        <v>1.4561224194968554</v>
      </c>
      <c r="K30" s="216">
        <f>+$D$84</f>
        <v>5</v>
      </c>
      <c r="L30" s="217">
        <f>ROUND(E30*G30*I30*J30*K30,0)</f>
        <v>11255826</v>
      </c>
    </row>
    <row r="31" spans="1:12" s="203" customFormat="1" ht="42" customHeight="1" x14ac:dyDescent="0.2">
      <c r="A31" s="218">
        <v>9094</v>
      </c>
      <c r="B31" s="212">
        <v>1.204</v>
      </c>
      <c r="C31" s="520" t="s">
        <v>300</v>
      </c>
      <c r="D31" s="520"/>
      <c r="E31" s="213">
        <v>1</v>
      </c>
      <c r="F31" s="211" t="s">
        <v>297</v>
      </c>
      <c r="G31" s="521">
        <v>1</v>
      </c>
      <c r="H31" s="522"/>
      <c r="I31" s="214">
        <v>2025000</v>
      </c>
      <c r="J31" s="215">
        <v>1.4604291733205375</v>
      </c>
      <c r="K31" s="216">
        <f>+$D$84</f>
        <v>5</v>
      </c>
      <c r="L31" s="217">
        <f>ROUND(E31*G31*I31*J31*K31,0)</f>
        <v>14786845</v>
      </c>
    </row>
    <row r="32" spans="1:12" s="203" customFormat="1" ht="40.5" customHeight="1" x14ac:dyDescent="0.2">
      <c r="A32" s="218">
        <v>9099</v>
      </c>
      <c r="B32" s="212">
        <v>1.2050000000000001</v>
      </c>
      <c r="C32" s="520" t="s">
        <v>301</v>
      </c>
      <c r="D32" s="520"/>
      <c r="E32" s="213">
        <v>1</v>
      </c>
      <c r="F32" s="211" t="s">
        <v>297</v>
      </c>
      <c r="G32" s="521">
        <v>0.5</v>
      </c>
      <c r="H32" s="522"/>
      <c r="I32" s="214">
        <v>1670000</v>
      </c>
      <c r="J32" s="215">
        <v>1.5692079203333074</v>
      </c>
      <c r="K32" s="216">
        <f>+$D$84</f>
        <v>5</v>
      </c>
      <c r="L32" s="217">
        <f>ROUND(E32*G32*I32*J32*K32,0)</f>
        <v>6551443</v>
      </c>
    </row>
    <row r="33" spans="1:13" s="203" customFormat="1" x14ac:dyDescent="0.2">
      <c r="A33" s="375"/>
      <c r="B33" s="204">
        <v>1.3</v>
      </c>
      <c r="C33" s="523" t="s">
        <v>302</v>
      </c>
      <c r="D33" s="524"/>
      <c r="E33" s="364"/>
      <c r="F33" s="364"/>
      <c r="G33" s="365"/>
      <c r="H33" s="365"/>
      <c r="I33" s="366"/>
      <c r="J33" s="367"/>
      <c r="K33" s="368"/>
      <c r="L33" s="369"/>
    </row>
    <row r="34" spans="1:13" s="203" customFormat="1" ht="48.75" customHeight="1" x14ac:dyDescent="0.2">
      <c r="A34" s="211">
        <v>9100</v>
      </c>
      <c r="B34" s="212">
        <v>1.3009999999999999</v>
      </c>
      <c r="C34" s="520" t="s">
        <v>303</v>
      </c>
      <c r="D34" s="520"/>
      <c r="E34" s="213">
        <v>1</v>
      </c>
      <c r="F34" s="211" t="s">
        <v>297</v>
      </c>
      <c r="G34" s="521">
        <v>1</v>
      </c>
      <c r="H34" s="522"/>
      <c r="I34" s="214">
        <v>1389000</v>
      </c>
      <c r="J34" s="215">
        <v>1.5935080539508855</v>
      </c>
      <c r="K34" s="216">
        <f>+$D$84</f>
        <v>5</v>
      </c>
      <c r="L34" s="217">
        <f>ROUND(E34*G34*I34*J34*K34,0)</f>
        <v>11066913</v>
      </c>
    </row>
    <row r="35" spans="1:13" s="203" customFormat="1" ht="48.75" customHeight="1" x14ac:dyDescent="0.2">
      <c r="A35" s="211">
        <v>9105</v>
      </c>
      <c r="B35" s="212">
        <v>1.3019999999999998</v>
      </c>
      <c r="C35" s="520" t="str">
        <f>+VLOOKUP(A35,'[190]INSUMOS IDU 2023 '!C29:F3677,2,0)</f>
        <v>TARIFA MES - PERSONAL ADMINISTRATIVO - SECRETARIA 2 (NO INCLUYE FACTOR DE PRESTACIONES)</v>
      </c>
      <c r="D35" s="520"/>
      <c r="E35" s="374">
        <v>1</v>
      </c>
      <c r="F35" s="211" t="s">
        <v>297</v>
      </c>
      <c r="G35" s="556">
        <v>1</v>
      </c>
      <c r="H35" s="557"/>
      <c r="I35" s="214">
        <f>+VLOOKUP(A35,'[190]INSUMOS IDU 2023 '!C29:F3677,4,0)</f>
        <v>1389000</v>
      </c>
      <c r="J35" s="215">
        <f>VLOOKUP(A35,[193]FP!B:H,6,0)</f>
        <v>1.5935080539508855</v>
      </c>
      <c r="K35" s="216">
        <v>5</v>
      </c>
      <c r="L35" s="217">
        <f>ROUND(E35*G35*I35*J35*K35,0)</f>
        <v>11066913</v>
      </c>
    </row>
    <row r="36" spans="1:13" s="203" customFormat="1" x14ac:dyDescent="0.2">
      <c r="A36" s="224"/>
      <c r="B36" s="224"/>
      <c r="C36" s="558" t="s">
        <v>304</v>
      </c>
      <c r="D36" s="558"/>
      <c r="E36" s="558"/>
      <c r="F36" s="558"/>
      <c r="G36" s="558"/>
      <c r="H36" s="558"/>
      <c r="I36" s="558"/>
      <c r="J36" s="558"/>
      <c r="K36" s="558"/>
      <c r="L36" s="225">
        <f>SUM(L16:L35)</f>
        <v>225559213</v>
      </c>
    </row>
    <row r="37" spans="1:13" s="203" customFormat="1" x14ac:dyDescent="0.2">
      <c r="A37" s="224"/>
      <c r="C37" s="553"/>
      <c r="D37" s="553"/>
      <c r="E37" s="553"/>
      <c r="F37" s="553"/>
      <c r="G37" s="553"/>
      <c r="H37" s="553"/>
      <c r="I37" s="553"/>
      <c r="J37" s="553"/>
      <c r="K37" s="553"/>
      <c r="L37" s="553"/>
    </row>
    <row r="38" spans="1:13" s="227" customFormat="1" ht="24" x14ac:dyDescent="0.2">
      <c r="A38" s="204" t="s">
        <v>267</v>
      </c>
      <c r="B38" s="204" t="s">
        <v>217</v>
      </c>
      <c r="C38" s="548" t="s">
        <v>305</v>
      </c>
      <c r="D38" s="548"/>
      <c r="E38" s="226" t="s">
        <v>306</v>
      </c>
      <c r="F38" s="204" t="s">
        <v>307</v>
      </c>
      <c r="G38" s="543" t="s">
        <v>308</v>
      </c>
      <c r="H38" s="543"/>
      <c r="I38" s="204" t="s">
        <v>309</v>
      </c>
      <c r="J38" s="204" t="s">
        <v>310</v>
      </c>
      <c r="K38" s="204" t="s">
        <v>275</v>
      </c>
      <c r="L38" s="204" t="s">
        <v>311</v>
      </c>
    </row>
    <row r="39" spans="1:13" s="203" customFormat="1" ht="45" customHeight="1" x14ac:dyDescent="0.2">
      <c r="A39" s="211">
        <v>9577</v>
      </c>
      <c r="B39" s="212">
        <v>2.0009999999999999</v>
      </c>
      <c r="C39" s="520" t="s">
        <v>312</v>
      </c>
      <c r="D39" s="520"/>
      <c r="E39" s="228">
        <v>1</v>
      </c>
      <c r="F39" s="386">
        <v>50</v>
      </c>
      <c r="G39" s="521">
        <v>1</v>
      </c>
      <c r="H39" s="522"/>
      <c r="I39" s="229">
        <f>+F39*G39</f>
        <v>50</v>
      </c>
      <c r="J39" s="230">
        <v>30851</v>
      </c>
      <c r="K39" s="216">
        <f>+$D$84</f>
        <v>5</v>
      </c>
      <c r="L39" s="214">
        <f>ROUND(I39*J39*K39,0)</f>
        <v>7712750</v>
      </c>
      <c r="M39" s="269"/>
    </row>
    <row r="40" spans="1:13" s="203" customFormat="1" ht="24" customHeight="1" x14ac:dyDescent="0.2">
      <c r="A40" s="211">
        <v>9578</v>
      </c>
      <c r="B40" s="212">
        <f t="shared" ref="B40:B42" si="2">+B39+0.001</f>
        <v>2.0019999999999998</v>
      </c>
      <c r="C40" s="520" t="s">
        <v>313</v>
      </c>
      <c r="D40" s="520"/>
      <c r="E40" s="228">
        <v>1</v>
      </c>
      <c r="F40" s="218" t="s">
        <v>297</v>
      </c>
      <c r="G40" s="521">
        <v>1</v>
      </c>
      <c r="H40" s="522"/>
      <c r="I40" s="218" t="s">
        <v>297</v>
      </c>
      <c r="J40" s="230">
        <v>1043625</v>
      </c>
      <c r="K40" s="216">
        <f>+$D$84</f>
        <v>5</v>
      </c>
      <c r="L40" s="217">
        <f>ROUND(E40*G40*J40*K40,0)</f>
        <v>5218125</v>
      </c>
      <c r="M40" s="269"/>
    </row>
    <row r="41" spans="1:13" s="203" customFormat="1" ht="38.25" customHeight="1" x14ac:dyDescent="0.2">
      <c r="A41" s="231">
        <v>9115</v>
      </c>
      <c r="B41" s="212">
        <f t="shared" si="2"/>
        <v>2.0029999999999997</v>
      </c>
      <c r="C41" s="520" t="s">
        <v>314</v>
      </c>
      <c r="D41" s="520"/>
      <c r="E41" s="232">
        <v>0.5</v>
      </c>
      <c r="F41" s="218" t="s">
        <v>297</v>
      </c>
      <c r="G41" s="521">
        <v>1</v>
      </c>
      <c r="H41" s="522"/>
      <c r="I41" s="218" t="s">
        <v>297</v>
      </c>
      <c r="J41" s="230">
        <v>4103000</v>
      </c>
      <c r="K41" s="216">
        <f>+$D$84</f>
        <v>5</v>
      </c>
      <c r="L41" s="217">
        <f>ROUND(E41*G41*J41*K41,0)</f>
        <v>10257500</v>
      </c>
      <c r="M41" s="269"/>
    </row>
    <row r="42" spans="1:13" s="203" customFormat="1" ht="81.75" customHeight="1" x14ac:dyDescent="0.2">
      <c r="A42" s="211">
        <v>9165</v>
      </c>
      <c r="B42" s="212">
        <f t="shared" si="2"/>
        <v>2.0039999999999996</v>
      </c>
      <c r="C42" s="520" t="s">
        <v>315</v>
      </c>
      <c r="D42" s="520"/>
      <c r="E42" s="213">
        <v>1</v>
      </c>
      <c r="F42" s="218" t="s">
        <v>297</v>
      </c>
      <c r="G42" s="521">
        <v>1</v>
      </c>
      <c r="H42" s="522"/>
      <c r="I42" s="218">
        <v>500</v>
      </c>
      <c r="J42" s="230">
        <v>7265000</v>
      </c>
      <c r="K42" s="216">
        <f>+$D$84</f>
        <v>5</v>
      </c>
      <c r="L42" s="217">
        <f>ROUND(E42*G42*J42*K42,0)</f>
        <v>36325000</v>
      </c>
      <c r="M42" s="269"/>
    </row>
    <row r="43" spans="1:13" s="203" customFormat="1" x14ac:dyDescent="0.2">
      <c r="A43" s="224"/>
      <c r="B43" s="224"/>
      <c r="C43" s="552"/>
      <c r="D43" s="553"/>
      <c r="E43" s="553"/>
      <c r="F43" s="553"/>
      <c r="G43" s="553"/>
      <c r="H43" s="553"/>
      <c r="I43" s="553"/>
      <c r="J43" s="553"/>
      <c r="K43" s="553"/>
      <c r="L43" s="554"/>
    </row>
    <row r="44" spans="1:13" s="203" customFormat="1" x14ac:dyDescent="0.2">
      <c r="A44" s="224"/>
      <c r="B44" s="224"/>
      <c r="C44" s="233" t="s">
        <v>316</v>
      </c>
      <c r="D44" s="234"/>
      <c r="E44" s="234"/>
      <c r="F44" s="234"/>
      <c r="G44" s="234"/>
      <c r="H44" s="234"/>
      <c r="I44" s="234"/>
      <c r="J44" s="234"/>
      <c r="K44" s="235"/>
      <c r="L44" s="225">
        <f>SUM(L39:L42)</f>
        <v>59513375</v>
      </c>
    </row>
    <row r="45" spans="1:13" s="203" customFormat="1" x14ac:dyDescent="0.2">
      <c r="A45" s="224"/>
      <c r="B45" s="224"/>
      <c r="C45" s="528"/>
      <c r="D45" s="528"/>
      <c r="E45" s="528"/>
      <c r="F45" s="528"/>
      <c r="G45" s="528"/>
      <c r="H45" s="528"/>
      <c r="I45" s="528"/>
      <c r="J45" s="528"/>
      <c r="K45" s="528"/>
      <c r="L45" s="528"/>
    </row>
    <row r="46" spans="1:13" s="203" customFormat="1" x14ac:dyDescent="0.2">
      <c r="A46" s="224"/>
      <c r="B46" s="224"/>
      <c r="C46" s="233" t="s">
        <v>317</v>
      </c>
      <c r="D46" s="234"/>
      <c r="E46" s="234"/>
      <c r="F46" s="234"/>
      <c r="G46" s="234"/>
      <c r="H46" s="234"/>
      <c r="I46" s="234"/>
      <c r="J46" s="234"/>
      <c r="K46" s="235"/>
      <c r="L46" s="225">
        <f>(L36+L44)</f>
        <v>285072588</v>
      </c>
    </row>
    <row r="47" spans="1:13" s="203" customFormat="1" x14ac:dyDescent="0.2">
      <c r="A47" s="224"/>
      <c r="B47" s="224"/>
      <c r="C47" s="233" t="s">
        <v>318</v>
      </c>
      <c r="D47" s="234"/>
      <c r="E47" s="234"/>
      <c r="F47" s="234"/>
      <c r="G47" s="234"/>
      <c r="H47" s="234"/>
      <c r="I47" s="234"/>
      <c r="J47" s="234"/>
      <c r="K47" s="235"/>
      <c r="L47" s="236">
        <f>L46/E8</f>
        <v>9.6679132260945905E-2</v>
      </c>
    </row>
    <row r="48" spans="1:13" s="203" customFormat="1" x14ac:dyDescent="0.2">
      <c r="A48" s="224"/>
      <c r="B48" s="224"/>
      <c r="C48" s="237"/>
      <c r="D48" s="237"/>
      <c r="E48" s="237"/>
      <c r="F48" s="237"/>
      <c r="G48" s="555"/>
      <c r="H48" s="555"/>
      <c r="I48" s="237"/>
      <c r="J48" s="237"/>
      <c r="K48" s="237"/>
      <c r="L48" s="238"/>
    </row>
    <row r="49" spans="1:15" s="203" customFormat="1" ht="12.75" customHeight="1" x14ac:dyDescent="0.2">
      <c r="A49" s="239"/>
      <c r="B49" s="548" t="s">
        <v>319</v>
      </c>
      <c r="C49" s="548"/>
      <c r="D49" s="548"/>
      <c r="E49" s="548"/>
      <c r="F49" s="548"/>
      <c r="G49" s="548"/>
      <c r="H49" s="548"/>
      <c r="I49" s="548"/>
      <c r="J49" s="548"/>
      <c r="K49" s="548"/>
      <c r="L49" s="548"/>
    </row>
    <row r="50" spans="1:15" s="240" customFormat="1" x14ac:dyDescent="0.2">
      <c r="A50" s="224"/>
      <c r="B50" s="226">
        <v>3.1</v>
      </c>
      <c r="C50" s="549" t="s">
        <v>320</v>
      </c>
      <c r="D50" s="549"/>
      <c r="E50" s="549"/>
      <c r="F50" s="549"/>
      <c r="G50" s="549"/>
      <c r="H50" s="549"/>
      <c r="I50" s="549"/>
      <c r="J50" s="549"/>
      <c r="K50" s="549"/>
      <c r="L50" s="549"/>
    </row>
    <row r="51" spans="1:15" s="240" customFormat="1" x14ac:dyDescent="0.2">
      <c r="A51" s="224"/>
      <c r="B51" s="204" t="s">
        <v>217</v>
      </c>
      <c r="C51" s="546" t="s">
        <v>11</v>
      </c>
      <c r="D51" s="550"/>
      <c r="E51" s="241"/>
      <c r="F51" s="242"/>
      <c r="G51" s="551"/>
      <c r="H51" s="551"/>
      <c r="I51" s="243"/>
      <c r="J51" s="546" t="s">
        <v>321</v>
      </c>
      <c r="K51" s="547"/>
      <c r="L51" s="226" t="s">
        <v>311</v>
      </c>
    </row>
    <row r="52" spans="1:15" s="203" customFormat="1" x14ac:dyDescent="0.2">
      <c r="A52" s="224"/>
      <c r="B52" s="212">
        <f>B50+0.001</f>
        <v>3.101</v>
      </c>
      <c r="C52" s="244" t="s">
        <v>322</v>
      </c>
      <c r="D52" s="245"/>
      <c r="E52" s="245"/>
      <c r="F52" s="245"/>
      <c r="G52" s="245"/>
      <c r="H52" s="245"/>
      <c r="I52" s="246"/>
      <c r="J52" s="536">
        <v>0.05</v>
      </c>
      <c r="K52" s="537"/>
      <c r="L52" s="247">
        <f t="shared" ref="L52:L58" si="3">ROUND($E$8*J52,0)</f>
        <v>147432327</v>
      </c>
      <c r="O52" s="248"/>
    </row>
    <row r="53" spans="1:15" s="203" customFormat="1" x14ac:dyDescent="0.2">
      <c r="A53" s="224"/>
      <c r="B53" s="212">
        <f t="shared" ref="B53:B58" si="4">B52+0.001</f>
        <v>3.1019999999999999</v>
      </c>
      <c r="C53" s="244" t="s">
        <v>323</v>
      </c>
      <c r="D53" s="245"/>
      <c r="E53" s="245"/>
      <c r="F53" s="245"/>
      <c r="G53" s="245"/>
      <c r="H53" s="245"/>
      <c r="I53" s="246"/>
      <c r="J53" s="536">
        <f>6.9/1000</f>
        <v>6.9000000000000008E-3</v>
      </c>
      <c r="K53" s="537"/>
      <c r="L53" s="247">
        <f t="shared" si="3"/>
        <v>20345661</v>
      </c>
      <c r="O53" s="248"/>
    </row>
    <row r="54" spans="1:15" s="203" customFormat="1" x14ac:dyDescent="0.2">
      <c r="A54" s="224"/>
      <c r="B54" s="212">
        <f t="shared" si="4"/>
        <v>3.1029999999999998</v>
      </c>
      <c r="C54" s="244" t="s">
        <v>324</v>
      </c>
      <c r="D54" s="245"/>
      <c r="E54" s="245"/>
      <c r="F54" s="245"/>
      <c r="G54" s="245"/>
      <c r="H54" s="245"/>
      <c r="I54" s="246"/>
      <c r="J54" s="536">
        <f>(4/1000)</f>
        <v>4.0000000000000001E-3</v>
      </c>
      <c r="K54" s="537"/>
      <c r="L54" s="247">
        <f t="shared" si="3"/>
        <v>11794586</v>
      </c>
      <c r="O54" s="248"/>
    </row>
    <row r="55" spans="1:15" s="203" customFormat="1" x14ac:dyDescent="0.2">
      <c r="A55" s="224"/>
      <c r="B55" s="212">
        <f t="shared" si="4"/>
        <v>3.1039999999999996</v>
      </c>
      <c r="C55" s="244" t="s">
        <v>325</v>
      </c>
      <c r="D55" s="245"/>
      <c r="E55" s="245"/>
      <c r="F55" s="245"/>
      <c r="G55" s="245"/>
      <c r="H55" s="245"/>
      <c r="I55" s="246"/>
      <c r="J55" s="536">
        <v>1.0999999999999999E-2</v>
      </c>
      <c r="K55" s="537"/>
      <c r="L55" s="247">
        <f t="shared" si="3"/>
        <v>32435112</v>
      </c>
      <c r="O55" s="248"/>
    </row>
    <row r="56" spans="1:15" s="203" customFormat="1" x14ac:dyDescent="0.2">
      <c r="A56" s="224"/>
      <c r="B56" s="212">
        <f t="shared" si="4"/>
        <v>3.1049999999999995</v>
      </c>
      <c r="C56" s="244" t="s">
        <v>326</v>
      </c>
      <c r="D56" s="245"/>
      <c r="E56" s="245"/>
      <c r="F56" s="245"/>
      <c r="G56" s="245"/>
      <c r="H56" s="245"/>
      <c r="I56" s="246"/>
      <c r="J56" s="536">
        <v>5.0000000000000001E-3</v>
      </c>
      <c r="K56" s="537"/>
      <c r="L56" s="247">
        <f t="shared" si="3"/>
        <v>14743233</v>
      </c>
      <c r="O56" s="248"/>
    </row>
    <row r="57" spans="1:15" s="203" customFormat="1" ht="11.25" customHeight="1" x14ac:dyDescent="0.2">
      <c r="A57" s="224"/>
      <c r="B57" s="212">
        <f t="shared" si="4"/>
        <v>3.1059999999999994</v>
      </c>
      <c r="C57" s="244" t="s">
        <v>327</v>
      </c>
      <c r="D57" s="245"/>
      <c r="E57" s="245"/>
      <c r="F57" s="245"/>
      <c r="G57" s="245"/>
      <c r="H57" s="245"/>
      <c r="I57" s="246"/>
      <c r="J57" s="536">
        <v>0.02</v>
      </c>
      <c r="K57" s="537"/>
      <c r="L57" s="247">
        <f t="shared" si="3"/>
        <v>58972931</v>
      </c>
      <c r="O57" s="248"/>
    </row>
    <row r="58" spans="1:15" s="203" customFormat="1" x14ac:dyDescent="0.2">
      <c r="A58" s="224"/>
      <c r="B58" s="212">
        <f t="shared" si="4"/>
        <v>3.1069999999999993</v>
      </c>
      <c r="C58" s="244" t="s">
        <v>328</v>
      </c>
      <c r="D58" s="245"/>
      <c r="E58" s="245"/>
      <c r="F58" s="245"/>
      <c r="G58" s="245"/>
      <c r="H58" s="245"/>
      <c r="I58" s="246"/>
      <c r="J58" s="536">
        <v>5.0000000000000001E-3</v>
      </c>
      <c r="K58" s="537"/>
      <c r="L58" s="247">
        <f t="shared" si="3"/>
        <v>14743233</v>
      </c>
      <c r="O58" s="248"/>
    </row>
    <row r="59" spans="1:15" s="203" customFormat="1" x14ac:dyDescent="0.2">
      <c r="A59" s="224"/>
      <c r="B59" s="224"/>
      <c r="C59" s="525" t="s">
        <v>329</v>
      </c>
      <c r="D59" s="526"/>
      <c r="E59" s="526"/>
      <c r="F59" s="526"/>
      <c r="G59" s="526"/>
      <c r="H59" s="526"/>
      <c r="I59" s="526"/>
      <c r="J59" s="526"/>
      <c r="K59" s="527"/>
      <c r="L59" s="225">
        <f>SUM(L52:L58)</f>
        <v>300467083</v>
      </c>
      <c r="O59" s="248"/>
    </row>
    <row r="60" spans="1:15" s="203" customFormat="1" x14ac:dyDescent="0.2">
      <c r="A60" s="224"/>
      <c r="B60" s="224"/>
      <c r="C60" s="249"/>
      <c r="D60" s="249"/>
      <c r="E60" s="249"/>
      <c r="F60" s="249"/>
      <c r="G60" s="249"/>
      <c r="H60" s="249"/>
      <c r="I60" s="249"/>
      <c r="J60" s="249"/>
      <c r="K60" s="249"/>
      <c r="L60" s="249"/>
    </row>
    <row r="61" spans="1:15" s="203" customFormat="1" x14ac:dyDescent="0.2">
      <c r="A61" s="224"/>
      <c r="B61" s="226">
        <f>B50+0.1</f>
        <v>3.2</v>
      </c>
      <c r="C61" s="542" t="s">
        <v>330</v>
      </c>
      <c r="D61" s="542"/>
      <c r="E61" s="542"/>
      <c r="F61" s="542"/>
      <c r="G61" s="542"/>
      <c r="H61" s="542"/>
      <c r="I61" s="542"/>
      <c r="J61" s="542"/>
      <c r="K61" s="542"/>
      <c r="L61" s="542"/>
    </row>
    <row r="62" spans="1:15" s="202" customFormat="1" ht="36" x14ac:dyDescent="0.2">
      <c r="A62" s="224"/>
      <c r="B62" s="204" t="s">
        <v>217</v>
      </c>
      <c r="C62" s="543" t="s">
        <v>11</v>
      </c>
      <c r="D62" s="543"/>
      <c r="E62" s="544" t="s">
        <v>331</v>
      </c>
      <c r="F62" s="545"/>
      <c r="G62" s="546" t="s">
        <v>332</v>
      </c>
      <c r="H62" s="547"/>
      <c r="I62" s="204" t="s">
        <v>333</v>
      </c>
      <c r="J62" s="546" t="s">
        <v>334</v>
      </c>
      <c r="K62" s="547"/>
      <c r="L62" s="226" t="s">
        <v>311</v>
      </c>
    </row>
    <row r="63" spans="1:15" s="203" customFormat="1" ht="12.75" customHeight="1" x14ac:dyDescent="0.2">
      <c r="A63" s="224"/>
      <c r="B63" s="212">
        <f>B61+0.001</f>
        <v>3.2010000000000001</v>
      </c>
      <c r="C63" s="250" t="s">
        <v>335</v>
      </c>
      <c r="D63" s="538" t="s">
        <v>336</v>
      </c>
      <c r="E63" s="533">
        <f>ROUND(($E$8*ROUND((1+$M$77),4)),0)</f>
        <v>3892213421</v>
      </c>
      <c r="F63" s="534"/>
      <c r="G63" s="535">
        <v>0.3</v>
      </c>
      <c r="H63" s="535"/>
      <c r="I63" s="251">
        <v>14</v>
      </c>
      <c r="J63" s="536">
        <v>2E-3</v>
      </c>
      <c r="K63" s="537"/>
      <c r="L63" s="247">
        <f>ROUND((((((E63*G63)*J63)/12)*I63)+2500)*1.19,0)</f>
        <v>3245189</v>
      </c>
    </row>
    <row r="64" spans="1:15" s="203" customFormat="1" ht="12.75" customHeight="1" x14ac:dyDescent="0.2">
      <c r="A64" s="224"/>
      <c r="B64" s="212">
        <f>B63+0.001</f>
        <v>3.202</v>
      </c>
      <c r="C64" s="250" t="s">
        <v>337</v>
      </c>
      <c r="D64" s="539"/>
      <c r="E64" s="533">
        <v>0</v>
      </c>
      <c r="F64" s="534"/>
      <c r="G64" s="540">
        <v>0</v>
      </c>
      <c r="H64" s="541"/>
      <c r="I64" s="251">
        <v>0</v>
      </c>
      <c r="J64" s="536">
        <v>0</v>
      </c>
      <c r="K64" s="537"/>
      <c r="L64" s="247">
        <v>0</v>
      </c>
    </row>
    <row r="65" spans="1:16" s="203" customFormat="1" ht="12.75" customHeight="1" x14ac:dyDescent="0.2">
      <c r="A65" s="224"/>
      <c r="B65" s="212">
        <f>B64+0.001</f>
        <v>3.2029999999999998</v>
      </c>
      <c r="C65" s="250" t="s">
        <v>338</v>
      </c>
      <c r="D65" s="539"/>
      <c r="E65" s="533">
        <f>ROUND(($E$8*ROUND((1+$M$77),4)),0)</f>
        <v>3892213421</v>
      </c>
      <c r="F65" s="534"/>
      <c r="G65" s="535">
        <v>0.1</v>
      </c>
      <c r="H65" s="535"/>
      <c r="I65" s="251">
        <v>44</v>
      </c>
      <c r="J65" s="536">
        <v>2E-3</v>
      </c>
      <c r="K65" s="537"/>
      <c r="L65" s="247">
        <f>ROUND((((((E65*G65)*J65)/12)*I65)+2500)*1.19,0)</f>
        <v>3399580</v>
      </c>
      <c r="O65" s="252"/>
      <c r="P65" s="252"/>
    </row>
    <row r="66" spans="1:16" s="203" customFormat="1" ht="24" x14ac:dyDescent="0.2">
      <c r="A66" s="224"/>
      <c r="B66" s="212">
        <f>B65+0.001</f>
        <v>3.2039999999999997</v>
      </c>
      <c r="C66" s="250" t="s">
        <v>339</v>
      </c>
      <c r="D66" s="539"/>
      <c r="E66" s="533">
        <f>ROUND(($E$8*ROUND((1+$M$77),4)),0)</f>
        <v>3892213421</v>
      </c>
      <c r="F66" s="534"/>
      <c r="G66" s="535">
        <v>0.3</v>
      </c>
      <c r="H66" s="535"/>
      <c r="I66" s="251">
        <v>60</v>
      </c>
      <c r="J66" s="536">
        <v>2E-3</v>
      </c>
      <c r="K66" s="537"/>
      <c r="L66" s="247">
        <f>ROUND((((((E66*G66)*J66)/12)*I66)+2500)*1.19,0)</f>
        <v>13898177</v>
      </c>
      <c r="N66" s="253"/>
      <c r="O66" s="254"/>
      <c r="P66" s="252"/>
    </row>
    <row r="67" spans="1:16" s="203" customFormat="1" ht="48" x14ac:dyDescent="0.2">
      <c r="A67" s="224"/>
      <c r="B67" s="212">
        <f>B66+0.001</f>
        <v>3.2049999999999996</v>
      </c>
      <c r="C67" s="250" t="s">
        <v>340</v>
      </c>
      <c r="D67" s="218" t="s">
        <v>341</v>
      </c>
      <c r="E67" s="533">
        <f>ROUND(($E$8*ROUND((1+$M$77),4)),0)</f>
        <v>3892213421</v>
      </c>
      <c r="F67" s="534"/>
      <c r="G67" s="535">
        <v>0.3</v>
      </c>
      <c r="H67" s="535"/>
      <c r="I67" s="251">
        <v>8</v>
      </c>
      <c r="J67" s="536">
        <v>3.0000000000000001E-3</v>
      </c>
      <c r="K67" s="537"/>
      <c r="L67" s="247">
        <f>ROUND((((((E67*G67)*J67)/12)*I67)+2500)*1.19,0)</f>
        <v>2782015</v>
      </c>
      <c r="N67" s="253"/>
      <c r="O67" s="253"/>
      <c r="P67" s="255"/>
    </row>
    <row r="68" spans="1:16" s="203" customFormat="1" x14ac:dyDescent="0.2">
      <c r="A68" s="224"/>
      <c r="B68" s="224"/>
      <c r="C68" s="525" t="s">
        <v>342</v>
      </c>
      <c r="D68" s="526"/>
      <c r="E68" s="526"/>
      <c r="F68" s="526"/>
      <c r="G68" s="526"/>
      <c r="H68" s="526"/>
      <c r="I68" s="526"/>
      <c r="J68" s="526"/>
      <c r="K68" s="527"/>
      <c r="L68" s="225">
        <f>ROUND(SUM(L63:L67),0)</f>
        <v>23324961</v>
      </c>
    </row>
    <row r="69" spans="1:16" s="203" customFormat="1" x14ac:dyDescent="0.2">
      <c r="A69" s="224"/>
      <c r="B69" s="224"/>
      <c r="C69" s="528"/>
      <c r="D69" s="528"/>
      <c r="E69" s="528"/>
      <c r="F69" s="528"/>
      <c r="G69" s="528"/>
      <c r="H69" s="528"/>
      <c r="I69" s="528"/>
      <c r="J69" s="528"/>
      <c r="K69" s="528"/>
      <c r="L69" s="528"/>
      <c r="N69" s="256"/>
    </row>
    <row r="70" spans="1:16" s="203" customFormat="1" x14ac:dyDescent="0.2">
      <c r="A70" s="224"/>
      <c r="B70" s="224"/>
      <c r="C70" s="233" t="s">
        <v>343</v>
      </c>
      <c r="D70" s="234"/>
      <c r="E70" s="234"/>
      <c r="F70" s="234"/>
      <c r="G70" s="234"/>
      <c r="H70" s="234"/>
      <c r="I70" s="234"/>
      <c r="J70" s="234"/>
      <c r="K70" s="235"/>
      <c r="L70" s="225">
        <f>ROUND(L59+L68,0)</f>
        <v>323792044</v>
      </c>
    </row>
    <row r="71" spans="1:16" s="203" customFormat="1" x14ac:dyDescent="0.2">
      <c r="A71" s="224"/>
      <c r="B71" s="224"/>
      <c r="C71" s="233" t="s">
        <v>344</v>
      </c>
      <c r="D71" s="234"/>
      <c r="E71" s="234"/>
      <c r="F71" s="234"/>
      <c r="G71" s="234"/>
      <c r="H71" s="234"/>
      <c r="I71" s="234"/>
      <c r="J71" s="234"/>
      <c r="K71" s="235"/>
      <c r="L71" s="236">
        <f>+L70/E8</f>
        <v>0.10981039624517674</v>
      </c>
    </row>
    <row r="72" spans="1:16" s="203" customFormat="1" x14ac:dyDescent="0.2">
      <c r="A72" s="224"/>
      <c r="B72" s="224"/>
      <c r="C72" s="528"/>
      <c r="D72" s="528"/>
      <c r="E72" s="528"/>
      <c r="F72" s="528"/>
      <c r="G72" s="528"/>
      <c r="H72" s="528"/>
      <c r="I72" s="528"/>
      <c r="J72" s="528"/>
      <c r="K72" s="528"/>
      <c r="L72" s="528"/>
    </row>
    <row r="73" spans="1:16" s="203" customFormat="1" x14ac:dyDescent="0.2">
      <c r="A73" s="224"/>
      <c r="B73" s="224"/>
      <c r="C73" s="233" t="s">
        <v>345</v>
      </c>
      <c r="D73" s="234"/>
      <c r="E73" s="234"/>
      <c r="F73" s="234"/>
      <c r="G73" s="234"/>
      <c r="H73" s="234"/>
      <c r="I73" s="234"/>
      <c r="J73" s="234"/>
      <c r="K73" s="235"/>
      <c r="L73" s="257">
        <f>+L47+L71</f>
        <v>0.20648952850612265</v>
      </c>
    </row>
    <row r="74" spans="1:16" s="202" customFormat="1" x14ac:dyDescent="0.2">
      <c r="A74" s="240"/>
      <c r="B74" s="240"/>
      <c r="C74" s="233" t="s">
        <v>346</v>
      </c>
      <c r="D74" s="234"/>
      <c r="E74" s="234"/>
      <c r="F74" s="234"/>
      <c r="G74" s="234"/>
      <c r="H74" s="234"/>
      <c r="I74" s="234"/>
      <c r="J74" s="234"/>
      <c r="K74" s="235"/>
      <c r="L74" s="257">
        <v>0.01</v>
      </c>
      <c r="O74" s="258"/>
      <c r="P74" s="259"/>
    </row>
    <row r="75" spans="1:16" s="202" customFormat="1" x14ac:dyDescent="0.2">
      <c r="A75" s="240"/>
      <c r="B75" s="240"/>
      <c r="C75" s="233" t="s">
        <v>347</v>
      </c>
      <c r="D75" s="234"/>
      <c r="E75" s="234"/>
      <c r="F75" s="234"/>
      <c r="G75" s="234"/>
      <c r="H75" s="234"/>
      <c r="I75" s="234"/>
      <c r="J75" s="234"/>
      <c r="K75" s="235"/>
      <c r="L75" s="257">
        <v>0.05</v>
      </c>
    </row>
    <row r="76" spans="1:16" s="203" customFormat="1" x14ac:dyDescent="0.2">
      <c r="A76" s="224"/>
      <c r="B76" s="224"/>
      <c r="C76" s="528"/>
      <c r="D76" s="528"/>
      <c r="E76" s="528"/>
      <c r="F76" s="528"/>
      <c r="G76" s="528"/>
      <c r="H76" s="528"/>
      <c r="I76" s="528"/>
      <c r="J76" s="528"/>
      <c r="K76" s="528"/>
      <c r="L76" s="528"/>
      <c r="M76" s="260"/>
    </row>
    <row r="77" spans="1:16" s="203" customFormat="1" x14ac:dyDescent="0.2">
      <c r="A77" s="224"/>
      <c r="B77" s="224"/>
      <c r="C77" s="233" t="s">
        <v>348</v>
      </c>
      <c r="D77" s="234"/>
      <c r="E77" s="234"/>
      <c r="F77" s="234"/>
      <c r="G77" s="234"/>
      <c r="H77" s="234"/>
      <c r="I77" s="234"/>
      <c r="J77" s="234"/>
      <c r="K77" s="235"/>
      <c r="L77" s="257">
        <f>+L73+L74+L75</f>
        <v>0.26648952850612267</v>
      </c>
      <c r="M77" s="447">
        <v>0.32</v>
      </c>
      <c r="N77" s="260"/>
    </row>
    <row r="78" spans="1:16" s="203" customFormat="1" x14ac:dyDescent="0.2">
      <c r="A78" s="224"/>
      <c r="B78" s="224"/>
      <c r="C78" s="262"/>
      <c r="D78" s="262"/>
      <c r="E78" s="262"/>
      <c r="F78" s="262"/>
      <c r="G78" s="202"/>
      <c r="H78" s="202"/>
      <c r="I78" s="202"/>
      <c r="J78" s="202"/>
      <c r="K78" s="202"/>
      <c r="L78" s="263"/>
    </row>
    <row r="79" spans="1:16" s="203" customFormat="1" x14ac:dyDescent="0.2">
      <c r="A79" s="224"/>
      <c r="B79" s="224"/>
      <c r="C79" s="264"/>
      <c r="D79" s="529"/>
      <c r="E79" s="529"/>
      <c r="F79" s="529"/>
      <c r="G79" s="529"/>
      <c r="H79" s="529"/>
      <c r="I79" s="529"/>
      <c r="J79" s="529"/>
      <c r="K79" s="529"/>
      <c r="L79" s="530"/>
    </row>
    <row r="80" spans="1:16" s="203" customFormat="1" x14ac:dyDescent="0.2">
      <c r="A80" s="224"/>
      <c r="B80" s="224"/>
      <c r="C80" s="265" t="s">
        <v>349</v>
      </c>
      <c r="D80" s="531"/>
      <c r="E80" s="531"/>
      <c r="F80" s="531"/>
      <c r="G80" s="531"/>
      <c r="H80" s="531"/>
      <c r="I80" s="531"/>
      <c r="J80" s="531"/>
      <c r="K80" s="531"/>
      <c r="L80" s="532"/>
    </row>
    <row r="81" spans="1:12" s="203" customFormat="1" x14ac:dyDescent="0.2">
      <c r="A81" s="224"/>
      <c r="B81" s="224"/>
      <c r="C81" s="266" t="s">
        <v>349</v>
      </c>
      <c r="D81" s="518"/>
      <c r="E81" s="518"/>
      <c r="F81" s="518"/>
      <c r="G81" s="518"/>
      <c r="H81" s="518"/>
      <c r="I81" s="518"/>
      <c r="J81" s="518"/>
      <c r="K81" s="518"/>
      <c r="L81" s="519"/>
    </row>
    <row r="83" spans="1:12" x14ac:dyDescent="0.2">
      <c r="A83" s="267" t="s">
        <v>350</v>
      </c>
      <c r="D83" s="194">
        <v>0</v>
      </c>
    </row>
    <row r="84" spans="1:12" x14ac:dyDescent="0.2">
      <c r="A84" s="267" t="s">
        <v>351</v>
      </c>
      <c r="D84" s="194">
        <v>5</v>
      </c>
    </row>
  </sheetData>
  <sheetProtection algorithmName="SHA-512" hashValue="YD84f+YthpmqTS9xgJ8+uHcMXtgYfYPusF9hgj0eG0BnM3mlg9L1xb9iytvhcQldixBZLIdiT+7sCfUaMj8YvA==" saltValue="F0k3+bdxVwA0SELR6cdTqA==" spinCount="100000" sheet="1" formatCells="0" formatColumns="0" formatRows="0" insertColumns="0" insertRows="0" insertHyperlinks="0" deleteColumns="0" deleteRows="0" sort="0" autoFilter="0" pivotTables="0"/>
  <mergeCells count="116">
    <mergeCell ref="B8:D8"/>
    <mergeCell ref="E8:G8"/>
    <mergeCell ref="J8:L8"/>
    <mergeCell ref="B9:D9"/>
    <mergeCell ref="F9:G9"/>
    <mergeCell ref="J9:L9"/>
    <mergeCell ref="B2:I2"/>
    <mergeCell ref="J2:L5"/>
    <mergeCell ref="B3:I3"/>
    <mergeCell ref="B4:I4"/>
    <mergeCell ref="B5:I5"/>
    <mergeCell ref="B6:C6"/>
    <mergeCell ref="D6:L6"/>
    <mergeCell ref="C16:D16"/>
    <mergeCell ref="G16:H16"/>
    <mergeCell ref="C17:D17"/>
    <mergeCell ref="G17:H17"/>
    <mergeCell ref="C18:D18"/>
    <mergeCell ref="G18:H18"/>
    <mergeCell ref="A11:A14"/>
    <mergeCell ref="B11:B14"/>
    <mergeCell ref="C11:L11"/>
    <mergeCell ref="C12:L12"/>
    <mergeCell ref="C13:D14"/>
    <mergeCell ref="F13:F14"/>
    <mergeCell ref="G13:H13"/>
    <mergeCell ref="G14:H14"/>
    <mergeCell ref="C24:D24"/>
    <mergeCell ref="G24:H24"/>
    <mergeCell ref="C25:D25"/>
    <mergeCell ref="G25:H25"/>
    <mergeCell ref="C26:D26"/>
    <mergeCell ref="G26:H26"/>
    <mergeCell ref="C19:D19"/>
    <mergeCell ref="G19:H19"/>
    <mergeCell ref="C20:D20"/>
    <mergeCell ref="G20:H20"/>
    <mergeCell ref="C21:D21"/>
    <mergeCell ref="G21:H21"/>
    <mergeCell ref="C22:D22"/>
    <mergeCell ref="G22:H22"/>
    <mergeCell ref="C23:D23"/>
    <mergeCell ref="G23:H23"/>
    <mergeCell ref="C31:D31"/>
    <mergeCell ref="G31:H31"/>
    <mergeCell ref="C32:D32"/>
    <mergeCell ref="G32:H32"/>
    <mergeCell ref="C34:D34"/>
    <mergeCell ref="G34:H34"/>
    <mergeCell ref="C27:D27"/>
    <mergeCell ref="G27:H27"/>
    <mergeCell ref="C28:D28"/>
    <mergeCell ref="G28:H28"/>
    <mergeCell ref="C30:D30"/>
    <mergeCell ref="G30:H30"/>
    <mergeCell ref="C39:D39"/>
    <mergeCell ref="G39:H39"/>
    <mergeCell ref="C40:D40"/>
    <mergeCell ref="G40:H40"/>
    <mergeCell ref="C41:D41"/>
    <mergeCell ref="G41:H41"/>
    <mergeCell ref="C35:D35"/>
    <mergeCell ref="G35:H35"/>
    <mergeCell ref="C36:K36"/>
    <mergeCell ref="C37:L37"/>
    <mergeCell ref="C38:D38"/>
    <mergeCell ref="G38:H38"/>
    <mergeCell ref="B49:L49"/>
    <mergeCell ref="C50:L50"/>
    <mergeCell ref="C51:D51"/>
    <mergeCell ref="G51:H51"/>
    <mergeCell ref="J51:K51"/>
    <mergeCell ref="J52:K52"/>
    <mergeCell ref="C42:D42"/>
    <mergeCell ref="G42:H42"/>
    <mergeCell ref="C43:L43"/>
    <mergeCell ref="C45:L45"/>
    <mergeCell ref="G48:H48"/>
    <mergeCell ref="G65:H65"/>
    <mergeCell ref="J65:K65"/>
    <mergeCell ref="C59:K59"/>
    <mergeCell ref="C61:L61"/>
    <mergeCell ref="C62:D62"/>
    <mergeCell ref="E62:F62"/>
    <mergeCell ref="G62:H62"/>
    <mergeCell ref="J62:K62"/>
    <mergeCell ref="J53:K53"/>
    <mergeCell ref="J54:K54"/>
    <mergeCell ref="J55:K55"/>
    <mergeCell ref="J56:K56"/>
    <mergeCell ref="J57:K57"/>
    <mergeCell ref="J58:K58"/>
    <mergeCell ref="D81:L81"/>
    <mergeCell ref="C29:D29"/>
    <mergeCell ref="G29:H29"/>
    <mergeCell ref="C33:D33"/>
    <mergeCell ref="C68:K68"/>
    <mergeCell ref="C69:L69"/>
    <mergeCell ref="C72:L72"/>
    <mergeCell ref="C76:L76"/>
    <mergeCell ref="D79:L79"/>
    <mergeCell ref="D80:L80"/>
    <mergeCell ref="E66:F66"/>
    <mergeCell ref="G66:H66"/>
    <mergeCell ref="J66:K66"/>
    <mergeCell ref="E67:F67"/>
    <mergeCell ref="G67:H67"/>
    <mergeCell ref="J67:K67"/>
    <mergeCell ref="D63:D66"/>
    <mergeCell ref="E63:F63"/>
    <mergeCell ref="G63:H63"/>
    <mergeCell ref="J63:K63"/>
    <mergeCell ref="E64:F64"/>
    <mergeCell ref="G64:H64"/>
    <mergeCell ref="J64:K64"/>
    <mergeCell ref="E65:F6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5E358-56EA-4585-BF38-DDE467E9DD2F}">
  <sheetPr>
    <tabColor theme="4"/>
  </sheetPr>
  <dimension ref="A1:P84"/>
  <sheetViews>
    <sheetView zoomScaleNormal="100" workbookViewId="0">
      <selection activeCell="P21" sqref="P21"/>
    </sheetView>
  </sheetViews>
  <sheetFormatPr baseColWidth="10" defaultColWidth="11.42578125" defaultRowHeight="12" x14ac:dyDescent="0.2"/>
  <cols>
    <col min="1" max="1" width="7.28515625" style="449" bestFit="1" customWidth="1"/>
    <col min="2" max="2" width="8.42578125" style="449" bestFit="1" customWidth="1"/>
    <col min="3" max="3" width="30" style="194" customWidth="1"/>
    <col min="4" max="4" width="13.5703125" style="194" customWidth="1"/>
    <col min="5" max="5" width="10.140625" style="194" customWidth="1"/>
    <col min="6" max="6" width="10" style="194" customWidth="1"/>
    <col min="7" max="7" width="6.140625" style="194" bestFit="1" customWidth="1"/>
    <col min="8" max="8" width="4.7109375" style="194" customWidth="1"/>
    <col min="9" max="9" width="15" style="194" bestFit="1" customWidth="1"/>
    <col min="10" max="10" width="13" style="194" bestFit="1" customWidth="1"/>
    <col min="11" max="11" width="7.7109375" style="194" customWidth="1"/>
    <col min="12" max="12" width="18" style="194" customWidth="1"/>
    <col min="13" max="13" width="26.85546875" style="194" customWidth="1"/>
    <col min="14" max="14" width="11.42578125" style="194" customWidth="1"/>
    <col min="15" max="15" width="15.140625" style="194" bestFit="1" customWidth="1"/>
    <col min="16" max="16" width="14.140625" style="194" bestFit="1" customWidth="1"/>
    <col min="17" max="16384" width="11.42578125" style="194"/>
  </cols>
  <sheetData>
    <row r="1" spans="1:13" ht="7.5" customHeight="1" x14ac:dyDescent="0.2"/>
    <row r="2" spans="1:13" x14ac:dyDescent="0.2">
      <c r="B2" s="578" t="s">
        <v>258</v>
      </c>
      <c r="C2" s="579"/>
      <c r="D2" s="579"/>
      <c r="E2" s="579"/>
      <c r="F2" s="579"/>
      <c r="G2" s="579"/>
      <c r="H2" s="579"/>
      <c r="I2" s="579"/>
      <c r="J2" s="580"/>
      <c r="K2" s="581"/>
      <c r="L2" s="582"/>
    </row>
    <row r="3" spans="1:13" x14ac:dyDescent="0.2">
      <c r="B3" s="578"/>
      <c r="C3" s="579"/>
      <c r="D3" s="579"/>
      <c r="E3" s="579"/>
      <c r="F3" s="579"/>
      <c r="G3" s="579"/>
      <c r="H3" s="579"/>
      <c r="I3" s="579"/>
      <c r="J3" s="583"/>
      <c r="K3" s="584"/>
      <c r="L3" s="585"/>
    </row>
    <row r="4" spans="1:13" x14ac:dyDescent="0.2">
      <c r="B4" s="578"/>
      <c r="C4" s="579"/>
      <c r="D4" s="579"/>
      <c r="E4" s="579"/>
      <c r="F4" s="579"/>
      <c r="G4" s="579"/>
      <c r="H4" s="579"/>
      <c r="I4" s="579"/>
      <c r="J4" s="583"/>
      <c r="K4" s="584"/>
      <c r="L4" s="585"/>
    </row>
    <row r="5" spans="1:13" ht="12.75" thickBot="1" x14ac:dyDescent="0.25">
      <c r="B5" s="589"/>
      <c r="C5" s="590"/>
      <c r="D5" s="590"/>
      <c r="E5" s="590"/>
      <c r="F5" s="590"/>
      <c r="G5" s="590"/>
      <c r="H5" s="590"/>
      <c r="I5" s="590"/>
      <c r="J5" s="586"/>
      <c r="K5" s="587"/>
      <c r="L5" s="588"/>
    </row>
    <row r="6" spans="1:13" ht="33" customHeight="1" thickBot="1" x14ac:dyDescent="0.25">
      <c r="B6" s="591" t="s">
        <v>259</v>
      </c>
      <c r="C6" s="592"/>
      <c r="D6" s="593"/>
      <c r="E6" s="594"/>
      <c r="F6" s="594"/>
      <c r="G6" s="594"/>
      <c r="H6" s="594"/>
      <c r="I6" s="594"/>
      <c r="J6" s="595"/>
      <c r="K6" s="595"/>
      <c r="L6" s="596"/>
    </row>
    <row r="7" spans="1:13" ht="12.75" thickBot="1" x14ac:dyDescent="0.25">
      <c r="A7" s="194"/>
      <c r="B7" s="195"/>
      <c r="C7" s="195"/>
      <c r="D7" s="195"/>
      <c r="E7" s="195"/>
      <c r="F7" s="195"/>
      <c r="G7" s="195"/>
      <c r="H7" s="195"/>
      <c r="I7" s="195"/>
      <c r="J7" s="195"/>
      <c r="K7" s="195"/>
      <c r="L7" s="196"/>
    </row>
    <row r="8" spans="1:13" ht="14.25" customHeight="1" x14ac:dyDescent="0.2">
      <c r="B8" s="567" t="s">
        <v>260</v>
      </c>
      <c r="C8" s="568"/>
      <c r="D8" s="568"/>
      <c r="E8" s="569">
        <f>+'PRESUPUESTO OFICIAL (Entidad)'!K137</f>
        <v>2948646531.4000001</v>
      </c>
      <c r="F8" s="569"/>
      <c r="G8" s="570"/>
      <c r="H8" s="197"/>
      <c r="I8" s="198" t="s">
        <v>261</v>
      </c>
      <c r="J8" s="571" t="s">
        <v>262</v>
      </c>
      <c r="K8" s="571"/>
      <c r="L8" s="572"/>
      <c r="M8" s="199"/>
    </row>
    <row r="9" spans="1:13" x14ac:dyDescent="0.2">
      <c r="B9" s="573" t="s">
        <v>263</v>
      </c>
      <c r="C9" s="574"/>
      <c r="D9" s="574"/>
      <c r="E9" s="448">
        <f>+D84</f>
        <v>5</v>
      </c>
      <c r="F9" s="574" t="s">
        <v>264</v>
      </c>
      <c r="G9" s="575"/>
      <c r="I9" s="201" t="s">
        <v>265</v>
      </c>
      <c r="J9" s="576" t="s">
        <v>266</v>
      </c>
      <c r="K9" s="576"/>
      <c r="L9" s="577"/>
    </row>
    <row r="10" spans="1:13" ht="7.5" customHeight="1" x14ac:dyDescent="0.2"/>
    <row r="11" spans="1:13" s="202" customFormat="1" ht="10.5" customHeight="1" x14ac:dyDescent="0.2">
      <c r="A11" s="565" t="s">
        <v>267</v>
      </c>
      <c r="B11" s="565" t="s">
        <v>217</v>
      </c>
      <c r="C11" s="548" t="s">
        <v>268</v>
      </c>
      <c r="D11" s="548"/>
      <c r="E11" s="548"/>
      <c r="F11" s="548"/>
      <c r="G11" s="548"/>
      <c r="H11" s="548"/>
      <c r="I11" s="548"/>
      <c r="J11" s="548"/>
      <c r="K11" s="548"/>
      <c r="L11" s="548"/>
    </row>
    <row r="12" spans="1:13" s="203" customFormat="1" ht="10.5" customHeight="1" x14ac:dyDescent="0.2">
      <c r="A12" s="565"/>
      <c r="B12" s="565"/>
      <c r="C12" s="523" t="s">
        <v>269</v>
      </c>
      <c r="D12" s="566"/>
      <c r="E12" s="566"/>
      <c r="F12" s="566"/>
      <c r="G12" s="566"/>
      <c r="H12" s="566"/>
      <c r="I12" s="566"/>
      <c r="J12" s="566"/>
      <c r="K12" s="566"/>
      <c r="L12" s="524"/>
    </row>
    <row r="13" spans="1:13" s="205" customFormat="1" ht="39.75" customHeight="1" x14ac:dyDescent="0.2">
      <c r="A13" s="565"/>
      <c r="B13" s="565"/>
      <c r="C13" s="565" t="s">
        <v>270</v>
      </c>
      <c r="D13" s="565"/>
      <c r="E13" s="450" t="s">
        <v>13</v>
      </c>
      <c r="F13" s="565" t="s">
        <v>271</v>
      </c>
      <c r="G13" s="565" t="s">
        <v>272</v>
      </c>
      <c r="H13" s="565"/>
      <c r="I13" s="450" t="s">
        <v>273</v>
      </c>
      <c r="J13" s="450" t="s">
        <v>274</v>
      </c>
      <c r="K13" s="450" t="s">
        <v>275</v>
      </c>
      <c r="L13" s="450" t="s">
        <v>276</v>
      </c>
    </row>
    <row r="14" spans="1:13" s="205" customFormat="1" ht="10.5" customHeight="1" x14ac:dyDescent="0.2">
      <c r="A14" s="565"/>
      <c r="B14" s="565"/>
      <c r="C14" s="565"/>
      <c r="D14" s="565"/>
      <c r="E14" s="450" t="s">
        <v>277</v>
      </c>
      <c r="F14" s="565"/>
      <c r="G14" s="565" t="s">
        <v>278</v>
      </c>
      <c r="H14" s="565"/>
      <c r="I14" s="450" t="s">
        <v>279</v>
      </c>
      <c r="J14" s="450" t="s">
        <v>280</v>
      </c>
      <c r="K14" s="450" t="s">
        <v>281</v>
      </c>
      <c r="L14" s="450" t="s">
        <v>282</v>
      </c>
    </row>
    <row r="15" spans="1:13" s="210" customFormat="1" x14ac:dyDescent="0.2">
      <c r="A15" s="450"/>
      <c r="B15" s="450">
        <v>1.1000000000000001</v>
      </c>
      <c r="C15" s="206" t="s">
        <v>283</v>
      </c>
      <c r="D15" s="207"/>
      <c r="E15" s="208"/>
      <c r="F15" s="208"/>
      <c r="G15" s="208"/>
      <c r="H15" s="208"/>
      <c r="I15" s="208"/>
      <c r="J15" s="208"/>
      <c r="K15" s="208"/>
      <c r="L15" s="209"/>
    </row>
    <row r="16" spans="1:13" s="203" customFormat="1" x14ac:dyDescent="0.2">
      <c r="A16" s="211">
        <v>9112</v>
      </c>
      <c r="B16" s="212">
        <v>1.101</v>
      </c>
      <c r="C16" s="563" t="s">
        <v>284</v>
      </c>
      <c r="D16" s="564"/>
      <c r="E16" s="213">
        <v>0</v>
      </c>
      <c r="F16" s="213">
        <v>6</v>
      </c>
      <c r="G16" s="521">
        <v>0.5</v>
      </c>
      <c r="H16" s="522"/>
      <c r="I16" s="214">
        <f>+VLOOKUP(A16,'[191]INSUMOS IDU 2023 '!C5:H3653,4,0)</f>
        <v>6339000</v>
      </c>
      <c r="J16" s="215">
        <v>1.4519257468520033</v>
      </c>
      <c r="K16" s="216">
        <f t="shared" ref="K16:K26" si="0">+$D$84</f>
        <v>5</v>
      </c>
      <c r="L16" s="217">
        <f>ROUND(E16*G16*I16*J16*K16,0)</f>
        <v>0</v>
      </c>
    </row>
    <row r="17" spans="1:12" s="203" customFormat="1" ht="11.25" customHeight="1" x14ac:dyDescent="0.2">
      <c r="A17" s="211">
        <v>9113</v>
      </c>
      <c r="B17" s="212">
        <v>1.1019999999999999</v>
      </c>
      <c r="C17" s="563" t="s">
        <v>285</v>
      </c>
      <c r="D17" s="564"/>
      <c r="E17" s="213">
        <v>0</v>
      </c>
      <c r="F17" s="213">
        <v>7</v>
      </c>
      <c r="G17" s="521">
        <v>1</v>
      </c>
      <c r="H17" s="522"/>
      <c r="I17" s="214">
        <f>+VLOOKUP(A17,'[191]INSUMOS IDU 2023 '!C6:H3654,4,0)</f>
        <v>4793000</v>
      </c>
      <c r="J17" s="215">
        <v>1.4532148170362358</v>
      </c>
      <c r="K17" s="216">
        <f t="shared" si="0"/>
        <v>5</v>
      </c>
      <c r="L17" s="217">
        <f t="shared" ref="L17:L21" si="1">ROUND(E17*G17*I17*J17*K17,0)</f>
        <v>0</v>
      </c>
    </row>
    <row r="18" spans="1:12" s="203" customFormat="1" ht="11.25" customHeight="1" x14ac:dyDescent="0.2">
      <c r="A18" s="211">
        <v>9112</v>
      </c>
      <c r="B18" s="212">
        <v>1.1039999999999996</v>
      </c>
      <c r="C18" s="563" t="s">
        <v>286</v>
      </c>
      <c r="D18" s="564"/>
      <c r="E18" s="213">
        <v>0</v>
      </c>
      <c r="F18" s="213">
        <v>6</v>
      </c>
      <c r="G18" s="521">
        <v>0.1</v>
      </c>
      <c r="H18" s="522"/>
      <c r="I18" s="214">
        <f>+VLOOKUP(A18,'[191]INSUMOS IDU 2023 '!C7:H3655,4,0)</f>
        <v>6339000</v>
      </c>
      <c r="J18" s="215">
        <v>1.4519257468520033</v>
      </c>
      <c r="K18" s="216">
        <f t="shared" si="0"/>
        <v>5</v>
      </c>
      <c r="L18" s="217">
        <f t="shared" si="1"/>
        <v>0</v>
      </c>
    </row>
    <row r="19" spans="1:12" s="203" customFormat="1" ht="24.75" customHeight="1" x14ac:dyDescent="0.2">
      <c r="A19" s="211">
        <v>9112</v>
      </c>
      <c r="B19" s="212">
        <v>1.1049999999999995</v>
      </c>
      <c r="C19" s="563" t="s">
        <v>287</v>
      </c>
      <c r="D19" s="564"/>
      <c r="E19" s="213">
        <v>0</v>
      </c>
      <c r="F19" s="213">
        <v>6</v>
      </c>
      <c r="G19" s="521">
        <v>0.1</v>
      </c>
      <c r="H19" s="522"/>
      <c r="I19" s="214">
        <f>+VLOOKUP(A19,'[191]INSUMOS IDU 2023 '!C8:H3656,4,0)</f>
        <v>6339000</v>
      </c>
      <c r="J19" s="215">
        <v>1.4519257468520033</v>
      </c>
      <c r="K19" s="216">
        <f t="shared" si="0"/>
        <v>5</v>
      </c>
      <c r="L19" s="217">
        <f t="shared" si="1"/>
        <v>0</v>
      </c>
    </row>
    <row r="20" spans="1:12" s="203" customFormat="1" x14ac:dyDescent="0.2">
      <c r="A20" s="211">
        <v>9112</v>
      </c>
      <c r="B20" s="212">
        <v>1.1059999999999994</v>
      </c>
      <c r="C20" s="563" t="s">
        <v>288</v>
      </c>
      <c r="D20" s="564"/>
      <c r="E20" s="213">
        <v>0</v>
      </c>
      <c r="F20" s="213">
        <v>6</v>
      </c>
      <c r="G20" s="521">
        <v>0.1</v>
      </c>
      <c r="H20" s="522"/>
      <c r="I20" s="214">
        <f>+VLOOKUP(A20,'[191]INSUMOS IDU 2023 '!C9:H3657,4,0)</f>
        <v>6339000</v>
      </c>
      <c r="J20" s="215">
        <v>1.4519257468520033</v>
      </c>
      <c r="K20" s="216">
        <f t="shared" si="0"/>
        <v>5</v>
      </c>
      <c r="L20" s="217">
        <f t="shared" si="1"/>
        <v>0</v>
      </c>
    </row>
    <row r="21" spans="1:12" s="203" customFormat="1" x14ac:dyDescent="0.2">
      <c r="A21" s="211">
        <v>9112</v>
      </c>
      <c r="B21" s="212">
        <v>1.1089999999999991</v>
      </c>
      <c r="C21" s="563" t="s">
        <v>289</v>
      </c>
      <c r="D21" s="564"/>
      <c r="E21" s="213">
        <v>0</v>
      </c>
      <c r="F21" s="213">
        <v>6</v>
      </c>
      <c r="G21" s="521">
        <v>0.1</v>
      </c>
      <c r="H21" s="522"/>
      <c r="I21" s="214">
        <f>+VLOOKUP(A21,'[191]INSUMOS IDU 2023 '!C10:H3658,4,0)</f>
        <v>6339000</v>
      </c>
      <c r="J21" s="215">
        <v>1.4519257468520033</v>
      </c>
      <c r="K21" s="216">
        <f t="shared" si="0"/>
        <v>5</v>
      </c>
      <c r="L21" s="217">
        <f t="shared" si="1"/>
        <v>0</v>
      </c>
    </row>
    <row r="22" spans="1:12" s="203" customFormat="1" x14ac:dyDescent="0.2">
      <c r="A22" s="211">
        <v>9112</v>
      </c>
      <c r="B22" s="212">
        <v>1.1089999999999991</v>
      </c>
      <c r="C22" s="563" t="s">
        <v>290</v>
      </c>
      <c r="D22" s="564"/>
      <c r="E22" s="213">
        <v>0</v>
      </c>
      <c r="F22" s="213">
        <v>6</v>
      </c>
      <c r="G22" s="521">
        <v>0.1</v>
      </c>
      <c r="H22" s="522"/>
      <c r="I22" s="214">
        <f>+VLOOKUP(A22,'[191]INSUMOS IDU 2023 '!C11:H3659,4,0)</f>
        <v>6339000</v>
      </c>
      <c r="J22" s="215">
        <v>1.4519257468520033</v>
      </c>
      <c r="K22" s="216">
        <f t="shared" si="0"/>
        <v>5</v>
      </c>
      <c r="L22" s="217">
        <f>ROUND(E22*G22*I22*J22*K22,0)</f>
        <v>0</v>
      </c>
    </row>
    <row r="23" spans="1:12" s="203" customFormat="1" x14ac:dyDescent="0.2">
      <c r="A23" s="211">
        <v>9112</v>
      </c>
      <c r="B23" s="212">
        <v>1.1089999999999991</v>
      </c>
      <c r="C23" s="563" t="s">
        <v>291</v>
      </c>
      <c r="D23" s="564"/>
      <c r="E23" s="213">
        <v>0</v>
      </c>
      <c r="F23" s="213">
        <v>6</v>
      </c>
      <c r="G23" s="521">
        <v>0.1</v>
      </c>
      <c r="H23" s="522"/>
      <c r="I23" s="214">
        <f>+VLOOKUP(A23,'[191]INSUMOS IDU 2023 '!C12:H3660,4,0)</f>
        <v>6339000</v>
      </c>
      <c r="J23" s="215">
        <v>1.4519257468520033</v>
      </c>
      <c r="K23" s="216">
        <f t="shared" si="0"/>
        <v>5</v>
      </c>
      <c r="L23" s="217">
        <f>ROUND(E23*G23*I23*J23*K23,0)</f>
        <v>0</v>
      </c>
    </row>
    <row r="24" spans="1:12" s="203" customFormat="1" x14ac:dyDescent="0.2">
      <c r="A24" s="211">
        <v>9114</v>
      </c>
      <c r="B24" s="212">
        <v>1.109999999999999</v>
      </c>
      <c r="C24" s="563" t="s">
        <v>292</v>
      </c>
      <c r="D24" s="564"/>
      <c r="E24" s="213">
        <v>0</v>
      </c>
      <c r="F24" s="213">
        <v>8</v>
      </c>
      <c r="G24" s="521">
        <v>0.5</v>
      </c>
      <c r="H24" s="522"/>
      <c r="I24" s="214">
        <f>+VLOOKUP(A24,'[191]INSUMOS IDU 2023 '!C11:H3659,4,0)</f>
        <v>4523000</v>
      </c>
      <c r="J24" s="215">
        <v>1.4535295893982809</v>
      </c>
      <c r="K24" s="216">
        <f t="shared" si="0"/>
        <v>5</v>
      </c>
      <c r="L24" s="217">
        <f>ROUND(E24*G24*I24*J24*K24,0)</f>
        <v>0</v>
      </c>
    </row>
    <row r="25" spans="1:12" s="203" customFormat="1" x14ac:dyDescent="0.2">
      <c r="A25" s="211">
        <v>9114</v>
      </c>
      <c r="B25" s="212">
        <v>1.111</v>
      </c>
      <c r="C25" s="563" t="s">
        <v>293</v>
      </c>
      <c r="D25" s="564"/>
      <c r="E25" s="213">
        <v>0</v>
      </c>
      <c r="F25" s="213">
        <v>8</v>
      </c>
      <c r="G25" s="521">
        <v>0.5</v>
      </c>
      <c r="H25" s="522"/>
      <c r="I25" s="214">
        <f>+VLOOKUP(A25,'[191]INSUMOS IDU 2023 '!C12:H3660,4,0)</f>
        <v>4523000</v>
      </c>
      <c r="J25" s="215">
        <v>1.4535295893982809</v>
      </c>
      <c r="K25" s="216">
        <f t="shared" si="0"/>
        <v>5</v>
      </c>
      <c r="L25" s="217">
        <f>ROUND(E25*G25*I25*J25*K25,0)</f>
        <v>0</v>
      </c>
    </row>
    <row r="26" spans="1:12" s="203" customFormat="1" x14ac:dyDescent="0.2">
      <c r="A26" s="211">
        <v>9114</v>
      </c>
      <c r="B26" s="212">
        <v>1.1120000000000001</v>
      </c>
      <c r="C26" s="563" t="s">
        <v>294</v>
      </c>
      <c r="D26" s="564"/>
      <c r="E26" s="213">
        <v>0</v>
      </c>
      <c r="F26" s="213">
        <v>8</v>
      </c>
      <c r="G26" s="521">
        <v>0.1</v>
      </c>
      <c r="H26" s="522"/>
      <c r="I26" s="214">
        <f>+VLOOKUP(A26,'[191]INSUMOS IDU 2023 '!C13:H3661,4,0)</f>
        <v>4523000</v>
      </c>
      <c r="J26" s="215">
        <v>1.4535295893982809</v>
      </c>
      <c r="K26" s="216">
        <f t="shared" si="0"/>
        <v>5</v>
      </c>
      <c r="L26" s="217">
        <f>ROUND(E26*G26*I26*J26*K26,0)</f>
        <v>0</v>
      </c>
    </row>
    <row r="27" spans="1:12" s="205" customFormat="1" ht="21.75" customHeight="1" x14ac:dyDescent="0.2">
      <c r="A27" s="375"/>
      <c r="B27" s="376">
        <v>1.2</v>
      </c>
      <c r="C27" s="559" t="s">
        <v>295</v>
      </c>
      <c r="D27" s="560"/>
      <c r="E27" s="219"/>
      <c r="F27" s="219"/>
      <c r="G27" s="561"/>
      <c r="H27" s="562"/>
      <c r="I27" s="220"/>
      <c r="J27" s="221"/>
      <c r="K27" s="222"/>
      <c r="L27" s="223"/>
    </row>
    <row r="28" spans="1:12" s="203" customFormat="1" ht="33.75" customHeight="1" x14ac:dyDescent="0.2">
      <c r="A28" s="211">
        <v>9093</v>
      </c>
      <c r="B28" s="212">
        <v>1.2010000000000001</v>
      </c>
      <c r="C28" s="520" t="s">
        <v>296</v>
      </c>
      <c r="D28" s="520"/>
      <c r="E28" s="213">
        <v>0</v>
      </c>
      <c r="F28" s="211" t="s">
        <v>297</v>
      </c>
      <c r="G28" s="521">
        <v>1</v>
      </c>
      <c r="H28" s="522"/>
      <c r="I28" s="214">
        <v>2249000</v>
      </c>
      <c r="J28" s="215">
        <v>1.4591839048387101</v>
      </c>
      <c r="K28" s="216">
        <f>+$D$84</f>
        <v>5</v>
      </c>
      <c r="L28" s="217">
        <f>ROUND(E28*G28*I28*J28*K28,0)</f>
        <v>0</v>
      </c>
    </row>
    <row r="29" spans="1:12" s="203" customFormat="1" ht="33.75" customHeight="1" x14ac:dyDescent="0.2">
      <c r="A29" s="268"/>
      <c r="B29" s="212">
        <v>1.202</v>
      </c>
      <c r="C29" s="520" t="s">
        <v>298</v>
      </c>
      <c r="D29" s="520"/>
      <c r="E29" s="213">
        <v>0</v>
      </c>
      <c r="F29" s="211" t="s">
        <v>297</v>
      </c>
      <c r="G29" s="521">
        <v>1</v>
      </c>
      <c r="H29" s="522"/>
      <c r="I29" s="214">
        <v>2249001</v>
      </c>
      <c r="J29" s="215">
        <v>1.4591839048387101</v>
      </c>
      <c r="K29" s="216">
        <v>5</v>
      </c>
      <c r="L29" s="217">
        <f>ROUND(E29*G29*I29*J29*K29,0)</f>
        <v>0</v>
      </c>
    </row>
    <row r="30" spans="1:12" s="205" customFormat="1" ht="42" customHeight="1" x14ac:dyDescent="0.2">
      <c r="A30" s="218">
        <v>9088</v>
      </c>
      <c r="B30" s="212">
        <v>1.2030000000000001</v>
      </c>
      <c r="C30" s="520" t="s">
        <v>299</v>
      </c>
      <c r="D30" s="520"/>
      <c r="E30" s="213">
        <v>0</v>
      </c>
      <c r="F30" s="211" t="s">
        <v>297</v>
      </c>
      <c r="G30" s="521">
        <v>0.5</v>
      </c>
      <c r="H30" s="522"/>
      <c r="I30" s="214">
        <v>3092000</v>
      </c>
      <c r="J30" s="215">
        <v>1.4561224194968554</v>
      </c>
      <c r="K30" s="216">
        <f>+$D$84</f>
        <v>5</v>
      </c>
      <c r="L30" s="217">
        <f>ROUND(E30*G30*I30*J30*K30,0)</f>
        <v>0</v>
      </c>
    </row>
    <row r="31" spans="1:12" s="203" customFormat="1" ht="42" customHeight="1" x14ac:dyDescent="0.2">
      <c r="A31" s="218">
        <v>9094</v>
      </c>
      <c r="B31" s="212">
        <v>1.204</v>
      </c>
      <c r="C31" s="520" t="s">
        <v>300</v>
      </c>
      <c r="D31" s="520"/>
      <c r="E31" s="213">
        <v>0</v>
      </c>
      <c r="F31" s="211" t="s">
        <v>297</v>
      </c>
      <c r="G31" s="521">
        <v>1</v>
      </c>
      <c r="H31" s="522"/>
      <c r="I31" s="214">
        <v>2025000</v>
      </c>
      <c r="J31" s="215">
        <v>1.4604291733205375</v>
      </c>
      <c r="K31" s="216">
        <f>+$D$84</f>
        <v>5</v>
      </c>
      <c r="L31" s="217">
        <f>ROUND(E31*G31*I31*J31*K31,0)</f>
        <v>0</v>
      </c>
    </row>
    <row r="32" spans="1:12" s="203" customFormat="1" ht="40.5" customHeight="1" x14ac:dyDescent="0.2">
      <c r="A32" s="218">
        <v>9099</v>
      </c>
      <c r="B32" s="212">
        <v>1.2050000000000001</v>
      </c>
      <c r="C32" s="520" t="s">
        <v>301</v>
      </c>
      <c r="D32" s="520"/>
      <c r="E32" s="213">
        <v>0</v>
      </c>
      <c r="F32" s="211" t="s">
        <v>297</v>
      </c>
      <c r="G32" s="521">
        <v>0.5</v>
      </c>
      <c r="H32" s="522"/>
      <c r="I32" s="214">
        <v>1670000</v>
      </c>
      <c r="J32" s="215">
        <v>1.5692079203333074</v>
      </c>
      <c r="K32" s="216">
        <f>+$D$84</f>
        <v>5</v>
      </c>
      <c r="L32" s="217">
        <f>ROUND(E32*G32*I32*J32*K32,0)</f>
        <v>0</v>
      </c>
    </row>
    <row r="33" spans="1:13" s="203" customFormat="1" x14ac:dyDescent="0.2">
      <c r="A33" s="375"/>
      <c r="B33" s="450">
        <v>1.3</v>
      </c>
      <c r="C33" s="523" t="s">
        <v>302</v>
      </c>
      <c r="D33" s="524"/>
      <c r="E33" s="364"/>
      <c r="F33" s="364"/>
      <c r="G33" s="365"/>
      <c r="H33" s="365"/>
      <c r="I33" s="366"/>
      <c r="J33" s="367"/>
      <c r="K33" s="368"/>
      <c r="L33" s="369"/>
    </row>
    <row r="34" spans="1:13" s="203" customFormat="1" ht="48.75" customHeight="1" x14ac:dyDescent="0.2">
      <c r="A34" s="211">
        <v>9100</v>
      </c>
      <c r="B34" s="212">
        <v>1.3009999999999999</v>
      </c>
      <c r="C34" s="520" t="s">
        <v>303</v>
      </c>
      <c r="D34" s="520"/>
      <c r="E34" s="213">
        <v>0</v>
      </c>
      <c r="F34" s="211" t="s">
        <v>297</v>
      </c>
      <c r="G34" s="521">
        <v>1</v>
      </c>
      <c r="H34" s="522"/>
      <c r="I34" s="214">
        <v>1389000</v>
      </c>
      <c r="J34" s="215">
        <v>1.5935080539508855</v>
      </c>
      <c r="K34" s="216">
        <f>+$D$84</f>
        <v>5</v>
      </c>
      <c r="L34" s="217">
        <f>ROUND(E34*G34*I34*J34*K34,0)</f>
        <v>0</v>
      </c>
    </row>
    <row r="35" spans="1:13" s="203" customFormat="1" ht="48.75" customHeight="1" x14ac:dyDescent="0.2">
      <c r="A35" s="211">
        <v>9105</v>
      </c>
      <c r="B35" s="212">
        <v>1.3019999999999998</v>
      </c>
      <c r="C35" s="520" t="str">
        <f>+VLOOKUP(A35,'[190]INSUMOS IDU 2023 '!C29:F3677,2,0)</f>
        <v>TARIFA MES - PERSONAL ADMINISTRATIVO - SECRETARIA 2 (NO INCLUYE FACTOR DE PRESTACIONES)</v>
      </c>
      <c r="D35" s="520"/>
      <c r="E35" s="374">
        <v>0</v>
      </c>
      <c r="F35" s="211" t="s">
        <v>297</v>
      </c>
      <c r="G35" s="556">
        <v>1</v>
      </c>
      <c r="H35" s="557"/>
      <c r="I35" s="214">
        <f>+VLOOKUP(A35,'[190]INSUMOS IDU 2023 '!C29:F3677,4,0)</f>
        <v>1389000</v>
      </c>
      <c r="J35" s="215">
        <f>VLOOKUP(A35,[193]FP!B:H,6,0)</f>
        <v>1.5935080539508855</v>
      </c>
      <c r="K35" s="216">
        <v>5</v>
      </c>
      <c r="L35" s="217">
        <f>ROUND(E35*G35*I35*J35*K35,0)</f>
        <v>0</v>
      </c>
    </row>
    <row r="36" spans="1:13" s="203" customFormat="1" x14ac:dyDescent="0.2">
      <c r="A36" s="454"/>
      <c r="B36" s="454"/>
      <c r="C36" s="558" t="s">
        <v>304</v>
      </c>
      <c r="D36" s="558"/>
      <c r="E36" s="558"/>
      <c r="F36" s="558"/>
      <c r="G36" s="558"/>
      <c r="H36" s="558"/>
      <c r="I36" s="558"/>
      <c r="J36" s="558"/>
      <c r="K36" s="558"/>
      <c r="L36" s="225">
        <f>SUM(L16:L35)</f>
        <v>0</v>
      </c>
    </row>
    <row r="37" spans="1:13" s="203" customFormat="1" x14ac:dyDescent="0.2">
      <c r="A37" s="454"/>
      <c r="C37" s="553"/>
      <c r="D37" s="553"/>
      <c r="E37" s="553"/>
      <c r="F37" s="553"/>
      <c r="G37" s="553"/>
      <c r="H37" s="553"/>
      <c r="I37" s="553"/>
      <c r="J37" s="553"/>
      <c r="K37" s="553"/>
      <c r="L37" s="553"/>
    </row>
    <row r="38" spans="1:13" s="227" customFormat="1" ht="24" x14ac:dyDescent="0.2">
      <c r="A38" s="450" t="s">
        <v>267</v>
      </c>
      <c r="B38" s="450" t="s">
        <v>217</v>
      </c>
      <c r="C38" s="548" t="s">
        <v>305</v>
      </c>
      <c r="D38" s="548"/>
      <c r="E38" s="451" t="s">
        <v>306</v>
      </c>
      <c r="F38" s="450" t="s">
        <v>307</v>
      </c>
      <c r="G38" s="543" t="s">
        <v>308</v>
      </c>
      <c r="H38" s="543"/>
      <c r="I38" s="450" t="s">
        <v>309</v>
      </c>
      <c r="J38" s="450" t="s">
        <v>310</v>
      </c>
      <c r="K38" s="450" t="s">
        <v>275</v>
      </c>
      <c r="L38" s="450" t="s">
        <v>311</v>
      </c>
    </row>
    <row r="39" spans="1:13" s="203" customFormat="1" ht="45" customHeight="1" x14ac:dyDescent="0.2">
      <c r="A39" s="211">
        <v>9577</v>
      </c>
      <c r="B39" s="212">
        <v>2.0009999999999999</v>
      </c>
      <c r="C39" s="520" t="s">
        <v>312</v>
      </c>
      <c r="D39" s="520"/>
      <c r="E39" s="228">
        <v>0</v>
      </c>
      <c r="F39" s="386">
        <v>50</v>
      </c>
      <c r="G39" s="521">
        <v>1</v>
      </c>
      <c r="H39" s="522"/>
      <c r="I39" s="229">
        <v>0</v>
      </c>
      <c r="J39" s="230">
        <v>30851</v>
      </c>
      <c r="K39" s="216">
        <f>+$D$84</f>
        <v>5</v>
      </c>
      <c r="L39" s="214">
        <f>ROUND(I39*J39*K39,0)</f>
        <v>0</v>
      </c>
      <c r="M39" s="269"/>
    </row>
    <row r="40" spans="1:13" s="203" customFormat="1" ht="24" customHeight="1" x14ac:dyDescent="0.2">
      <c r="A40" s="211">
        <v>9578</v>
      </c>
      <c r="B40" s="212">
        <f t="shared" ref="B40:B42" si="2">+B39+0.001</f>
        <v>2.0019999999999998</v>
      </c>
      <c r="C40" s="520" t="s">
        <v>313</v>
      </c>
      <c r="D40" s="520"/>
      <c r="E40" s="228">
        <v>0</v>
      </c>
      <c r="F40" s="218" t="s">
        <v>297</v>
      </c>
      <c r="G40" s="521">
        <v>1</v>
      </c>
      <c r="H40" s="522"/>
      <c r="I40" s="218" t="s">
        <v>297</v>
      </c>
      <c r="J40" s="230">
        <v>1043625</v>
      </c>
      <c r="K40" s="216">
        <f>+$D$84</f>
        <v>5</v>
      </c>
      <c r="L40" s="217">
        <f>ROUND(E40*G40*J40*K40,0)</f>
        <v>0</v>
      </c>
      <c r="M40" s="269"/>
    </row>
    <row r="41" spans="1:13" s="203" customFormat="1" ht="38.25" customHeight="1" x14ac:dyDescent="0.2">
      <c r="A41" s="231">
        <v>9115</v>
      </c>
      <c r="B41" s="212">
        <f t="shared" si="2"/>
        <v>2.0029999999999997</v>
      </c>
      <c r="C41" s="520" t="s">
        <v>314</v>
      </c>
      <c r="D41" s="520"/>
      <c r="E41" s="232">
        <v>0</v>
      </c>
      <c r="F41" s="218" t="s">
        <v>297</v>
      </c>
      <c r="G41" s="521">
        <v>1</v>
      </c>
      <c r="H41" s="522"/>
      <c r="I41" s="218" t="s">
        <v>297</v>
      </c>
      <c r="J41" s="230">
        <v>4103000</v>
      </c>
      <c r="K41" s="216">
        <f>+$D$84</f>
        <v>5</v>
      </c>
      <c r="L41" s="217">
        <f>ROUND(E41*G41*J41*K41,0)</f>
        <v>0</v>
      </c>
      <c r="M41" s="269"/>
    </row>
    <row r="42" spans="1:13" s="203" customFormat="1" ht="81.75" customHeight="1" x14ac:dyDescent="0.2">
      <c r="A42" s="211">
        <v>9165</v>
      </c>
      <c r="B42" s="212">
        <f t="shared" si="2"/>
        <v>2.0039999999999996</v>
      </c>
      <c r="C42" s="520" t="s">
        <v>315</v>
      </c>
      <c r="D42" s="520"/>
      <c r="E42" s="213">
        <v>0</v>
      </c>
      <c r="F42" s="218" t="s">
        <v>297</v>
      </c>
      <c r="G42" s="521">
        <v>1</v>
      </c>
      <c r="H42" s="522"/>
      <c r="I42" s="218">
        <v>500</v>
      </c>
      <c r="J42" s="230">
        <v>7265000</v>
      </c>
      <c r="K42" s="216">
        <f>+$D$84</f>
        <v>5</v>
      </c>
      <c r="L42" s="217">
        <f>ROUND(E42*G42*J42*K42,0)</f>
        <v>0</v>
      </c>
      <c r="M42" s="269"/>
    </row>
    <row r="43" spans="1:13" s="203" customFormat="1" x14ac:dyDescent="0.2">
      <c r="A43" s="454"/>
      <c r="B43" s="454"/>
      <c r="C43" s="552">
        <v>0</v>
      </c>
      <c r="D43" s="553"/>
      <c r="E43" s="553"/>
      <c r="F43" s="553"/>
      <c r="G43" s="553"/>
      <c r="H43" s="553"/>
      <c r="I43" s="553"/>
      <c r="J43" s="553"/>
      <c r="K43" s="553"/>
      <c r="L43" s="554"/>
    </row>
    <row r="44" spans="1:13" s="203" customFormat="1" x14ac:dyDescent="0.2">
      <c r="A44" s="454"/>
      <c r="B44" s="454"/>
      <c r="C44" s="233" t="s">
        <v>316</v>
      </c>
      <c r="D44" s="234"/>
      <c r="E44" s="234"/>
      <c r="F44" s="234"/>
      <c r="G44" s="234"/>
      <c r="H44" s="234"/>
      <c r="I44" s="234"/>
      <c r="J44" s="234"/>
      <c r="K44" s="452"/>
      <c r="L44" s="225">
        <f>SUM(L39:L42)</f>
        <v>0</v>
      </c>
    </row>
    <row r="45" spans="1:13" s="203" customFormat="1" x14ac:dyDescent="0.2">
      <c r="A45" s="454"/>
      <c r="B45" s="454"/>
      <c r="C45" s="528"/>
      <c r="D45" s="528"/>
      <c r="E45" s="528"/>
      <c r="F45" s="528"/>
      <c r="G45" s="528"/>
      <c r="H45" s="528"/>
      <c r="I45" s="528"/>
      <c r="J45" s="528"/>
      <c r="K45" s="528"/>
      <c r="L45" s="528"/>
    </row>
    <row r="46" spans="1:13" s="203" customFormat="1" x14ac:dyDescent="0.2">
      <c r="A46" s="454"/>
      <c r="B46" s="454"/>
      <c r="C46" s="233" t="s">
        <v>317</v>
      </c>
      <c r="D46" s="234"/>
      <c r="E46" s="234"/>
      <c r="F46" s="234"/>
      <c r="G46" s="234"/>
      <c r="H46" s="234"/>
      <c r="I46" s="234"/>
      <c r="J46" s="234"/>
      <c r="K46" s="452"/>
      <c r="L46" s="225">
        <f>(L36+L44)</f>
        <v>0</v>
      </c>
    </row>
    <row r="47" spans="1:13" s="203" customFormat="1" x14ac:dyDescent="0.2">
      <c r="A47" s="454"/>
      <c r="B47" s="454"/>
      <c r="C47" s="233" t="s">
        <v>318</v>
      </c>
      <c r="D47" s="234"/>
      <c r="E47" s="234"/>
      <c r="F47" s="234"/>
      <c r="G47" s="234"/>
      <c r="H47" s="234"/>
      <c r="I47" s="234"/>
      <c r="J47" s="234"/>
      <c r="K47" s="452"/>
      <c r="L47" s="236">
        <f>L46/E8</f>
        <v>0</v>
      </c>
    </row>
    <row r="48" spans="1:13" s="203" customFormat="1" x14ac:dyDescent="0.2">
      <c r="A48" s="454"/>
      <c r="B48" s="454"/>
      <c r="C48" s="237"/>
      <c r="D48" s="237"/>
      <c r="E48" s="237"/>
      <c r="F48" s="237"/>
      <c r="G48" s="555"/>
      <c r="H48" s="555"/>
      <c r="I48" s="237"/>
      <c r="J48" s="237"/>
      <c r="K48" s="237"/>
      <c r="L48" s="238"/>
    </row>
    <row r="49" spans="1:15" s="203" customFormat="1" ht="12.75" customHeight="1" x14ac:dyDescent="0.2">
      <c r="A49" s="239"/>
      <c r="B49" s="548" t="s">
        <v>319</v>
      </c>
      <c r="C49" s="548"/>
      <c r="D49" s="548"/>
      <c r="E49" s="548"/>
      <c r="F49" s="548"/>
      <c r="G49" s="548"/>
      <c r="H49" s="548"/>
      <c r="I49" s="548"/>
      <c r="J49" s="548"/>
      <c r="K49" s="548"/>
      <c r="L49" s="548"/>
    </row>
    <row r="50" spans="1:15" s="240" customFormat="1" x14ac:dyDescent="0.2">
      <c r="A50" s="454"/>
      <c r="B50" s="451">
        <v>3.1</v>
      </c>
      <c r="C50" s="549" t="s">
        <v>320</v>
      </c>
      <c r="D50" s="549"/>
      <c r="E50" s="549"/>
      <c r="F50" s="549"/>
      <c r="G50" s="549"/>
      <c r="H50" s="549"/>
      <c r="I50" s="549"/>
      <c r="J50" s="549"/>
      <c r="K50" s="549"/>
      <c r="L50" s="549"/>
    </row>
    <row r="51" spans="1:15" s="240" customFormat="1" x14ac:dyDescent="0.2">
      <c r="A51" s="454"/>
      <c r="B51" s="450" t="s">
        <v>217</v>
      </c>
      <c r="C51" s="546" t="s">
        <v>11</v>
      </c>
      <c r="D51" s="550"/>
      <c r="E51" s="241"/>
      <c r="F51" s="242"/>
      <c r="G51" s="551"/>
      <c r="H51" s="551"/>
      <c r="I51" s="243"/>
      <c r="J51" s="546" t="s">
        <v>321</v>
      </c>
      <c r="K51" s="547"/>
      <c r="L51" s="451" t="s">
        <v>311</v>
      </c>
    </row>
    <row r="52" spans="1:15" s="203" customFormat="1" x14ac:dyDescent="0.2">
      <c r="A52" s="454"/>
      <c r="B52" s="212">
        <f>B50+0.001</f>
        <v>3.101</v>
      </c>
      <c r="C52" s="244" t="s">
        <v>322</v>
      </c>
      <c r="D52" s="245"/>
      <c r="E52" s="245"/>
      <c r="F52" s="245"/>
      <c r="G52" s="245"/>
      <c r="H52" s="245"/>
      <c r="I52" s="246"/>
      <c r="J52" s="536">
        <v>0</v>
      </c>
      <c r="K52" s="537"/>
      <c r="L52" s="247">
        <f t="shared" ref="L52:L58" si="3">ROUND($E$8*J52,0)</f>
        <v>0</v>
      </c>
      <c r="O52" s="248"/>
    </row>
    <row r="53" spans="1:15" s="203" customFormat="1" x14ac:dyDescent="0.2">
      <c r="A53" s="454"/>
      <c r="B53" s="212">
        <f t="shared" ref="B53:B58" si="4">B52+0.001</f>
        <v>3.1019999999999999</v>
      </c>
      <c r="C53" s="244" t="s">
        <v>323</v>
      </c>
      <c r="D53" s="245"/>
      <c r="E53" s="245"/>
      <c r="F53" s="245"/>
      <c r="G53" s="245"/>
      <c r="H53" s="245"/>
      <c r="I53" s="246"/>
      <c r="J53" s="536">
        <v>0</v>
      </c>
      <c r="K53" s="537"/>
      <c r="L53" s="247">
        <f t="shared" si="3"/>
        <v>0</v>
      </c>
      <c r="O53" s="248"/>
    </row>
    <row r="54" spans="1:15" s="203" customFormat="1" x14ac:dyDescent="0.2">
      <c r="A54" s="454"/>
      <c r="B54" s="212">
        <f t="shared" si="4"/>
        <v>3.1029999999999998</v>
      </c>
      <c r="C54" s="244" t="s">
        <v>324</v>
      </c>
      <c r="D54" s="245"/>
      <c r="E54" s="245"/>
      <c r="F54" s="245"/>
      <c r="G54" s="245"/>
      <c r="H54" s="245"/>
      <c r="I54" s="246"/>
      <c r="J54" s="536">
        <v>0</v>
      </c>
      <c r="K54" s="537"/>
      <c r="L54" s="247">
        <f t="shared" si="3"/>
        <v>0</v>
      </c>
      <c r="O54" s="248"/>
    </row>
    <row r="55" spans="1:15" s="203" customFormat="1" x14ac:dyDescent="0.2">
      <c r="A55" s="454"/>
      <c r="B55" s="212">
        <f t="shared" si="4"/>
        <v>3.1039999999999996</v>
      </c>
      <c r="C55" s="244" t="s">
        <v>325</v>
      </c>
      <c r="D55" s="245"/>
      <c r="E55" s="245"/>
      <c r="F55" s="245"/>
      <c r="G55" s="245"/>
      <c r="H55" s="245"/>
      <c r="I55" s="246"/>
      <c r="J55" s="536">
        <v>0</v>
      </c>
      <c r="K55" s="537"/>
      <c r="L55" s="247">
        <f t="shared" si="3"/>
        <v>0</v>
      </c>
      <c r="O55" s="248"/>
    </row>
    <row r="56" spans="1:15" s="203" customFormat="1" x14ac:dyDescent="0.2">
      <c r="A56" s="454"/>
      <c r="B56" s="212">
        <f t="shared" si="4"/>
        <v>3.1049999999999995</v>
      </c>
      <c r="C56" s="244" t="s">
        <v>326</v>
      </c>
      <c r="D56" s="245"/>
      <c r="E56" s="245"/>
      <c r="F56" s="245"/>
      <c r="G56" s="245"/>
      <c r="H56" s="245"/>
      <c r="I56" s="246"/>
      <c r="J56" s="536">
        <v>0</v>
      </c>
      <c r="K56" s="537"/>
      <c r="L56" s="247">
        <f t="shared" si="3"/>
        <v>0</v>
      </c>
      <c r="O56" s="248"/>
    </row>
    <row r="57" spans="1:15" s="203" customFormat="1" ht="11.25" customHeight="1" x14ac:dyDescent="0.2">
      <c r="A57" s="454"/>
      <c r="B57" s="212">
        <f t="shared" si="4"/>
        <v>3.1059999999999994</v>
      </c>
      <c r="C57" s="244" t="s">
        <v>327</v>
      </c>
      <c r="D57" s="245"/>
      <c r="E57" s="245"/>
      <c r="F57" s="245"/>
      <c r="G57" s="245"/>
      <c r="H57" s="245"/>
      <c r="I57" s="246"/>
      <c r="J57" s="536">
        <v>0</v>
      </c>
      <c r="K57" s="537"/>
      <c r="L57" s="247">
        <f t="shared" si="3"/>
        <v>0</v>
      </c>
      <c r="O57" s="248"/>
    </row>
    <row r="58" spans="1:15" s="203" customFormat="1" x14ac:dyDescent="0.2">
      <c r="A58" s="454"/>
      <c r="B58" s="212">
        <f t="shared" si="4"/>
        <v>3.1069999999999993</v>
      </c>
      <c r="C58" s="244" t="s">
        <v>328</v>
      </c>
      <c r="D58" s="245"/>
      <c r="E58" s="245"/>
      <c r="F58" s="245"/>
      <c r="G58" s="245"/>
      <c r="H58" s="245"/>
      <c r="I58" s="246"/>
      <c r="J58" s="536">
        <v>0</v>
      </c>
      <c r="K58" s="537"/>
      <c r="L58" s="247">
        <f t="shared" si="3"/>
        <v>0</v>
      </c>
      <c r="O58" s="248"/>
    </row>
    <row r="59" spans="1:15" s="203" customFormat="1" x14ac:dyDescent="0.2">
      <c r="A59" s="454"/>
      <c r="B59" s="454"/>
      <c r="C59" s="525" t="s">
        <v>329</v>
      </c>
      <c r="D59" s="526"/>
      <c r="E59" s="526"/>
      <c r="F59" s="526"/>
      <c r="G59" s="526"/>
      <c r="H59" s="526"/>
      <c r="I59" s="526"/>
      <c r="J59" s="526"/>
      <c r="K59" s="527"/>
      <c r="L59" s="225">
        <f>SUM(L52:L58)</f>
        <v>0</v>
      </c>
      <c r="O59" s="248"/>
    </row>
    <row r="60" spans="1:15" s="203" customFormat="1" x14ac:dyDescent="0.2">
      <c r="A60" s="454"/>
      <c r="B60" s="454"/>
      <c r="C60" s="249"/>
      <c r="D60" s="249"/>
      <c r="E60" s="249"/>
      <c r="F60" s="249"/>
      <c r="G60" s="249"/>
      <c r="H60" s="249"/>
      <c r="I60" s="249"/>
      <c r="J60" s="249"/>
      <c r="K60" s="249"/>
      <c r="L60" s="249"/>
    </row>
    <row r="61" spans="1:15" s="203" customFormat="1" x14ac:dyDescent="0.2">
      <c r="A61" s="454"/>
      <c r="B61" s="451">
        <f>B50+0.1</f>
        <v>3.2</v>
      </c>
      <c r="C61" s="542" t="s">
        <v>330</v>
      </c>
      <c r="D61" s="542"/>
      <c r="E61" s="542"/>
      <c r="F61" s="542"/>
      <c r="G61" s="542"/>
      <c r="H61" s="542"/>
      <c r="I61" s="542"/>
      <c r="J61" s="542"/>
      <c r="K61" s="542"/>
      <c r="L61" s="542"/>
    </row>
    <row r="62" spans="1:15" s="202" customFormat="1" ht="36" x14ac:dyDescent="0.2">
      <c r="A62" s="454"/>
      <c r="B62" s="450" t="s">
        <v>217</v>
      </c>
      <c r="C62" s="543" t="s">
        <v>11</v>
      </c>
      <c r="D62" s="543"/>
      <c r="E62" s="544" t="s">
        <v>331</v>
      </c>
      <c r="F62" s="545"/>
      <c r="G62" s="546" t="s">
        <v>332</v>
      </c>
      <c r="H62" s="547"/>
      <c r="I62" s="450" t="s">
        <v>333</v>
      </c>
      <c r="J62" s="546" t="s">
        <v>334</v>
      </c>
      <c r="K62" s="547"/>
      <c r="L62" s="451" t="s">
        <v>311</v>
      </c>
    </row>
    <row r="63" spans="1:15" s="203" customFormat="1" ht="12.75" customHeight="1" x14ac:dyDescent="0.2">
      <c r="A63" s="454"/>
      <c r="B63" s="212">
        <f>B61+0.001</f>
        <v>3.2010000000000001</v>
      </c>
      <c r="C63" s="250" t="s">
        <v>335</v>
      </c>
      <c r="D63" s="538" t="s">
        <v>336</v>
      </c>
      <c r="E63" s="533">
        <f>ROUND(($E$8*ROUND((1+$M$77),4)),0)</f>
        <v>3892213421</v>
      </c>
      <c r="F63" s="534"/>
      <c r="G63" s="535">
        <v>0</v>
      </c>
      <c r="H63" s="535"/>
      <c r="I63" s="251">
        <v>0</v>
      </c>
      <c r="J63" s="536">
        <v>0</v>
      </c>
      <c r="K63" s="537"/>
      <c r="L63" s="247">
        <f>ROUND((((((E63*G63)*J63)/12)*I63)+2500)*1.19,0)</f>
        <v>2975</v>
      </c>
    </row>
    <row r="64" spans="1:15" s="203" customFormat="1" ht="12.75" customHeight="1" x14ac:dyDescent="0.2">
      <c r="A64" s="454"/>
      <c r="B64" s="212">
        <f>B63+0.001</f>
        <v>3.202</v>
      </c>
      <c r="C64" s="250" t="s">
        <v>337</v>
      </c>
      <c r="D64" s="539"/>
      <c r="E64" s="533">
        <v>0</v>
      </c>
      <c r="F64" s="534"/>
      <c r="G64" s="540">
        <v>0</v>
      </c>
      <c r="H64" s="541"/>
      <c r="I64" s="251">
        <v>0</v>
      </c>
      <c r="J64" s="536">
        <v>0</v>
      </c>
      <c r="K64" s="537"/>
      <c r="L64" s="247">
        <v>0</v>
      </c>
    </row>
    <row r="65" spans="1:16" s="203" customFormat="1" ht="12.75" customHeight="1" x14ac:dyDescent="0.2">
      <c r="A65" s="454"/>
      <c r="B65" s="212">
        <f>B64+0.001</f>
        <v>3.2029999999999998</v>
      </c>
      <c r="C65" s="250" t="s">
        <v>338</v>
      </c>
      <c r="D65" s="539"/>
      <c r="E65" s="533">
        <f>ROUND(($E$8*ROUND((1+$M$77),4)),0)</f>
        <v>3892213421</v>
      </c>
      <c r="F65" s="534"/>
      <c r="G65" s="535">
        <v>0</v>
      </c>
      <c r="H65" s="535"/>
      <c r="I65" s="251">
        <v>0</v>
      </c>
      <c r="J65" s="536">
        <v>0</v>
      </c>
      <c r="K65" s="537"/>
      <c r="L65" s="247">
        <f>ROUND((((((E65*G65)*J65)/12)*I65)+2500)*1.19,0)</f>
        <v>2975</v>
      </c>
      <c r="O65" s="252"/>
      <c r="P65" s="252"/>
    </row>
    <row r="66" spans="1:16" s="203" customFormat="1" ht="24" x14ac:dyDescent="0.2">
      <c r="A66" s="454"/>
      <c r="B66" s="212">
        <f>B65+0.001</f>
        <v>3.2039999999999997</v>
      </c>
      <c r="C66" s="250" t="s">
        <v>339</v>
      </c>
      <c r="D66" s="539"/>
      <c r="E66" s="533">
        <f>ROUND(($E$8*ROUND((1+$M$77),4)),0)</f>
        <v>3892213421</v>
      </c>
      <c r="F66" s="534"/>
      <c r="G66" s="535">
        <v>0</v>
      </c>
      <c r="H66" s="535"/>
      <c r="I66" s="251">
        <v>0</v>
      </c>
      <c r="J66" s="536">
        <v>0</v>
      </c>
      <c r="K66" s="537"/>
      <c r="L66" s="247">
        <f>ROUND((((((E66*G66)*J66)/12)*I66)+2500)*1.19,0)</f>
        <v>2975</v>
      </c>
      <c r="N66" s="253"/>
      <c r="O66" s="254"/>
      <c r="P66" s="252"/>
    </row>
    <row r="67" spans="1:16" s="203" customFormat="1" ht="48" x14ac:dyDescent="0.2">
      <c r="A67" s="454"/>
      <c r="B67" s="212">
        <f>B66+0.001</f>
        <v>3.2049999999999996</v>
      </c>
      <c r="C67" s="250" t="s">
        <v>340</v>
      </c>
      <c r="D67" s="218" t="s">
        <v>341</v>
      </c>
      <c r="E67" s="533">
        <f>ROUND(($E$8*ROUND((1+$M$77),4)),0)</f>
        <v>3892213421</v>
      </c>
      <c r="F67" s="534"/>
      <c r="G67" s="535">
        <v>0</v>
      </c>
      <c r="H67" s="535"/>
      <c r="I67" s="251">
        <v>0</v>
      </c>
      <c r="J67" s="536">
        <v>0</v>
      </c>
      <c r="K67" s="537"/>
      <c r="L67" s="247">
        <f>ROUND((((((E67*G67)*J67)/12)*I67)+2500)*1.19,0)</f>
        <v>2975</v>
      </c>
      <c r="N67" s="253"/>
      <c r="O67" s="253"/>
      <c r="P67" s="255"/>
    </row>
    <row r="68" spans="1:16" s="203" customFormat="1" x14ac:dyDescent="0.2">
      <c r="A68" s="454"/>
      <c r="B68" s="454"/>
      <c r="C68" s="525" t="s">
        <v>342</v>
      </c>
      <c r="D68" s="526"/>
      <c r="E68" s="526"/>
      <c r="F68" s="526"/>
      <c r="G68" s="526"/>
      <c r="H68" s="526"/>
      <c r="I68" s="526"/>
      <c r="J68" s="526"/>
      <c r="K68" s="527"/>
      <c r="L68" s="225">
        <f>ROUND(SUM(L63:L67),0)</f>
        <v>11900</v>
      </c>
    </row>
    <row r="69" spans="1:16" s="203" customFormat="1" x14ac:dyDescent="0.2">
      <c r="A69" s="454"/>
      <c r="B69" s="454"/>
      <c r="C69" s="528"/>
      <c r="D69" s="528"/>
      <c r="E69" s="528"/>
      <c r="F69" s="528"/>
      <c r="G69" s="528"/>
      <c r="H69" s="528"/>
      <c r="I69" s="528"/>
      <c r="J69" s="528"/>
      <c r="K69" s="528"/>
      <c r="L69" s="528"/>
      <c r="N69" s="256"/>
    </row>
    <row r="70" spans="1:16" s="203" customFormat="1" x14ac:dyDescent="0.2">
      <c r="A70" s="454"/>
      <c r="B70" s="454"/>
      <c r="C70" s="233" t="s">
        <v>343</v>
      </c>
      <c r="D70" s="234"/>
      <c r="E70" s="234"/>
      <c r="F70" s="234"/>
      <c r="G70" s="234"/>
      <c r="H70" s="234"/>
      <c r="I70" s="234"/>
      <c r="J70" s="234"/>
      <c r="K70" s="452"/>
      <c r="L70" s="225">
        <f>ROUND(L59+L68,0)</f>
        <v>11900</v>
      </c>
    </row>
    <row r="71" spans="1:16" s="203" customFormat="1" x14ac:dyDescent="0.2">
      <c r="A71" s="454"/>
      <c r="B71" s="454"/>
      <c r="C71" s="233" t="s">
        <v>344</v>
      </c>
      <c r="D71" s="234"/>
      <c r="E71" s="234"/>
      <c r="F71" s="234"/>
      <c r="G71" s="234"/>
      <c r="H71" s="234"/>
      <c r="I71" s="234"/>
      <c r="J71" s="234"/>
      <c r="K71" s="452"/>
      <c r="L71" s="236">
        <f>+L70/E8</f>
        <v>4.0357499189127798E-6</v>
      </c>
    </row>
    <row r="72" spans="1:16" s="203" customFormat="1" x14ac:dyDescent="0.2">
      <c r="A72" s="454"/>
      <c r="B72" s="454"/>
      <c r="C72" s="528"/>
      <c r="D72" s="528"/>
      <c r="E72" s="528"/>
      <c r="F72" s="528"/>
      <c r="G72" s="528"/>
      <c r="H72" s="528"/>
      <c r="I72" s="528"/>
      <c r="J72" s="528"/>
      <c r="K72" s="528"/>
      <c r="L72" s="528"/>
    </row>
    <row r="73" spans="1:16" s="203" customFormat="1" x14ac:dyDescent="0.2">
      <c r="A73" s="454"/>
      <c r="B73" s="454"/>
      <c r="C73" s="233" t="s">
        <v>345</v>
      </c>
      <c r="D73" s="234"/>
      <c r="E73" s="234"/>
      <c r="F73" s="234"/>
      <c r="G73" s="234"/>
      <c r="H73" s="234"/>
      <c r="I73" s="234"/>
      <c r="J73" s="234"/>
      <c r="K73" s="452"/>
      <c r="L73" s="257">
        <f>+L47+L71</f>
        <v>4.0357499189127798E-6</v>
      </c>
    </row>
    <row r="74" spans="1:16" s="202" customFormat="1" x14ac:dyDescent="0.2">
      <c r="A74" s="240"/>
      <c r="B74" s="240"/>
      <c r="C74" s="233" t="s">
        <v>346</v>
      </c>
      <c r="D74" s="234"/>
      <c r="E74" s="234"/>
      <c r="F74" s="234"/>
      <c r="G74" s="234"/>
      <c r="H74" s="234"/>
      <c r="I74" s="234"/>
      <c r="J74" s="234"/>
      <c r="K74" s="452"/>
      <c r="L74" s="257">
        <v>0.01</v>
      </c>
      <c r="O74" s="258"/>
      <c r="P74" s="259"/>
    </row>
    <row r="75" spans="1:16" s="202" customFormat="1" x14ac:dyDescent="0.2">
      <c r="A75" s="240"/>
      <c r="B75" s="240"/>
      <c r="C75" s="233" t="s">
        <v>347</v>
      </c>
      <c r="D75" s="234"/>
      <c r="E75" s="234"/>
      <c r="F75" s="234"/>
      <c r="G75" s="234"/>
      <c r="H75" s="234"/>
      <c r="I75" s="234"/>
      <c r="J75" s="234"/>
      <c r="K75" s="452"/>
      <c r="L75" s="257">
        <v>0.05</v>
      </c>
    </row>
    <row r="76" spans="1:16" s="203" customFormat="1" x14ac:dyDescent="0.2">
      <c r="A76" s="454"/>
      <c r="B76" s="454"/>
      <c r="C76" s="528"/>
      <c r="D76" s="528"/>
      <c r="E76" s="528"/>
      <c r="F76" s="528"/>
      <c r="G76" s="528"/>
      <c r="H76" s="528"/>
      <c r="I76" s="528"/>
      <c r="J76" s="528"/>
      <c r="K76" s="528"/>
      <c r="L76" s="528"/>
      <c r="M76" s="260"/>
    </row>
    <row r="77" spans="1:16" s="203" customFormat="1" x14ac:dyDescent="0.2">
      <c r="A77" s="454"/>
      <c r="B77" s="454"/>
      <c r="C77" s="233" t="s">
        <v>348</v>
      </c>
      <c r="D77" s="234"/>
      <c r="E77" s="234"/>
      <c r="F77" s="234"/>
      <c r="G77" s="234"/>
      <c r="H77" s="234"/>
      <c r="I77" s="234"/>
      <c r="J77" s="234"/>
      <c r="K77" s="452"/>
      <c r="L77" s="257">
        <f>+L73+L74+L75</f>
        <v>6.0004035749918916E-2</v>
      </c>
      <c r="M77" s="467">
        <v>0.32</v>
      </c>
      <c r="N77" s="260"/>
    </row>
    <row r="78" spans="1:16" s="203" customFormat="1" x14ac:dyDescent="0.2">
      <c r="A78" s="454"/>
      <c r="B78" s="454"/>
      <c r="C78" s="453"/>
      <c r="D78" s="453"/>
      <c r="E78" s="453"/>
      <c r="F78" s="453"/>
      <c r="G78" s="202"/>
      <c r="H78" s="202"/>
      <c r="I78" s="202"/>
      <c r="J78" s="202"/>
      <c r="K78" s="202"/>
      <c r="L78" s="263"/>
    </row>
    <row r="79" spans="1:16" s="203" customFormat="1" x14ac:dyDescent="0.2">
      <c r="A79" s="454"/>
      <c r="B79" s="454"/>
      <c r="C79" s="264"/>
      <c r="D79" s="529"/>
      <c r="E79" s="529"/>
      <c r="F79" s="529"/>
      <c r="G79" s="529"/>
      <c r="H79" s="529"/>
      <c r="I79" s="529"/>
      <c r="J79" s="529"/>
      <c r="K79" s="529"/>
      <c r="L79" s="530"/>
    </row>
    <row r="80" spans="1:16" s="203" customFormat="1" x14ac:dyDescent="0.2">
      <c r="A80" s="454"/>
      <c r="B80" s="454"/>
      <c r="C80" s="265" t="s">
        <v>349</v>
      </c>
      <c r="D80" s="531"/>
      <c r="E80" s="531"/>
      <c r="F80" s="531"/>
      <c r="G80" s="531"/>
      <c r="H80" s="531"/>
      <c r="I80" s="531"/>
      <c r="J80" s="531"/>
      <c r="K80" s="531"/>
      <c r="L80" s="532"/>
    </row>
    <row r="81" spans="1:12" s="203" customFormat="1" x14ac:dyDescent="0.2">
      <c r="A81" s="454"/>
      <c r="B81" s="454"/>
      <c r="C81" s="266" t="s">
        <v>349</v>
      </c>
      <c r="D81" s="518"/>
      <c r="E81" s="518"/>
      <c r="F81" s="518"/>
      <c r="G81" s="518"/>
      <c r="H81" s="518"/>
      <c r="I81" s="518"/>
      <c r="J81" s="518"/>
      <c r="K81" s="518"/>
      <c r="L81" s="519"/>
    </row>
    <row r="83" spans="1:12" x14ac:dyDescent="0.2">
      <c r="A83" s="267" t="s">
        <v>350</v>
      </c>
      <c r="D83" s="194">
        <v>0</v>
      </c>
    </row>
    <row r="84" spans="1:12" x14ac:dyDescent="0.2">
      <c r="A84" s="267" t="s">
        <v>351</v>
      </c>
      <c r="D84" s="194">
        <v>5</v>
      </c>
    </row>
  </sheetData>
  <mergeCells count="116">
    <mergeCell ref="C76:L76"/>
    <mergeCell ref="D79:L79"/>
    <mergeCell ref="D80:L80"/>
    <mergeCell ref="D81:L81"/>
    <mergeCell ref="E67:F67"/>
    <mergeCell ref="G67:H67"/>
    <mergeCell ref="J67:K67"/>
    <mergeCell ref="C68:K68"/>
    <mergeCell ref="C69:L69"/>
    <mergeCell ref="C72:L72"/>
    <mergeCell ref="G64:H64"/>
    <mergeCell ref="J64:K64"/>
    <mergeCell ref="E65:F65"/>
    <mergeCell ref="G65:H65"/>
    <mergeCell ref="J65:K65"/>
    <mergeCell ref="E66:F66"/>
    <mergeCell ref="G66:H66"/>
    <mergeCell ref="J66:K66"/>
    <mergeCell ref="C61:L61"/>
    <mergeCell ref="C62:D62"/>
    <mergeCell ref="E62:F62"/>
    <mergeCell ref="G62:H62"/>
    <mergeCell ref="J62:K62"/>
    <mergeCell ref="D63:D66"/>
    <mergeCell ref="E63:F63"/>
    <mergeCell ref="G63:H63"/>
    <mergeCell ref="J63:K63"/>
    <mergeCell ref="E64:F64"/>
    <mergeCell ref="J54:K54"/>
    <mergeCell ref="J55:K55"/>
    <mergeCell ref="J56:K56"/>
    <mergeCell ref="J57:K57"/>
    <mergeCell ref="J58:K58"/>
    <mergeCell ref="C59:K59"/>
    <mergeCell ref="C50:L50"/>
    <mergeCell ref="C51:D51"/>
    <mergeCell ref="G51:H51"/>
    <mergeCell ref="J51:K51"/>
    <mergeCell ref="J52:K52"/>
    <mergeCell ref="J53:K53"/>
    <mergeCell ref="C42:D42"/>
    <mergeCell ref="G42:H42"/>
    <mergeCell ref="C43:L43"/>
    <mergeCell ref="C45:L45"/>
    <mergeCell ref="G48:H48"/>
    <mergeCell ref="B49:L49"/>
    <mergeCell ref="C39:D39"/>
    <mergeCell ref="G39:H39"/>
    <mergeCell ref="C40:D40"/>
    <mergeCell ref="G40:H40"/>
    <mergeCell ref="C41:D41"/>
    <mergeCell ref="G41:H41"/>
    <mergeCell ref="C35:D35"/>
    <mergeCell ref="G35:H35"/>
    <mergeCell ref="C36:K36"/>
    <mergeCell ref="C37:L37"/>
    <mergeCell ref="C38:D38"/>
    <mergeCell ref="G38:H38"/>
    <mergeCell ref="C31:D31"/>
    <mergeCell ref="G31:H31"/>
    <mergeCell ref="C32:D32"/>
    <mergeCell ref="G32:H32"/>
    <mergeCell ref="C33:D33"/>
    <mergeCell ref="C34:D34"/>
    <mergeCell ref="G34:H34"/>
    <mergeCell ref="C28:D28"/>
    <mergeCell ref="G28:H28"/>
    <mergeCell ref="C29:D29"/>
    <mergeCell ref="G29:H29"/>
    <mergeCell ref="C30:D30"/>
    <mergeCell ref="G30:H30"/>
    <mergeCell ref="C25:D25"/>
    <mergeCell ref="G25:H25"/>
    <mergeCell ref="C26:D26"/>
    <mergeCell ref="G26:H26"/>
    <mergeCell ref="C27:D27"/>
    <mergeCell ref="G27:H27"/>
    <mergeCell ref="C22:D22"/>
    <mergeCell ref="G22:H22"/>
    <mergeCell ref="C23:D23"/>
    <mergeCell ref="G23:H23"/>
    <mergeCell ref="C24:D24"/>
    <mergeCell ref="G24:H24"/>
    <mergeCell ref="C19:D19"/>
    <mergeCell ref="G19:H19"/>
    <mergeCell ref="C20:D20"/>
    <mergeCell ref="G20:H20"/>
    <mergeCell ref="C21:D21"/>
    <mergeCell ref="G21:H21"/>
    <mergeCell ref="C16:D16"/>
    <mergeCell ref="G16:H16"/>
    <mergeCell ref="C17:D17"/>
    <mergeCell ref="G17:H17"/>
    <mergeCell ref="C18:D18"/>
    <mergeCell ref="G18:H18"/>
    <mergeCell ref="A11:A14"/>
    <mergeCell ref="B11:B14"/>
    <mergeCell ref="C11:L11"/>
    <mergeCell ref="C12:L12"/>
    <mergeCell ref="C13:D14"/>
    <mergeCell ref="F13:F14"/>
    <mergeCell ref="G13:H13"/>
    <mergeCell ref="G14:H14"/>
    <mergeCell ref="B8:D8"/>
    <mergeCell ref="E8:G8"/>
    <mergeCell ref="J8:L8"/>
    <mergeCell ref="B9:D9"/>
    <mergeCell ref="F9:G9"/>
    <mergeCell ref="J9:L9"/>
    <mergeCell ref="B2:I2"/>
    <mergeCell ref="J2:L5"/>
    <mergeCell ref="B3:I3"/>
    <mergeCell ref="B4:I4"/>
    <mergeCell ref="B5:I5"/>
    <mergeCell ref="B6:C6"/>
    <mergeCell ref="D6:L6"/>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34" zoomScale="70" zoomScaleNormal="80" zoomScaleSheetLayoutView="70" workbookViewId="0">
      <selection activeCell="T52" sqref="T52"/>
    </sheetView>
  </sheetViews>
  <sheetFormatPr baseColWidth="10" defaultColWidth="11.42578125" defaultRowHeight="12.75" x14ac:dyDescent="0.2"/>
  <cols>
    <col min="1" max="2" width="3.42578125" style="15" customWidth="1"/>
    <col min="3" max="3" width="12.5703125" style="15" customWidth="1"/>
    <col min="4" max="4" width="18" style="15" customWidth="1"/>
    <col min="5" max="11" width="11.42578125" style="15"/>
    <col min="12" max="12" width="17.5703125" style="15" customWidth="1"/>
    <col min="13" max="14" width="11.42578125" style="15"/>
    <col min="15" max="15" width="20" style="15" customWidth="1"/>
    <col min="16" max="17" width="3.42578125" style="15" customWidth="1"/>
    <col min="18" max="16384" width="11.42578125" style="15"/>
  </cols>
  <sheetData>
    <row r="1" spans="2:16" ht="13.5" thickBot="1" x14ac:dyDescent="0.25"/>
    <row r="2" spans="2:16" ht="13.5" thickTop="1" x14ac:dyDescent="0.2">
      <c r="B2" s="19"/>
      <c r="C2" s="20"/>
      <c r="D2" s="20"/>
      <c r="E2" s="20"/>
      <c r="F2" s="20"/>
      <c r="G2" s="20"/>
      <c r="H2" s="20"/>
      <c r="I2" s="20"/>
      <c r="J2" s="20"/>
      <c r="K2" s="20"/>
      <c r="L2" s="20"/>
      <c r="M2" s="20"/>
      <c r="N2" s="20"/>
      <c r="O2" s="20"/>
      <c r="P2" s="21"/>
    </row>
    <row r="3" spans="2:16" ht="36.75" customHeight="1" x14ac:dyDescent="0.25">
      <c r="B3" s="22"/>
      <c r="C3" s="696" t="s">
        <v>0</v>
      </c>
      <c r="D3" s="696"/>
      <c r="E3" s="696"/>
      <c r="F3" s="696"/>
      <c r="P3" s="23"/>
    </row>
    <row r="4" spans="2:16" x14ac:dyDescent="0.2">
      <c r="B4" s="22"/>
      <c r="C4" s="176" t="s">
        <v>1</v>
      </c>
      <c r="D4" s="177" t="s">
        <v>2</v>
      </c>
      <c r="E4" s="176" t="s">
        <v>3</v>
      </c>
      <c r="F4" s="177">
        <v>3</v>
      </c>
      <c r="P4" s="23"/>
    </row>
    <row r="5" spans="2:16" x14ac:dyDescent="0.2">
      <c r="B5" s="22"/>
      <c r="C5" s="130"/>
      <c r="D5" s="131"/>
      <c r="E5" s="130"/>
      <c r="F5" s="131"/>
      <c r="P5" s="23"/>
    </row>
    <row r="6" spans="2:16" ht="48" customHeight="1" x14ac:dyDescent="0.25">
      <c r="B6" s="22"/>
      <c r="C6" s="697" t="s">
        <v>203</v>
      </c>
      <c r="D6" s="697"/>
      <c r="E6" s="697"/>
      <c r="F6" s="697"/>
      <c r="G6" s="697"/>
      <c r="H6" s="697"/>
      <c r="I6" s="697"/>
      <c r="J6" s="697"/>
      <c r="K6" s="697"/>
      <c r="L6" s="697"/>
      <c r="M6" s="697"/>
      <c r="N6" s="697"/>
      <c r="O6" s="697"/>
      <c r="P6" s="24"/>
    </row>
    <row r="7" spans="2:16" ht="15" thickBot="1" x14ac:dyDescent="0.25">
      <c r="B7" s="22"/>
      <c r="C7" s="49"/>
      <c r="D7" s="49"/>
      <c r="E7" s="49"/>
      <c r="F7" s="49"/>
      <c r="G7" s="49"/>
      <c r="H7" s="49"/>
      <c r="I7" s="49"/>
      <c r="J7" s="49"/>
      <c r="K7" s="49"/>
      <c r="L7" s="49"/>
      <c r="M7" s="49"/>
      <c r="N7" s="49"/>
      <c r="O7" s="49"/>
      <c r="P7" s="23"/>
    </row>
    <row r="8" spans="2:16" ht="15" x14ac:dyDescent="0.25">
      <c r="B8" s="22"/>
      <c r="C8" s="655"/>
      <c r="D8" s="657"/>
      <c r="E8" s="658"/>
      <c r="F8" s="658"/>
      <c r="G8" s="658"/>
      <c r="H8" s="658"/>
      <c r="I8" s="658"/>
      <c r="J8" s="658"/>
      <c r="K8" s="659"/>
      <c r="L8" s="670"/>
      <c r="M8" s="671"/>
      <c r="N8" s="671"/>
      <c r="O8" s="672"/>
      <c r="P8" s="25"/>
    </row>
    <row r="9" spans="2:16" ht="15" x14ac:dyDescent="0.25">
      <c r="B9" s="22"/>
      <c r="C9" s="656"/>
      <c r="D9" s="660" t="s">
        <v>204</v>
      </c>
      <c r="E9" s="661"/>
      <c r="F9" s="661"/>
      <c r="G9" s="661"/>
      <c r="H9" s="661"/>
      <c r="I9" s="661"/>
      <c r="J9" s="661"/>
      <c r="K9" s="662"/>
      <c r="L9" s="673"/>
      <c r="M9" s="674"/>
      <c r="N9" s="674"/>
      <c r="O9" s="675"/>
      <c r="P9" s="25"/>
    </row>
    <row r="10" spans="2:16" ht="15" x14ac:dyDescent="0.25">
      <c r="B10" s="22"/>
      <c r="C10" s="656"/>
      <c r="D10" s="660"/>
      <c r="E10" s="661"/>
      <c r="F10" s="661"/>
      <c r="G10" s="661"/>
      <c r="H10" s="661"/>
      <c r="I10" s="661"/>
      <c r="J10" s="661"/>
      <c r="K10" s="662"/>
      <c r="L10" s="663" t="s">
        <v>205</v>
      </c>
      <c r="M10" s="676"/>
      <c r="N10" s="677"/>
      <c r="O10" s="678"/>
      <c r="P10" s="25"/>
    </row>
    <row r="11" spans="2:16" ht="15" x14ac:dyDescent="0.25">
      <c r="B11" s="22"/>
      <c r="C11" s="656"/>
      <c r="D11" s="660" t="s">
        <v>206</v>
      </c>
      <c r="E11" s="661"/>
      <c r="F11" s="661"/>
      <c r="G11" s="661"/>
      <c r="H11" s="661"/>
      <c r="I11" s="661"/>
      <c r="J11" s="661"/>
      <c r="K11" s="662"/>
      <c r="L11" s="664"/>
      <c r="M11" s="679"/>
      <c r="N11" s="680"/>
      <c r="O11" s="681"/>
      <c r="P11" s="26"/>
    </row>
    <row r="12" spans="2:16" ht="12.75" customHeight="1" x14ac:dyDescent="0.2">
      <c r="B12" s="22"/>
      <c r="C12" s="656"/>
      <c r="D12" s="698"/>
      <c r="E12" s="699"/>
      <c r="F12" s="699"/>
      <c r="G12" s="699"/>
      <c r="H12" s="699"/>
      <c r="I12" s="699"/>
      <c r="J12" s="699"/>
      <c r="K12" s="700"/>
      <c r="L12" s="663" t="s">
        <v>207</v>
      </c>
      <c r="M12" s="663">
        <v>1</v>
      </c>
      <c r="N12" s="663" t="s">
        <v>208</v>
      </c>
      <c r="O12" s="668">
        <v>1</v>
      </c>
      <c r="P12" s="25"/>
    </row>
    <row r="13" spans="2:16" ht="13.5" x14ac:dyDescent="0.2">
      <c r="B13" s="22"/>
      <c r="C13" s="656"/>
      <c r="D13" s="698"/>
      <c r="E13" s="699"/>
      <c r="F13" s="699"/>
      <c r="G13" s="699"/>
      <c r="H13" s="699"/>
      <c r="I13" s="699"/>
      <c r="J13" s="699"/>
      <c r="K13" s="700"/>
      <c r="L13" s="682"/>
      <c r="M13" s="682"/>
      <c r="N13" s="682"/>
      <c r="O13" s="669"/>
      <c r="P13" s="25"/>
    </row>
    <row r="14" spans="2:16" ht="15" x14ac:dyDescent="0.25">
      <c r="B14" s="22"/>
      <c r="C14" s="656"/>
      <c r="D14" s="660" t="s">
        <v>209</v>
      </c>
      <c r="E14" s="661"/>
      <c r="F14" s="661"/>
      <c r="G14" s="661"/>
      <c r="H14" s="661"/>
      <c r="I14" s="661"/>
      <c r="J14" s="661"/>
      <c r="K14" s="662"/>
      <c r="L14" s="682"/>
      <c r="M14" s="682"/>
      <c r="N14" s="682"/>
      <c r="O14" s="669"/>
      <c r="P14" s="25"/>
    </row>
    <row r="15" spans="2:16" ht="15.75" thickBot="1" x14ac:dyDescent="0.3">
      <c r="B15" s="22"/>
      <c r="C15" s="50"/>
      <c r="D15" s="51"/>
      <c r="E15" s="51"/>
      <c r="F15" s="51"/>
      <c r="G15" s="51"/>
      <c r="H15" s="51"/>
      <c r="I15" s="51"/>
      <c r="J15" s="51"/>
      <c r="K15" s="51"/>
      <c r="L15" s="51"/>
      <c r="M15" s="52"/>
      <c r="N15" s="52"/>
      <c r="O15" s="53"/>
      <c r="P15" s="27"/>
    </row>
    <row r="16" spans="2:16" ht="15" x14ac:dyDescent="0.25">
      <c r="B16" s="22"/>
      <c r="C16" s="54"/>
      <c r="D16" s="55"/>
      <c r="E16" s="55"/>
      <c r="F16" s="55"/>
      <c r="G16" s="55"/>
      <c r="H16" s="55"/>
      <c r="I16" s="55"/>
      <c r="J16" s="55"/>
      <c r="K16" s="55"/>
      <c r="L16" s="56" t="s">
        <v>210</v>
      </c>
      <c r="M16" s="57" t="s">
        <v>211</v>
      </c>
      <c r="N16" s="57" t="s">
        <v>212</v>
      </c>
      <c r="O16" s="58" t="s">
        <v>213</v>
      </c>
      <c r="P16" s="26"/>
    </row>
    <row r="17" spans="2:16" ht="15" x14ac:dyDescent="0.25">
      <c r="B17" s="22"/>
      <c r="C17" s="59"/>
      <c r="D17" s="60"/>
      <c r="E17" s="60"/>
      <c r="F17" s="60"/>
      <c r="G17" s="60"/>
      <c r="H17" s="60"/>
      <c r="I17" s="60"/>
      <c r="J17" s="60"/>
      <c r="K17" s="60"/>
      <c r="L17" s="61"/>
      <c r="M17" s="62"/>
      <c r="N17" s="62"/>
      <c r="O17" s="63"/>
      <c r="P17" s="28"/>
    </row>
    <row r="18" spans="2:16" ht="18" customHeight="1" x14ac:dyDescent="0.25">
      <c r="B18" s="22"/>
      <c r="C18" s="603" t="s">
        <v>214</v>
      </c>
      <c r="D18" s="604"/>
      <c r="E18" s="604"/>
      <c r="F18" s="604"/>
      <c r="G18" s="60"/>
      <c r="H18" s="60"/>
      <c r="I18" s="60" t="s">
        <v>215</v>
      </c>
      <c r="J18" s="49"/>
      <c r="K18" s="60"/>
      <c r="L18" s="61"/>
      <c r="M18" s="49"/>
      <c r="N18" s="49"/>
      <c r="O18" s="64"/>
      <c r="P18" s="28"/>
    </row>
    <row r="19" spans="2:16" ht="15" x14ac:dyDescent="0.25">
      <c r="B19" s="22"/>
      <c r="C19" s="65"/>
      <c r="D19" s="66"/>
      <c r="E19" s="66"/>
      <c r="F19" s="66"/>
      <c r="G19" s="66"/>
      <c r="H19" s="66"/>
      <c r="I19" s="66"/>
      <c r="J19" s="66"/>
      <c r="K19" s="66"/>
      <c r="L19" s="66"/>
      <c r="M19" s="66"/>
      <c r="N19" s="66"/>
      <c r="O19" s="67"/>
      <c r="P19" s="29"/>
    </row>
    <row r="20" spans="2:16" ht="15" thickBot="1" x14ac:dyDescent="0.25">
      <c r="B20" s="22"/>
      <c r="C20" s="68"/>
      <c r="D20" s="69"/>
      <c r="E20" s="69"/>
      <c r="F20" s="69"/>
      <c r="G20" s="69"/>
      <c r="H20" s="69"/>
      <c r="I20" s="69"/>
      <c r="J20" s="69"/>
      <c r="K20" s="69"/>
      <c r="L20" s="69"/>
      <c r="M20" s="69"/>
      <c r="N20" s="69"/>
      <c r="O20" s="70"/>
      <c r="P20" s="23"/>
    </row>
    <row r="21" spans="2:16" ht="15" thickBot="1" x14ac:dyDescent="0.25">
      <c r="B21" s="22"/>
      <c r="C21" s="71"/>
      <c r="D21" s="72"/>
      <c r="E21" s="72"/>
      <c r="F21" s="72"/>
      <c r="G21" s="72"/>
      <c r="H21" s="72"/>
      <c r="I21" s="49"/>
      <c r="J21" s="49"/>
      <c r="K21" s="72"/>
      <c r="L21" s="72"/>
      <c r="M21" s="72"/>
      <c r="N21" s="72"/>
      <c r="O21" s="73"/>
      <c r="P21" s="23"/>
    </row>
    <row r="22" spans="2:16" ht="15" x14ac:dyDescent="0.25">
      <c r="B22" s="22"/>
      <c r="C22" s="685" t="s">
        <v>216</v>
      </c>
      <c r="D22" s="686"/>
      <c r="E22" s="686"/>
      <c r="F22" s="686"/>
      <c r="G22" s="686"/>
      <c r="H22" s="686"/>
      <c r="I22" s="686"/>
      <c r="J22" s="686"/>
      <c r="K22" s="686"/>
      <c r="L22" s="686"/>
      <c r="M22" s="686"/>
      <c r="N22" s="686"/>
      <c r="O22" s="687"/>
      <c r="P22" s="30"/>
    </row>
    <row r="23" spans="2:16" ht="15" thickBot="1" x14ac:dyDescent="0.25">
      <c r="B23" s="22"/>
      <c r="C23" s="74"/>
      <c r="D23" s="49"/>
      <c r="E23" s="49"/>
      <c r="F23" s="49"/>
      <c r="G23" s="49"/>
      <c r="H23" s="49"/>
      <c r="I23" s="49"/>
      <c r="J23" s="49"/>
      <c r="K23" s="49"/>
      <c r="L23" s="49"/>
      <c r="M23" s="49"/>
      <c r="N23" s="49"/>
      <c r="O23" s="75"/>
      <c r="P23" s="23"/>
    </row>
    <row r="24" spans="2:16" ht="15" x14ac:dyDescent="0.2">
      <c r="B24" s="22"/>
      <c r="C24" s="76" t="s">
        <v>217</v>
      </c>
      <c r="D24" s="665" t="s">
        <v>11</v>
      </c>
      <c r="E24" s="666"/>
      <c r="F24" s="666"/>
      <c r="G24" s="666"/>
      <c r="H24" s="666"/>
      <c r="I24" s="666"/>
      <c r="J24" s="666"/>
      <c r="K24" s="666"/>
      <c r="L24" s="667"/>
      <c r="M24" s="683" t="s">
        <v>218</v>
      </c>
      <c r="N24" s="684"/>
      <c r="O24" s="76" t="s">
        <v>13</v>
      </c>
      <c r="P24" s="31"/>
    </row>
    <row r="25" spans="2:16" ht="15" thickBot="1" x14ac:dyDescent="0.25">
      <c r="B25" s="22"/>
      <c r="C25" s="77"/>
      <c r="D25" s="639"/>
      <c r="E25" s="640"/>
      <c r="F25" s="640"/>
      <c r="G25" s="640"/>
      <c r="H25" s="640"/>
      <c r="I25" s="640"/>
      <c r="J25" s="640"/>
      <c r="K25" s="640"/>
      <c r="L25" s="641"/>
      <c r="M25" s="639"/>
      <c r="N25" s="641"/>
      <c r="O25" s="78"/>
      <c r="P25" s="32"/>
    </row>
    <row r="26" spans="2:16" x14ac:dyDescent="0.2">
      <c r="B26" s="22"/>
      <c r="C26" s="642" t="s">
        <v>219</v>
      </c>
      <c r="D26" s="643"/>
      <c r="E26" s="643"/>
      <c r="F26" s="643"/>
      <c r="G26" s="643"/>
      <c r="H26" s="643"/>
      <c r="I26" s="643"/>
      <c r="J26" s="643"/>
      <c r="K26" s="643"/>
      <c r="L26" s="643"/>
      <c r="M26" s="643"/>
      <c r="N26" s="643"/>
      <c r="O26" s="644"/>
      <c r="P26" s="33"/>
    </row>
    <row r="27" spans="2:16" x14ac:dyDescent="0.2">
      <c r="B27" s="22"/>
      <c r="C27" s="645"/>
      <c r="D27" s="646"/>
      <c r="E27" s="646"/>
      <c r="F27" s="646"/>
      <c r="G27" s="646"/>
      <c r="H27" s="646"/>
      <c r="I27" s="646"/>
      <c r="J27" s="646"/>
      <c r="K27" s="646"/>
      <c r="L27" s="646"/>
      <c r="M27" s="646"/>
      <c r="N27" s="646"/>
      <c r="O27" s="647"/>
      <c r="P27" s="33"/>
    </row>
    <row r="28" spans="2:16" ht="13.5" thickBot="1" x14ac:dyDescent="0.25">
      <c r="B28" s="22"/>
      <c r="C28" s="648"/>
      <c r="D28" s="649"/>
      <c r="E28" s="649"/>
      <c r="F28" s="649"/>
      <c r="G28" s="649"/>
      <c r="H28" s="649"/>
      <c r="I28" s="649"/>
      <c r="J28" s="649"/>
      <c r="K28" s="649"/>
      <c r="L28" s="649"/>
      <c r="M28" s="649"/>
      <c r="N28" s="649"/>
      <c r="O28" s="650"/>
      <c r="P28" s="33"/>
    </row>
    <row r="29" spans="2:16" ht="15" x14ac:dyDescent="0.25">
      <c r="B29" s="22"/>
      <c r="C29" s="627" t="s">
        <v>11</v>
      </c>
      <c r="D29" s="694"/>
      <c r="E29" s="694"/>
      <c r="F29" s="694"/>
      <c r="G29" s="695"/>
      <c r="H29" s="633" t="s">
        <v>220</v>
      </c>
      <c r="I29" s="694"/>
      <c r="J29" s="637" t="s">
        <v>221</v>
      </c>
      <c r="K29" s="638"/>
      <c r="L29" s="79" t="s">
        <v>222</v>
      </c>
      <c r="M29" s="633" t="s">
        <v>223</v>
      </c>
      <c r="N29" s="634"/>
      <c r="O29" s="80" t="s">
        <v>224</v>
      </c>
      <c r="P29" s="34"/>
    </row>
    <row r="30" spans="2:16" ht="14.25" x14ac:dyDescent="0.2">
      <c r="B30" s="22"/>
      <c r="C30" s="611"/>
      <c r="D30" s="612"/>
      <c r="E30" s="612"/>
      <c r="F30" s="612"/>
      <c r="G30" s="688"/>
      <c r="H30" s="689"/>
      <c r="I30" s="688"/>
      <c r="J30" s="689"/>
      <c r="K30" s="688"/>
      <c r="L30" s="81"/>
      <c r="M30" s="690"/>
      <c r="N30" s="691"/>
      <c r="O30" s="82"/>
      <c r="P30" s="35"/>
    </row>
    <row r="31" spans="2:16" ht="14.25" x14ac:dyDescent="0.2">
      <c r="B31" s="22"/>
      <c r="C31" s="83"/>
      <c r="D31" s="84"/>
      <c r="E31" s="84"/>
      <c r="F31" s="84"/>
      <c r="G31" s="85"/>
      <c r="H31" s="86"/>
      <c r="I31" s="85"/>
      <c r="J31" s="86"/>
      <c r="K31" s="85"/>
      <c r="L31" s="81"/>
      <c r="M31" s="690"/>
      <c r="N31" s="691"/>
      <c r="O31" s="82"/>
      <c r="P31" s="35"/>
    </row>
    <row r="32" spans="2:16" ht="15" thickBot="1" x14ac:dyDescent="0.25">
      <c r="B32" s="22"/>
      <c r="C32" s="623"/>
      <c r="D32" s="624"/>
      <c r="E32" s="624"/>
      <c r="F32" s="624"/>
      <c r="G32" s="651"/>
      <c r="H32" s="652"/>
      <c r="I32" s="651"/>
      <c r="J32" s="652"/>
      <c r="K32" s="651"/>
      <c r="L32" s="87"/>
      <c r="M32" s="653"/>
      <c r="N32" s="654"/>
      <c r="O32" s="82"/>
      <c r="P32" s="35"/>
    </row>
    <row r="33" spans="2:16" ht="15.75" thickBot="1" x14ac:dyDescent="0.3">
      <c r="B33" s="22"/>
      <c r="C33" s="617" t="s">
        <v>225</v>
      </c>
      <c r="D33" s="618"/>
      <c r="E33" s="618"/>
      <c r="F33" s="618"/>
      <c r="G33" s="618"/>
      <c r="H33" s="618"/>
      <c r="I33" s="618"/>
      <c r="J33" s="618"/>
      <c r="K33" s="618"/>
      <c r="L33" s="618"/>
      <c r="M33" s="618"/>
      <c r="N33" s="619"/>
      <c r="O33" s="88"/>
      <c r="P33" s="36"/>
    </row>
    <row r="34" spans="2:16" ht="13.5" customHeight="1" x14ac:dyDescent="0.2">
      <c r="B34" s="22"/>
      <c r="C34" s="642" t="s">
        <v>226</v>
      </c>
      <c r="D34" s="643"/>
      <c r="E34" s="643"/>
      <c r="F34" s="643"/>
      <c r="G34" s="643"/>
      <c r="H34" s="643"/>
      <c r="I34" s="643"/>
      <c r="J34" s="643"/>
      <c r="K34" s="643"/>
      <c r="L34" s="643"/>
      <c r="M34" s="643"/>
      <c r="N34" s="643"/>
      <c r="O34" s="644"/>
      <c r="P34" s="33"/>
    </row>
    <row r="35" spans="2:16" x14ac:dyDescent="0.2">
      <c r="B35" s="22"/>
      <c r="C35" s="645"/>
      <c r="D35" s="646"/>
      <c r="E35" s="646"/>
      <c r="F35" s="646"/>
      <c r="G35" s="646"/>
      <c r="H35" s="646"/>
      <c r="I35" s="646"/>
      <c r="J35" s="646"/>
      <c r="K35" s="646"/>
      <c r="L35" s="646"/>
      <c r="M35" s="646"/>
      <c r="N35" s="646"/>
      <c r="O35" s="647"/>
      <c r="P35" s="33"/>
    </row>
    <row r="36" spans="2:16" ht="13.5" thickBot="1" x14ac:dyDescent="0.25">
      <c r="B36" s="22"/>
      <c r="C36" s="648"/>
      <c r="D36" s="649"/>
      <c r="E36" s="649"/>
      <c r="F36" s="649"/>
      <c r="G36" s="649"/>
      <c r="H36" s="649"/>
      <c r="I36" s="649"/>
      <c r="J36" s="649"/>
      <c r="K36" s="649"/>
      <c r="L36" s="649"/>
      <c r="M36" s="649"/>
      <c r="N36" s="649"/>
      <c r="O36" s="650"/>
      <c r="P36" s="33"/>
    </row>
    <row r="37" spans="2:16" ht="15" x14ac:dyDescent="0.25">
      <c r="B37" s="22"/>
      <c r="C37" s="627" t="s">
        <v>11</v>
      </c>
      <c r="D37" s="628"/>
      <c r="E37" s="628"/>
      <c r="F37" s="628"/>
      <c r="G37" s="628"/>
      <c r="H37" s="628"/>
      <c r="I37" s="628"/>
      <c r="J37" s="634"/>
      <c r="K37" s="89" t="s">
        <v>218</v>
      </c>
      <c r="L37" s="79" t="s">
        <v>13</v>
      </c>
      <c r="M37" s="633" t="s">
        <v>227</v>
      </c>
      <c r="N37" s="634"/>
      <c r="O37" s="80" t="s">
        <v>224</v>
      </c>
      <c r="P37" s="34"/>
    </row>
    <row r="38" spans="2:16" ht="14.25" x14ac:dyDescent="0.2">
      <c r="B38" s="22"/>
      <c r="C38" s="611"/>
      <c r="D38" s="612"/>
      <c r="E38" s="612"/>
      <c r="F38" s="612"/>
      <c r="G38" s="612"/>
      <c r="H38" s="612"/>
      <c r="I38" s="612"/>
      <c r="J38" s="688"/>
      <c r="K38" s="90"/>
      <c r="L38" s="91"/>
      <c r="M38" s="692"/>
      <c r="N38" s="693"/>
      <c r="O38" s="82"/>
      <c r="P38" s="35"/>
    </row>
    <row r="39" spans="2:16" ht="15" thickBot="1" x14ac:dyDescent="0.25">
      <c r="B39" s="22"/>
      <c r="C39" s="623"/>
      <c r="D39" s="624"/>
      <c r="E39" s="624"/>
      <c r="F39" s="624"/>
      <c r="G39" s="624"/>
      <c r="H39" s="624"/>
      <c r="I39" s="624"/>
      <c r="J39" s="651"/>
      <c r="K39" s="84"/>
      <c r="L39" s="92"/>
      <c r="M39" s="625"/>
      <c r="N39" s="626"/>
      <c r="O39" s="93"/>
      <c r="P39" s="35"/>
    </row>
    <row r="40" spans="2:16" ht="15.75" thickBot="1" x14ac:dyDescent="0.3">
      <c r="B40" s="22"/>
      <c r="C40" s="617" t="s">
        <v>225</v>
      </c>
      <c r="D40" s="618"/>
      <c r="E40" s="618"/>
      <c r="F40" s="618"/>
      <c r="G40" s="618"/>
      <c r="H40" s="618"/>
      <c r="I40" s="618"/>
      <c r="J40" s="618"/>
      <c r="K40" s="618"/>
      <c r="L40" s="618"/>
      <c r="M40" s="618"/>
      <c r="N40" s="619"/>
      <c r="O40" s="94">
        <v>0</v>
      </c>
      <c r="P40" s="35"/>
    </row>
    <row r="41" spans="2:16" x14ac:dyDescent="0.2">
      <c r="B41" s="22"/>
      <c r="C41" s="642" t="s">
        <v>228</v>
      </c>
      <c r="D41" s="643"/>
      <c r="E41" s="643"/>
      <c r="F41" s="643"/>
      <c r="G41" s="643"/>
      <c r="H41" s="643"/>
      <c r="I41" s="643"/>
      <c r="J41" s="643"/>
      <c r="K41" s="643"/>
      <c r="L41" s="643"/>
      <c r="M41" s="643"/>
      <c r="N41" s="643"/>
      <c r="O41" s="644"/>
      <c r="P41" s="33"/>
    </row>
    <row r="42" spans="2:16" x14ac:dyDescent="0.2">
      <c r="B42" s="22"/>
      <c r="C42" s="645"/>
      <c r="D42" s="646"/>
      <c r="E42" s="646"/>
      <c r="F42" s="646"/>
      <c r="G42" s="646"/>
      <c r="H42" s="646"/>
      <c r="I42" s="646"/>
      <c r="J42" s="646"/>
      <c r="K42" s="646"/>
      <c r="L42" s="646"/>
      <c r="M42" s="646"/>
      <c r="N42" s="646"/>
      <c r="O42" s="647"/>
      <c r="P42" s="33"/>
    </row>
    <row r="43" spans="2:16" ht="13.5" thickBot="1" x14ac:dyDescent="0.25">
      <c r="B43" s="22"/>
      <c r="C43" s="648"/>
      <c r="D43" s="649"/>
      <c r="E43" s="649"/>
      <c r="F43" s="649"/>
      <c r="G43" s="649"/>
      <c r="H43" s="649"/>
      <c r="I43" s="649"/>
      <c r="J43" s="649"/>
      <c r="K43" s="649"/>
      <c r="L43" s="649"/>
      <c r="M43" s="649"/>
      <c r="N43" s="649"/>
      <c r="O43" s="650"/>
      <c r="P43" s="33"/>
    </row>
    <row r="44" spans="2:16" ht="17.25" x14ac:dyDescent="0.25">
      <c r="B44" s="22"/>
      <c r="C44" s="627" t="s">
        <v>229</v>
      </c>
      <c r="D44" s="628"/>
      <c r="E44" s="628"/>
      <c r="F44" s="628"/>
      <c r="G44" s="628"/>
      <c r="H44" s="628"/>
      <c r="I44" s="628"/>
      <c r="J44" s="79" t="s">
        <v>230</v>
      </c>
      <c r="K44" s="95" t="s">
        <v>231</v>
      </c>
      <c r="L44" s="96" t="s">
        <v>232</v>
      </c>
      <c r="M44" s="633" t="s">
        <v>233</v>
      </c>
      <c r="N44" s="634"/>
      <c r="O44" s="80" t="s">
        <v>224</v>
      </c>
      <c r="P44" s="34"/>
    </row>
    <row r="45" spans="2:16" ht="14.25" x14ac:dyDescent="0.2">
      <c r="B45" s="22"/>
      <c r="C45" s="611"/>
      <c r="D45" s="612"/>
      <c r="E45" s="612"/>
      <c r="F45" s="612"/>
      <c r="G45" s="612"/>
      <c r="H45" s="612"/>
      <c r="I45" s="612"/>
      <c r="J45" s="97"/>
      <c r="K45" s="98"/>
      <c r="L45" s="97"/>
      <c r="M45" s="631"/>
      <c r="N45" s="632"/>
      <c r="O45" s="82"/>
      <c r="P45" s="35"/>
    </row>
    <row r="46" spans="2:16" ht="15" thickBot="1" x14ac:dyDescent="0.25">
      <c r="B46" s="22"/>
      <c r="C46" s="623"/>
      <c r="D46" s="624"/>
      <c r="E46" s="624"/>
      <c r="F46" s="624"/>
      <c r="G46" s="624"/>
      <c r="H46" s="624"/>
      <c r="I46" s="624"/>
      <c r="J46" s="99"/>
      <c r="K46" s="100"/>
      <c r="L46" s="99"/>
      <c r="M46" s="625"/>
      <c r="N46" s="626"/>
      <c r="O46" s="101"/>
      <c r="P46" s="35"/>
    </row>
    <row r="47" spans="2:16" ht="15.75" thickBot="1" x14ac:dyDescent="0.3">
      <c r="B47" s="22"/>
      <c r="C47" s="617" t="s">
        <v>225</v>
      </c>
      <c r="D47" s="618"/>
      <c r="E47" s="618"/>
      <c r="F47" s="618"/>
      <c r="G47" s="618"/>
      <c r="H47" s="618"/>
      <c r="I47" s="618"/>
      <c r="J47" s="618"/>
      <c r="K47" s="618"/>
      <c r="L47" s="618"/>
      <c r="M47" s="618"/>
      <c r="N47" s="619"/>
      <c r="O47" s="88"/>
      <c r="P47" s="36"/>
    </row>
    <row r="48" spans="2:16" x14ac:dyDescent="0.2">
      <c r="B48" s="22"/>
      <c r="C48" s="642" t="s">
        <v>234</v>
      </c>
      <c r="D48" s="643"/>
      <c r="E48" s="643"/>
      <c r="F48" s="643"/>
      <c r="G48" s="643"/>
      <c r="H48" s="643"/>
      <c r="I48" s="643"/>
      <c r="J48" s="643"/>
      <c r="K48" s="643"/>
      <c r="L48" s="643"/>
      <c r="M48" s="643"/>
      <c r="N48" s="643"/>
      <c r="O48" s="644"/>
      <c r="P48" s="33"/>
    </row>
    <row r="49" spans="2:16" x14ac:dyDescent="0.2">
      <c r="B49" s="22"/>
      <c r="C49" s="645"/>
      <c r="D49" s="646"/>
      <c r="E49" s="646"/>
      <c r="F49" s="646"/>
      <c r="G49" s="646"/>
      <c r="H49" s="646"/>
      <c r="I49" s="646"/>
      <c r="J49" s="646"/>
      <c r="K49" s="646"/>
      <c r="L49" s="646"/>
      <c r="M49" s="646"/>
      <c r="N49" s="646"/>
      <c r="O49" s="647"/>
      <c r="P49" s="33"/>
    </row>
    <row r="50" spans="2:16" ht="13.5" thickBot="1" x14ac:dyDescent="0.25">
      <c r="B50" s="22"/>
      <c r="C50" s="648"/>
      <c r="D50" s="649"/>
      <c r="E50" s="649"/>
      <c r="F50" s="649"/>
      <c r="G50" s="649"/>
      <c r="H50" s="649"/>
      <c r="I50" s="649"/>
      <c r="J50" s="649"/>
      <c r="K50" s="649"/>
      <c r="L50" s="649"/>
      <c r="M50" s="649"/>
      <c r="N50" s="649"/>
      <c r="O50" s="650"/>
      <c r="P50" s="33"/>
    </row>
    <row r="51" spans="2:16" ht="30" x14ac:dyDescent="0.25">
      <c r="B51" s="22"/>
      <c r="C51" s="627" t="s">
        <v>235</v>
      </c>
      <c r="D51" s="628"/>
      <c r="E51" s="628"/>
      <c r="F51" s="628"/>
      <c r="G51" s="628"/>
      <c r="H51" s="628"/>
      <c r="I51" s="628"/>
      <c r="J51" s="79" t="s">
        <v>236</v>
      </c>
      <c r="K51" s="102" t="s">
        <v>237</v>
      </c>
      <c r="L51" s="103" t="s">
        <v>238</v>
      </c>
      <c r="M51" s="629" t="s">
        <v>223</v>
      </c>
      <c r="N51" s="630"/>
      <c r="O51" s="104" t="s">
        <v>224</v>
      </c>
      <c r="P51" s="37"/>
    </row>
    <row r="52" spans="2:16" ht="14.25" x14ac:dyDescent="0.2">
      <c r="B52" s="22"/>
      <c r="C52" s="105"/>
      <c r="D52" s="106"/>
      <c r="E52" s="106"/>
      <c r="F52" s="106"/>
      <c r="G52" s="106"/>
      <c r="H52" s="106"/>
      <c r="I52" s="106"/>
      <c r="J52" s="107"/>
      <c r="K52" s="108"/>
      <c r="L52" s="109"/>
      <c r="M52" s="635"/>
      <c r="N52" s="636"/>
      <c r="O52" s="110"/>
      <c r="P52" s="38"/>
    </row>
    <row r="53" spans="2:16" ht="14.25" x14ac:dyDescent="0.2">
      <c r="B53" s="22"/>
      <c r="C53" s="105"/>
      <c r="D53" s="106"/>
      <c r="E53" s="106"/>
      <c r="F53" s="106"/>
      <c r="G53" s="106"/>
      <c r="H53" s="106"/>
      <c r="I53" s="106"/>
      <c r="J53" s="107"/>
      <c r="K53" s="108"/>
      <c r="L53" s="109"/>
      <c r="M53" s="635"/>
      <c r="N53" s="636"/>
      <c r="O53" s="110"/>
      <c r="P53" s="38"/>
    </row>
    <row r="54" spans="2:16" ht="14.25" x14ac:dyDescent="0.2">
      <c r="B54" s="22"/>
      <c r="C54" s="105"/>
      <c r="D54" s="106"/>
      <c r="E54" s="106"/>
      <c r="F54" s="106"/>
      <c r="G54" s="106"/>
      <c r="H54" s="106"/>
      <c r="I54" s="106"/>
      <c r="J54" s="107"/>
      <c r="K54" s="108"/>
      <c r="L54" s="109"/>
      <c r="M54" s="631"/>
      <c r="N54" s="632"/>
      <c r="O54" s="110"/>
      <c r="P54" s="38"/>
    </row>
    <row r="55" spans="2:16" ht="15" thickBot="1" x14ac:dyDescent="0.25">
      <c r="B55" s="22"/>
      <c r="C55" s="623"/>
      <c r="D55" s="624"/>
      <c r="E55" s="624"/>
      <c r="F55" s="624"/>
      <c r="G55" s="624"/>
      <c r="H55" s="624"/>
      <c r="I55" s="624"/>
      <c r="J55" s="99"/>
      <c r="K55" s="100"/>
      <c r="L55" s="99"/>
      <c r="M55" s="625"/>
      <c r="N55" s="626"/>
      <c r="O55" s="101"/>
      <c r="P55" s="35"/>
    </row>
    <row r="56" spans="2:16" ht="15.75" thickBot="1" x14ac:dyDescent="0.3">
      <c r="B56" s="22"/>
      <c r="C56" s="617" t="s">
        <v>225</v>
      </c>
      <c r="D56" s="618"/>
      <c r="E56" s="618"/>
      <c r="F56" s="618"/>
      <c r="G56" s="618"/>
      <c r="H56" s="618"/>
      <c r="I56" s="618"/>
      <c r="J56" s="618"/>
      <c r="K56" s="618"/>
      <c r="L56" s="618"/>
      <c r="M56" s="618"/>
      <c r="N56" s="619"/>
      <c r="O56" s="94"/>
      <c r="P56" s="35"/>
    </row>
    <row r="57" spans="2:16" ht="15" thickBot="1" x14ac:dyDescent="0.25">
      <c r="B57" s="22"/>
      <c r="C57" s="74"/>
      <c r="D57" s="49"/>
      <c r="E57" s="49"/>
      <c r="F57" s="49"/>
      <c r="G57" s="49"/>
      <c r="H57" s="49"/>
      <c r="I57" s="49"/>
      <c r="J57" s="49"/>
      <c r="K57" s="49"/>
      <c r="L57" s="49"/>
      <c r="M57" s="49"/>
      <c r="N57" s="49"/>
      <c r="O57" s="75"/>
      <c r="P57" s="23"/>
    </row>
    <row r="58" spans="2:16" ht="15.75" thickBot="1" x14ac:dyDescent="0.3">
      <c r="B58" s="22"/>
      <c r="C58" s="620" t="s">
        <v>239</v>
      </c>
      <c r="D58" s="621"/>
      <c r="E58" s="621"/>
      <c r="F58" s="621"/>
      <c r="G58" s="621"/>
      <c r="H58" s="621"/>
      <c r="I58" s="621"/>
      <c r="J58" s="621"/>
      <c r="K58" s="621"/>
      <c r="L58" s="621"/>
      <c r="M58" s="621"/>
      <c r="N58" s="622"/>
      <c r="O58" s="111"/>
      <c r="P58" s="39"/>
    </row>
    <row r="59" spans="2:16" x14ac:dyDescent="0.2">
      <c r="B59" s="22"/>
      <c r="C59" s="642" t="s">
        <v>240</v>
      </c>
      <c r="D59" s="643"/>
      <c r="E59" s="643"/>
      <c r="F59" s="643"/>
      <c r="G59" s="643"/>
      <c r="H59" s="643"/>
      <c r="I59" s="643"/>
      <c r="J59" s="643"/>
      <c r="K59" s="643"/>
      <c r="L59" s="643"/>
      <c r="M59" s="643"/>
      <c r="N59" s="643"/>
      <c r="O59" s="644"/>
      <c r="P59" s="33"/>
    </row>
    <row r="60" spans="2:16" x14ac:dyDescent="0.2">
      <c r="B60" s="22"/>
      <c r="C60" s="645"/>
      <c r="D60" s="646"/>
      <c r="E60" s="646"/>
      <c r="F60" s="646"/>
      <c r="G60" s="646"/>
      <c r="H60" s="646"/>
      <c r="I60" s="646"/>
      <c r="J60" s="646"/>
      <c r="K60" s="646"/>
      <c r="L60" s="646"/>
      <c r="M60" s="646"/>
      <c r="N60" s="646"/>
      <c r="O60" s="647"/>
      <c r="P60" s="33"/>
    </row>
    <row r="61" spans="2:16" ht="13.5" thickBot="1" x14ac:dyDescent="0.25">
      <c r="B61" s="22"/>
      <c r="C61" s="648"/>
      <c r="D61" s="649"/>
      <c r="E61" s="649"/>
      <c r="F61" s="649"/>
      <c r="G61" s="649"/>
      <c r="H61" s="649"/>
      <c r="I61" s="649"/>
      <c r="J61" s="649"/>
      <c r="K61" s="649"/>
      <c r="L61" s="649"/>
      <c r="M61" s="649"/>
      <c r="N61" s="649"/>
      <c r="O61" s="650"/>
      <c r="P61" s="33"/>
    </row>
    <row r="62" spans="2:16" ht="15" x14ac:dyDescent="0.25">
      <c r="B62" s="22"/>
      <c r="C62" s="627" t="s">
        <v>241</v>
      </c>
      <c r="D62" s="628"/>
      <c r="E62" s="628"/>
      <c r="F62" s="628"/>
      <c r="G62" s="628"/>
      <c r="H62" s="628"/>
      <c r="I62" s="628"/>
      <c r="J62" s="95"/>
      <c r="K62" s="112"/>
      <c r="L62" s="103" t="s">
        <v>242</v>
      </c>
      <c r="M62" s="629" t="s">
        <v>243</v>
      </c>
      <c r="N62" s="630"/>
      <c r="O62" s="104"/>
      <c r="P62" s="37"/>
    </row>
    <row r="63" spans="2:16" ht="14.25" x14ac:dyDescent="0.2">
      <c r="B63" s="22"/>
      <c r="C63" s="611" t="s">
        <v>244</v>
      </c>
      <c r="D63" s="612"/>
      <c r="E63" s="612"/>
      <c r="F63" s="612"/>
      <c r="G63" s="612"/>
      <c r="H63" s="612"/>
      <c r="I63" s="612"/>
      <c r="J63" s="113"/>
      <c r="K63" s="114"/>
      <c r="L63" s="115"/>
      <c r="M63" s="613"/>
      <c r="N63" s="614"/>
      <c r="O63" s="116"/>
      <c r="P63" s="40"/>
    </row>
    <row r="64" spans="2:16" ht="14.25" x14ac:dyDescent="0.2">
      <c r="B64" s="22"/>
      <c r="C64" s="83" t="s">
        <v>245</v>
      </c>
      <c r="D64" s="84"/>
      <c r="E64" s="84"/>
      <c r="F64" s="84"/>
      <c r="G64" s="84"/>
      <c r="H64" s="84"/>
      <c r="I64" s="84"/>
      <c r="J64" s="113"/>
      <c r="K64" s="114"/>
      <c r="L64" s="115"/>
      <c r="M64" s="613"/>
      <c r="N64" s="614"/>
      <c r="O64" s="116"/>
      <c r="P64" s="40"/>
    </row>
    <row r="65" spans="2:16" ht="15" thickBot="1" x14ac:dyDescent="0.25">
      <c r="B65" s="22"/>
      <c r="C65" s="68" t="s">
        <v>246</v>
      </c>
      <c r="D65" s="69"/>
      <c r="E65" s="69"/>
      <c r="F65" s="69"/>
      <c r="G65" s="69"/>
      <c r="H65" s="69"/>
      <c r="I65" s="69"/>
      <c r="J65" s="117"/>
      <c r="K65" s="118"/>
      <c r="L65" s="115"/>
      <c r="M65" s="615"/>
      <c r="N65" s="616"/>
      <c r="O65" s="116"/>
      <c r="P65" s="40"/>
    </row>
    <row r="66" spans="2:16" ht="15.75" thickBot="1" x14ac:dyDescent="0.3">
      <c r="B66" s="22"/>
      <c r="C66" s="617" t="s">
        <v>225</v>
      </c>
      <c r="D66" s="618"/>
      <c r="E66" s="618"/>
      <c r="F66" s="618"/>
      <c r="G66" s="618"/>
      <c r="H66" s="618"/>
      <c r="I66" s="618"/>
      <c r="J66" s="618"/>
      <c r="K66" s="618"/>
      <c r="L66" s="618"/>
      <c r="M66" s="618"/>
      <c r="N66" s="619"/>
      <c r="O66" s="119"/>
      <c r="P66" s="41"/>
    </row>
    <row r="67" spans="2:16" ht="15" thickBot="1" x14ac:dyDescent="0.25">
      <c r="B67" s="22"/>
      <c r="C67" s="74"/>
      <c r="D67" s="49"/>
      <c r="E67" s="49"/>
      <c r="F67" s="49"/>
      <c r="G67" s="49"/>
      <c r="H67" s="49"/>
      <c r="I67" s="49"/>
      <c r="J67" s="49"/>
      <c r="K67" s="49"/>
      <c r="L67" s="49"/>
      <c r="M67" s="49"/>
      <c r="N67" s="49"/>
      <c r="O67" s="75"/>
      <c r="P67" s="23"/>
    </row>
    <row r="68" spans="2:16" ht="15.75" thickBot="1" x14ac:dyDescent="0.3">
      <c r="B68" s="22"/>
      <c r="C68" s="620" t="s">
        <v>247</v>
      </c>
      <c r="D68" s="621"/>
      <c r="E68" s="621"/>
      <c r="F68" s="621"/>
      <c r="G68" s="621"/>
      <c r="H68" s="621"/>
      <c r="I68" s="621"/>
      <c r="J68" s="621"/>
      <c r="K68" s="621"/>
      <c r="L68" s="621"/>
      <c r="M68" s="621"/>
      <c r="N68" s="622"/>
      <c r="O68" s="120"/>
      <c r="P68" s="41"/>
    </row>
    <row r="69" spans="2:16" ht="14.25" x14ac:dyDescent="0.2">
      <c r="B69" s="22"/>
      <c r="C69" s="71"/>
      <c r="D69" s="72"/>
      <c r="E69" s="72"/>
      <c r="F69" s="72"/>
      <c r="G69" s="72"/>
      <c r="H69" s="72"/>
      <c r="I69" s="72"/>
      <c r="J69" s="72"/>
      <c r="K69" s="72"/>
      <c r="L69" s="72"/>
      <c r="M69" s="72"/>
      <c r="N69" s="72"/>
      <c r="O69" s="73"/>
      <c r="P69" s="23"/>
    </row>
    <row r="70" spans="2:16" ht="14.25" x14ac:dyDescent="0.2">
      <c r="B70" s="22"/>
      <c r="C70" s="74"/>
      <c r="D70" s="49"/>
      <c r="E70" s="49"/>
      <c r="F70" s="49"/>
      <c r="G70" s="49"/>
      <c r="H70" s="49"/>
      <c r="I70" s="49"/>
      <c r="J70" s="49"/>
      <c r="K70" s="49"/>
      <c r="L70" s="49"/>
      <c r="M70" s="49"/>
      <c r="N70" s="49"/>
      <c r="O70" s="75"/>
      <c r="P70" s="23"/>
    </row>
    <row r="71" spans="2:16" ht="14.25" x14ac:dyDescent="0.2">
      <c r="B71" s="22"/>
      <c r="C71" s="74"/>
      <c r="D71" s="49"/>
      <c r="E71" s="49"/>
      <c r="F71" s="49"/>
      <c r="G71" s="49"/>
      <c r="H71" s="49"/>
      <c r="I71" s="49"/>
      <c r="J71" s="49"/>
      <c r="K71" s="49"/>
      <c r="L71" s="49"/>
      <c r="M71" s="49"/>
      <c r="N71" s="49"/>
      <c r="O71" s="75"/>
      <c r="P71" s="23"/>
    </row>
    <row r="72" spans="2:16" ht="14.25" x14ac:dyDescent="0.2">
      <c r="B72" s="22"/>
      <c r="C72" s="74"/>
      <c r="D72" s="49"/>
      <c r="E72" s="49"/>
      <c r="F72" s="49"/>
      <c r="G72" s="49"/>
      <c r="H72" s="121" t="s">
        <v>248</v>
      </c>
      <c r="I72" s="121"/>
      <c r="J72" s="121"/>
      <c r="K72" s="121"/>
      <c r="L72" s="49"/>
      <c r="M72" s="49"/>
      <c r="N72" s="49"/>
      <c r="O72" s="75"/>
      <c r="P72" s="23"/>
    </row>
    <row r="73" spans="2:16" ht="15" x14ac:dyDescent="0.25">
      <c r="B73" s="22"/>
      <c r="C73" s="74"/>
      <c r="D73" s="49"/>
      <c r="E73" s="49"/>
      <c r="F73" s="49"/>
      <c r="G73" s="49"/>
      <c r="H73" s="121" t="s">
        <v>249</v>
      </c>
      <c r="I73" s="49"/>
      <c r="J73" s="49"/>
      <c r="K73" s="49"/>
      <c r="L73" s="49"/>
      <c r="M73" s="49"/>
      <c r="N73" s="49"/>
      <c r="O73" s="75"/>
      <c r="P73" s="42"/>
    </row>
    <row r="74" spans="2:16" ht="15" x14ac:dyDescent="0.25">
      <c r="B74" s="22"/>
      <c r="C74" s="74"/>
      <c r="D74" s="49"/>
      <c r="E74" s="49"/>
      <c r="F74" s="49"/>
      <c r="G74" s="49"/>
      <c r="H74" s="121" t="s">
        <v>250</v>
      </c>
      <c r="I74" s="49"/>
      <c r="J74" s="49"/>
      <c r="K74" s="49"/>
      <c r="L74" s="49"/>
      <c r="M74" s="49"/>
      <c r="N74" s="49"/>
      <c r="O74" s="75"/>
      <c r="P74" s="42"/>
    </row>
    <row r="75" spans="2:16" ht="14.25" x14ac:dyDescent="0.2">
      <c r="B75" s="22"/>
      <c r="C75" s="59"/>
      <c r="D75" s="122"/>
      <c r="E75" s="122"/>
      <c r="F75" s="122"/>
      <c r="G75" s="122"/>
      <c r="H75" s="121" t="s">
        <v>251</v>
      </c>
      <c r="I75" s="122"/>
      <c r="J75" s="122"/>
      <c r="K75" s="122"/>
      <c r="L75" s="122"/>
      <c r="M75" s="122"/>
      <c r="N75" s="122"/>
      <c r="O75" s="123"/>
      <c r="P75" s="43"/>
    </row>
    <row r="76" spans="2:16" ht="14.25" x14ac:dyDescent="0.2">
      <c r="B76" s="22"/>
      <c r="C76" s="74"/>
      <c r="D76" s="49"/>
      <c r="E76" s="49"/>
      <c r="F76" s="49"/>
      <c r="G76" s="49"/>
      <c r="H76" s="49" t="s">
        <v>252</v>
      </c>
      <c r="I76" s="49"/>
      <c r="J76" s="49"/>
      <c r="K76" s="49"/>
      <c r="L76" s="49"/>
      <c r="M76" s="49"/>
      <c r="N76" s="49"/>
      <c r="O76" s="75"/>
      <c r="P76" s="23"/>
    </row>
    <row r="77" spans="2:16" ht="15" x14ac:dyDescent="0.25">
      <c r="B77" s="22"/>
      <c r="C77" s="124" t="s">
        <v>253</v>
      </c>
      <c r="D77" s="125"/>
      <c r="E77" s="125"/>
      <c r="F77" s="125"/>
      <c r="G77" s="125"/>
      <c r="H77" s="125"/>
      <c r="I77" s="125"/>
      <c r="J77" s="125"/>
      <c r="K77" s="125"/>
      <c r="L77" s="125"/>
      <c r="M77" s="125"/>
      <c r="N77" s="125"/>
      <c r="O77" s="126"/>
      <c r="P77" s="23"/>
    </row>
    <row r="78" spans="2:16" ht="14.25" x14ac:dyDescent="0.2">
      <c r="B78" s="22"/>
      <c r="C78" s="608"/>
      <c r="D78" s="609"/>
      <c r="E78" s="609"/>
      <c r="F78" s="609"/>
      <c r="G78" s="609"/>
      <c r="H78" s="609"/>
      <c r="I78" s="609"/>
      <c r="J78" s="609"/>
      <c r="K78" s="609"/>
      <c r="L78" s="609"/>
      <c r="M78" s="609"/>
      <c r="N78" s="609"/>
      <c r="O78" s="610"/>
      <c r="P78" s="43"/>
    </row>
    <row r="79" spans="2:16" ht="14.25" x14ac:dyDescent="0.2">
      <c r="B79" s="22"/>
      <c r="C79" s="608"/>
      <c r="D79" s="609"/>
      <c r="E79" s="609"/>
      <c r="F79" s="609"/>
      <c r="G79" s="609"/>
      <c r="H79" s="609"/>
      <c r="I79" s="609"/>
      <c r="J79" s="609"/>
      <c r="K79" s="609"/>
      <c r="L79" s="609"/>
      <c r="M79" s="609"/>
      <c r="N79" s="609"/>
      <c r="O79" s="610"/>
      <c r="P79" s="43"/>
    </row>
    <row r="80" spans="2:16" ht="14.25" x14ac:dyDescent="0.2">
      <c r="B80" s="22"/>
      <c r="C80" s="59"/>
      <c r="D80" s="122"/>
      <c r="E80" s="122"/>
      <c r="F80" s="122"/>
      <c r="G80" s="122"/>
      <c r="H80" s="122"/>
      <c r="I80" s="122"/>
      <c r="J80" s="122"/>
      <c r="K80" s="122"/>
      <c r="L80" s="122"/>
      <c r="M80" s="122"/>
      <c r="N80" s="122"/>
      <c r="O80" s="123"/>
      <c r="P80" s="43"/>
    </row>
    <row r="81" spans="2:16" ht="15" x14ac:dyDescent="0.25">
      <c r="B81" s="22"/>
      <c r="C81" s="127" t="s">
        <v>254</v>
      </c>
      <c r="D81" s="122"/>
      <c r="E81" s="122"/>
      <c r="F81" s="122"/>
      <c r="G81" s="122"/>
      <c r="H81" s="122"/>
      <c r="I81" s="122"/>
      <c r="J81" s="122"/>
      <c r="K81" s="122"/>
      <c r="L81" s="122"/>
      <c r="M81" s="122"/>
      <c r="N81" s="122"/>
      <c r="O81" s="123"/>
      <c r="P81" s="43"/>
    </row>
    <row r="82" spans="2:16" ht="12.75" customHeight="1" x14ac:dyDescent="0.2">
      <c r="B82" s="22"/>
      <c r="C82" s="605" t="s">
        <v>255</v>
      </c>
      <c r="D82" s="606"/>
      <c r="E82" s="606"/>
      <c r="F82" s="606"/>
      <c r="G82" s="606"/>
      <c r="H82" s="606"/>
      <c r="I82" s="606"/>
      <c r="J82" s="606"/>
      <c r="K82" s="606"/>
      <c r="L82" s="606"/>
      <c r="M82" s="606"/>
      <c r="N82" s="606"/>
      <c r="O82" s="607"/>
      <c r="P82" s="44"/>
    </row>
    <row r="83" spans="2:16" x14ac:dyDescent="0.2">
      <c r="B83" s="22"/>
      <c r="C83" s="605"/>
      <c r="D83" s="606"/>
      <c r="E83" s="606"/>
      <c r="F83" s="606"/>
      <c r="G83" s="606"/>
      <c r="H83" s="606"/>
      <c r="I83" s="606"/>
      <c r="J83" s="606"/>
      <c r="K83" s="606"/>
      <c r="L83" s="606"/>
      <c r="M83" s="606"/>
      <c r="N83" s="606"/>
      <c r="O83" s="607"/>
      <c r="P83" s="44"/>
    </row>
    <row r="84" spans="2:16" ht="12.95" customHeight="1" x14ac:dyDescent="0.2">
      <c r="B84" s="22"/>
      <c r="C84" s="605" t="s">
        <v>256</v>
      </c>
      <c r="D84" s="606"/>
      <c r="E84" s="606"/>
      <c r="F84" s="606"/>
      <c r="G84" s="606"/>
      <c r="H84" s="606"/>
      <c r="I84" s="606"/>
      <c r="J84" s="606"/>
      <c r="K84" s="606"/>
      <c r="L84" s="606"/>
      <c r="M84" s="606"/>
      <c r="N84" s="606"/>
      <c r="O84" s="607"/>
      <c r="P84" s="44"/>
    </row>
    <row r="85" spans="2:16" x14ac:dyDescent="0.2">
      <c r="B85" s="22"/>
      <c r="C85" s="605"/>
      <c r="D85" s="606"/>
      <c r="E85" s="606"/>
      <c r="F85" s="606"/>
      <c r="G85" s="606"/>
      <c r="H85" s="606"/>
      <c r="I85" s="606"/>
      <c r="J85" s="606"/>
      <c r="K85" s="606"/>
      <c r="L85" s="606"/>
      <c r="M85" s="606"/>
      <c r="N85" s="606"/>
      <c r="O85" s="607"/>
      <c r="P85" s="44"/>
    </row>
    <row r="86" spans="2:16" ht="14.25" x14ac:dyDescent="0.2">
      <c r="B86" s="22"/>
      <c r="C86" s="59"/>
      <c r="D86" s="122"/>
      <c r="E86" s="122"/>
      <c r="F86" s="122"/>
      <c r="G86" s="122"/>
      <c r="H86" s="122"/>
      <c r="I86" s="122"/>
      <c r="J86" s="122"/>
      <c r="K86" s="122"/>
      <c r="L86" s="122"/>
      <c r="M86" s="122"/>
      <c r="N86" s="122"/>
      <c r="O86" s="123"/>
      <c r="P86" s="43"/>
    </row>
    <row r="87" spans="2:16" ht="14.25" x14ac:dyDescent="0.2">
      <c r="B87" s="22"/>
      <c r="C87" s="74"/>
      <c r="D87" s="49"/>
      <c r="E87" s="49"/>
      <c r="F87" s="49"/>
      <c r="G87" s="49"/>
      <c r="H87" s="121" t="s">
        <v>248</v>
      </c>
      <c r="I87" s="49"/>
      <c r="J87" s="49"/>
      <c r="K87" s="49"/>
      <c r="L87" s="49"/>
      <c r="M87" s="49"/>
      <c r="N87" s="49"/>
      <c r="O87" s="75"/>
      <c r="P87" s="23"/>
    </row>
    <row r="88" spans="2:16" ht="14.25" x14ac:dyDescent="0.2">
      <c r="B88" s="22"/>
      <c r="C88" s="74"/>
      <c r="D88" s="49"/>
      <c r="E88" s="49"/>
      <c r="F88" s="49"/>
      <c r="G88" s="49"/>
      <c r="H88" s="49" t="s">
        <v>249</v>
      </c>
      <c r="I88" s="84"/>
      <c r="J88" s="84"/>
      <c r="K88" s="84"/>
      <c r="L88" s="49"/>
      <c r="M88" s="49"/>
      <c r="N88" s="49"/>
      <c r="O88" s="75"/>
      <c r="P88" s="23"/>
    </row>
    <row r="89" spans="2:16" ht="14.25" x14ac:dyDescent="0.2">
      <c r="B89" s="22"/>
      <c r="C89" s="74"/>
      <c r="D89" s="49"/>
      <c r="E89" s="49"/>
      <c r="F89" s="49"/>
      <c r="G89" s="49"/>
      <c r="H89" s="49" t="s">
        <v>257</v>
      </c>
      <c r="I89" s="128"/>
      <c r="J89" s="128"/>
      <c r="K89" s="128"/>
      <c r="L89" s="49"/>
      <c r="M89" s="49"/>
      <c r="N89" s="49"/>
      <c r="O89" s="75"/>
      <c r="P89" s="23"/>
    </row>
    <row r="90" spans="2:16" ht="14.25" x14ac:dyDescent="0.2">
      <c r="B90" s="22"/>
      <c r="C90" s="129"/>
      <c r="D90" s="122"/>
      <c r="E90" s="122"/>
      <c r="F90" s="122"/>
      <c r="G90" s="122"/>
      <c r="H90" s="49" t="s">
        <v>251</v>
      </c>
      <c r="I90" s="49"/>
      <c r="J90" s="49"/>
      <c r="K90" s="49"/>
      <c r="L90" s="122"/>
      <c r="M90" s="122"/>
      <c r="N90" s="122"/>
      <c r="O90" s="123"/>
      <c r="P90" s="43"/>
    </row>
    <row r="91" spans="2:16" ht="17.25" customHeight="1" x14ac:dyDescent="0.25">
      <c r="B91" s="22"/>
      <c r="C91" s="129"/>
      <c r="D91" s="128"/>
      <c r="E91" s="128"/>
      <c r="F91" s="49"/>
      <c r="G91" s="49"/>
      <c r="H91" s="49"/>
      <c r="I91" s="49"/>
      <c r="J91" s="49"/>
      <c r="K91" s="597"/>
      <c r="L91" s="597"/>
      <c r="M91" s="597"/>
      <c r="N91" s="597"/>
      <c r="O91" s="598"/>
      <c r="P91" s="45"/>
    </row>
    <row r="92" spans="2:16" ht="18.75" customHeight="1" thickBot="1" x14ac:dyDescent="0.3">
      <c r="B92" s="22"/>
      <c r="C92" s="601"/>
      <c r="D92" s="602"/>
      <c r="E92" s="602"/>
      <c r="F92" s="100"/>
      <c r="G92" s="100"/>
      <c r="H92" s="100"/>
      <c r="I92" s="100"/>
      <c r="J92" s="100"/>
      <c r="K92" s="599"/>
      <c r="L92" s="599"/>
      <c r="M92" s="599"/>
      <c r="N92" s="599"/>
      <c r="O92" s="600"/>
      <c r="P92" s="45"/>
    </row>
    <row r="93" spans="2:16" ht="13.5" thickBot="1" x14ac:dyDescent="0.25">
      <c r="B93" s="46"/>
      <c r="C93" s="47"/>
      <c r="D93" s="47"/>
      <c r="E93" s="47"/>
      <c r="F93" s="47"/>
      <c r="G93" s="47"/>
      <c r="H93" s="47"/>
      <c r="I93" s="47"/>
      <c r="J93" s="47"/>
      <c r="K93" s="47"/>
      <c r="L93" s="47"/>
      <c r="M93" s="47"/>
      <c r="N93" s="47"/>
      <c r="O93" s="47"/>
      <c r="P93" s="48"/>
    </row>
    <row r="94" spans="2:16" ht="13.5" thickTop="1" x14ac:dyDescent="0.2"/>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E4AD74-F92E-4CC1-B788-23A9DE7D825A}">
  <sheetPr>
    <tabColor theme="9" tint="-0.249977111117893"/>
  </sheetPr>
  <dimension ref="A1:M154"/>
  <sheetViews>
    <sheetView topLeftCell="A141" zoomScale="70" zoomScaleNormal="70" workbookViewId="0">
      <selection activeCell="L181" sqref="L181"/>
    </sheetView>
  </sheetViews>
  <sheetFormatPr baseColWidth="10" defaultColWidth="11.42578125" defaultRowHeight="15" x14ac:dyDescent="0.25"/>
  <cols>
    <col min="1" max="1" width="37.7109375" style="273" customWidth="1"/>
    <col min="2" max="4" width="11.42578125" style="273"/>
    <col min="5" max="5" width="51.7109375" style="273" customWidth="1"/>
    <col min="6" max="8" width="11.42578125" style="274"/>
    <col min="9" max="9" width="20.85546875" style="274" customWidth="1"/>
    <col min="10" max="10" width="22.140625" style="274" bestFit="1" customWidth="1"/>
    <col min="11" max="11" width="26.5703125" style="274" customWidth="1"/>
    <col min="12" max="12" width="21.42578125" style="274" bestFit="1" customWidth="1"/>
    <col min="13" max="13" width="24.42578125" style="274" customWidth="1"/>
    <col min="14" max="16384" width="11.42578125" style="273"/>
  </cols>
  <sheetData>
    <row r="1" spans="1:13" ht="9" customHeight="1" x14ac:dyDescent="0.25">
      <c r="A1" s="270"/>
      <c r="B1" s="271"/>
      <c r="C1" s="271"/>
      <c r="D1" s="272"/>
    </row>
    <row r="2" spans="1:13" ht="14.25" customHeight="1" x14ac:dyDescent="0.25">
      <c r="A2" s="737"/>
      <c r="B2" s="737"/>
      <c r="C2" s="737"/>
      <c r="D2" s="737"/>
      <c r="E2" s="737"/>
      <c r="F2" s="737"/>
      <c r="G2" s="737"/>
      <c r="H2" s="737"/>
      <c r="I2" s="737"/>
      <c r="J2" s="737"/>
      <c r="K2" s="737"/>
      <c r="L2" s="737"/>
    </row>
    <row r="3" spans="1:13" ht="6" customHeight="1" x14ac:dyDescent="0.25">
      <c r="A3" s="270"/>
      <c r="B3" s="271"/>
      <c r="C3" s="271"/>
      <c r="D3" s="272"/>
    </row>
    <row r="4" spans="1:13" ht="14.25" customHeight="1" x14ac:dyDescent="0.25">
      <c r="A4" s="736"/>
      <c r="B4" s="736"/>
      <c r="C4" s="736"/>
      <c r="D4" s="736"/>
      <c r="E4" s="736"/>
      <c r="F4" s="736"/>
      <c r="G4" s="736"/>
      <c r="H4" s="736"/>
      <c r="I4" s="736"/>
      <c r="J4" s="736"/>
      <c r="K4" s="736"/>
      <c r="L4" s="736"/>
    </row>
    <row r="5" spans="1:13" ht="7.5" customHeight="1" x14ac:dyDescent="0.25">
      <c r="A5" s="275"/>
      <c r="B5" s="275"/>
      <c r="C5" s="275"/>
      <c r="D5" s="275"/>
      <c r="E5" s="275"/>
      <c r="F5" s="276"/>
      <c r="G5" s="276"/>
      <c r="H5" s="276"/>
      <c r="I5" s="276"/>
      <c r="J5" s="276"/>
      <c r="K5" s="276"/>
      <c r="L5" s="276"/>
    </row>
    <row r="6" spans="1:13" ht="18" customHeight="1" x14ac:dyDescent="0.25">
      <c r="A6" s="712" t="s">
        <v>352</v>
      </c>
      <c r="B6" s="712"/>
      <c r="C6" s="712"/>
      <c r="D6" s="712"/>
      <c r="E6" s="712"/>
      <c r="F6" s="712"/>
      <c r="G6" s="712"/>
      <c r="H6" s="712"/>
      <c r="I6" s="712"/>
      <c r="J6" s="712"/>
      <c r="K6" s="712"/>
      <c r="L6" s="712"/>
    </row>
    <row r="7" spans="1:13" x14ac:dyDescent="0.25">
      <c r="A7" s="731" t="s">
        <v>353</v>
      </c>
      <c r="B7" s="732"/>
      <c r="C7" s="732"/>
      <c r="D7" s="733"/>
      <c r="E7" s="277" t="s">
        <v>354</v>
      </c>
      <c r="F7" s="278" t="s">
        <v>78</v>
      </c>
      <c r="G7" s="278" t="s">
        <v>13</v>
      </c>
      <c r="H7" s="278" t="s">
        <v>271</v>
      </c>
      <c r="I7" s="279" t="s">
        <v>308</v>
      </c>
      <c r="J7" s="279" t="s">
        <v>355</v>
      </c>
      <c r="K7" s="279" t="s">
        <v>356</v>
      </c>
      <c r="L7" s="278" t="s">
        <v>357</v>
      </c>
    </row>
    <row r="8" spans="1:13" ht="49.5" customHeight="1" x14ac:dyDescent="0.25">
      <c r="A8" s="710" t="s">
        <v>292</v>
      </c>
      <c r="B8" s="710"/>
      <c r="C8" s="710"/>
      <c r="D8" s="710"/>
      <c r="E8" s="280" t="s">
        <v>358</v>
      </c>
      <c r="F8" s="281" t="s">
        <v>359</v>
      </c>
      <c r="G8" s="282">
        <v>5</v>
      </c>
      <c r="H8" s="283">
        <v>5</v>
      </c>
      <c r="I8" s="284">
        <v>0.3</v>
      </c>
      <c r="J8" s="285">
        <f>+G8*1*0.3</f>
        <v>1.5</v>
      </c>
      <c r="K8" s="286">
        <v>5970000</v>
      </c>
      <c r="L8" s="286">
        <f>+K8*J8</f>
        <v>8955000</v>
      </c>
    </row>
    <row r="9" spans="1:13" ht="49.5" customHeight="1" x14ac:dyDescent="0.25">
      <c r="A9" s="710" t="s">
        <v>293</v>
      </c>
      <c r="B9" s="710"/>
      <c r="C9" s="710"/>
      <c r="D9" s="710"/>
      <c r="E9" s="280" t="s">
        <v>360</v>
      </c>
      <c r="F9" s="281" t="s">
        <v>359</v>
      </c>
      <c r="G9" s="282">
        <v>5</v>
      </c>
      <c r="H9" s="283">
        <v>5</v>
      </c>
      <c r="I9" s="284">
        <v>0.3</v>
      </c>
      <c r="J9" s="285">
        <f t="shared" ref="J9:J11" si="0">+G9*1*0.3</f>
        <v>1.5</v>
      </c>
      <c r="K9" s="286">
        <v>5970001</v>
      </c>
      <c r="L9" s="286">
        <f>+G9*I9*K9</f>
        <v>8955001.5</v>
      </c>
    </row>
    <row r="10" spans="1:13" ht="49.5" customHeight="1" x14ac:dyDescent="0.25">
      <c r="A10" s="710" t="s">
        <v>296</v>
      </c>
      <c r="B10" s="710"/>
      <c r="C10" s="710"/>
      <c r="D10" s="710"/>
      <c r="E10" s="280" t="s">
        <v>361</v>
      </c>
      <c r="F10" s="281" t="s">
        <v>359</v>
      </c>
      <c r="G10" s="282">
        <v>5</v>
      </c>
      <c r="H10" s="283">
        <v>4</v>
      </c>
      <c r="I10" s="284">
        <v>1</v>
      </c>
      <c r="J10" s="285">
        <f>+G10*I10*1</f>
        <v>5</v>
      </c>
      <c r="K10" s="286">
        <v>3500100</v>
      </c>
      <c r="L10" s="286">
        <f>+G10*I10*K10</f>
        <v>17500500</v>
      </c>
    </row>
    <row r="11" spans="1:13" ht="51" x14ac:dyDescent="0.25">
      <c r="A11" s="710" t="s">
        <v>362</v>
      </c>
      <c r="B11" s="710"/>
      <c r="C11" s="710"/>
      <c r="D11" s="710"/>
      <c r="E11" s="280" t="s">
        <v>363</v>
      </c>
      <c r="F11" s="281" t="s">
        <v>359</v>
      </c>
      <c r="G11" s="282">
        <v>5</v>
      </c>
      <c r="H11" s="281">
        <v>5</v>
      </c>
      <c r="I11" s="284">
        <v>0.3</v>
      </c>
      <c r="J11" s="285">
        <f t="shared" si="0"/>
        <v>1.5</v>
      </c>
      <c r="K11" s="286">
        <v>5970000</v>
      </c>
      <c r="L11" s="286">
        <f t="shared" ref="L11" si="1">+G11*I11*K11</f>
        <v>8955000</v>
      </c>
    </row>
    <row r="12" spans="1:13" ht="90.75" x14ac:dyDescent="0.25">
      <c r="A12" s="710" t="s">
        <v>364</v>
      </c>
      <c r="B12" s="710"/>
      <c r="C12" s="710"/>
      <c r="D12" s="710"/>
      <c r="E12" s="287" t="s">
        <v>365</v>
      </c>
      <c r="F12" s="281" t="s">
        <v>366</v>
      </c>
      <c r="G12" s="282">
        <v>5</v>
      </c>
      <c r="H12" s="283" t="s">
        <v>367</v>
      </c>
      <c r="I12" s="284">
        <v>1</v>
      </c>
      <c r="J12" s="285">
        <f>+G12*I12*4</f>
        <v>20</v>
      </c>
      <c r="K12" s="286">
        <v>1516719</v>
      </c>
      <c r="L12" s="286">
        <f>+K12*J12</f>
        <v>30334380</v>
      </c>
    </row>
    <row r="13" spans="1:13" ht="25.5" x14ac:dyDescent="0.25">
      <c r="A13" s="734" t="s">
        <v>368</v>
      </c>
      <c r="B13" s="734"/>
      <c r="C13" s="734"/>
      <c r="D13" s="734"/>
      <c r="E13" s="288" t="s">
        <v>369</v>
      </c>
      <c r="F13" s="289" t="s">
        <v>366</v>
      </c>
      <c r="G13" s="289">
        <v>5</v>
      </c>
      <c r="H13" s="283" t="s">
        <v>367</v>
      </c>
      <c r="I13" s="284" t="s">
        <v>367</v>
      </c>
      <c r="J13" s="283">
        <f>+G13</f>
        <v>5</v>
      </c>
      <c r="K13" s="286">
        <v>6101000</v>
      </c>
      <c r="L13" s="286">
        <f>+K13*5</f>
        <v>30505000</v>
      </c>
    </row>
    <row r="14" spans="1:13" ht="18" customHeight="1" x14ac:dyDescent="0.25">
      <c r="A14" s="735"/>
      <c r="B14" s="735"/>
      <c r="C14" s="735"/>
      <c r="D14" s="735"/>
      <c r="E14" s="735"/>
      <c r="F14" s="735"/>
      <c r="G14" s="735"/>
      <c r="H14" s="735"/>
      <c r="I14" s="735"/>
      <c r="J14" s="735"/>
      <c r="K14" s="735"/>
      <c r="L14" s="290">
        <f>SUM(L8:L13)</f>
        <v>105204881.5</v>
      </c>
      <c r="M14" s="274" t="s">
        <v>370</v>
      </c>
    </row>
    <row r="16" spans="1:13" ht="6" customHeight="1" x14ac:dyDescent="0.25">
      <c r="A16" s="270"/>
      <c r="B16" s="271"/>
      <c r="C16" s="271"/>
      <c r="D16" s="272"/>
    </row>
    <row r="17" spans="1:13" ht="14.25" customHeight="1" x14ac:dyDescent="0.25">
      <c r="A17" s="736"/>
      <c r="B17" s="736"/>
      <c r="C17" s="736"/>
      <c r="D17" s="736"/>
      <c r="E17" s="736"/>
      <c r="F17" s="736"/>
      <c r="G17" s="736"/>
      <c r="H17" s="736"/>
      <c r="I17" s="736"/>
      <c r="J17" s="736"/>
      <c r="K17" s="736"/>
      <c r="L17" s="736"/>
    </row>
    <row r="18" spans="1:13" ht="7.5" customHeight="1" x14ac:dyDescent="0.25">
      <c r="A18" s="275"/>
      <c r="B18" s="275"/>
      <c r="C18" s="275"/>
      <c r="D18" s="275"/>
      <c r="E18" s="275"/>
      <c r="F18" s="276"/>
      <c r="G18" s="276"/>
      <c r="H18" s="276"/>
      <c r="I18" s="276"/>
      <c r="J18" s="276"/>
      <c r="K18" s="276"/>
      <c r="L18" s="276"/>
    </row>
    <row r="19" spans="1:13" ht="7.5" customHeight="1" x14ac:dyDescent="0.25"/>
    <row r="20" spans="1:13" ht="18" customHeight="1" x14ac:dyDescent="0.25">
      <c r="A20" s="718" t="s">
        <v>371</v>
      </c>
      <c r="B20" s="718"/>
      <c r="C20" s="718"/>
      <c r="D20" s="718"/>
      <c r="E20" s="718"/>
      <c r="F20" s="718"/>
      <c r="G20" s="718"/>
      <c r="H20" s="718"/>
      <c r="I20" s="718"/>
      <c r="J20" s="718"/>
    </row>
    <row r="21" spans="1:13" x14ac:dyDescent="0.25">
      <c r="A21" s="723" t="s">
        <v>353</v>
      </c>
      <c r="B21" s="724"/>
      <c r="C21" s="724"/>
      <c r="D21" s="725"/>
      <c r="E21" s="291" t="s">
        <v>354</v>
      </c>
      <c r="F21" s="279" t="s">
        <v>78</v>
      </c>
      <c r="G21" s="279" t="s">
        <v>13</v>
      </c>
      <c r="H21" s="279" t="s">
        <v>355</v>
      </c>
      <c r="I21" s="279" t="s">
        <v>356</v>
      </c>
      <c r="J21" s="278" t="s">
        <v>357</v>
      </c>
    </row>
    <row r="22" spans="1:13" s="297" customFormat="1" ht="24" x14ac:dyDescent="0.25">
      <c r="A22" s="710" t="s">
        <v>372</v>
      </c>
      <c r="B22" s="710"/>
      <c r="C22" s="710"/>
      <c r="D22" s="710"/>
      <c r="E22" s="292" t="s">
        <v>373</v>
      </c>
      <c r="F22" s="289" t="s">
        <v>374</v>
      </c>
      <c r="G22" s="293">
        <v>40</v>
      </c>
      <c r="H22" s="294">
        <f>+G22</f>
        <v>40</v>
      </c>
      <c r="I22" s="295">
        <v>2214</v>
      </c>
      <c r="J22" s="295">
        <f>+H22*I22</f>
        <v>88560</v>
      </c>
      <c r="K22" s="296"/>
      <c r="L22" s="296"/>
      <c r="M22" s="296"/>
    </row>
    <row r="23" spans="1:13" s="297" customFormat="1" ht="24" x14ac:dyDescent="0.25">
      <c r="A23" s="710" t="s">
        <v>375</v>
      </c>
      <c r="B23" s="710"/>
      <c r="C23" s="710"/>
      <c r="D23" s="710"/>
      <c r="E23" s="292" t="s">
        <v>376</v>
      </c>
      <c r="F23" s="289" t="s">
        <v>377</v>
      </c>
      <c r="G23" s="293">
        <v>10</v>
      </c>
      <c r="H23" s="294">
        <f>+G23</f>
        <v>10</v>
      </c>
      <c r="I23" s="295">
        <v>20598</v>
      </c>
      <c r="J23" s="295">
        <f>+I23*H23</f>
        <v>205980</v>
      </c>
      <c r="K23" s="296"/>
      <c r="L23" s="296"/>
      <c r="M23" s="296"/>
    </row>
    <row r="24" spans="1:13" s="297" customFormat="1" ht="36" x14ac:dyDescent="0.25">
      <c r="A24" s="710" t="s">
        <v>378</v>
      </c>
      <c r="B24" s="710"/>
      <c r="C24" s="710"/>
      <c r="D24" s="710"/>
      <c r="E24" s="292" t="s">
        <v>379</v>
      </c>
      <c r="F24" s="289" t="s">
        <v>380</v>
      </c>
      <c r="G24" s="293">
        <v>4</v>
      </c>
      <c r="H24" s="294">
        <f t="shared" ref="H24:H31" si="2">+G24</f>
        <v>4</v>
      </c>
      <c r="I24" s="295">
        <v>391120</v>
      </c>
      <c r="J24" s="295">
        <f>+H24*I24</f>
        <v>1564480</v>
      </c>
      <c r="K24" s="296"/>
      <c r="L24" s="296"/>
      <c r="M24" s="296"/>
    </row>
    <row r="25" spans="1:13" x14ac:dyDescent="0.25">
      <c r="A25" s="710" t="s">
        <v>381</v>
      </c>
      <c r="B25" s="710"/>
      <c r="C25" s="710"/>
      <c r="D25" s="710"/>
      <c r="E25" s="292" t="s">
        <v>382</v>
      </c>
      <c r="F25" s="289" t="s">
        <v>377</v>
      </c>
      <c r="G25" s="293">
        <v>5</v>
      </c>
      <c r="H25" s="294">
        <f t="shared" si="2"/>
        <v>5</v>
      </c>
      <c r="I25" s="295">
        <v>31189</v>
      </c>
      <c r="J25" s="295">
        <f>+H25*I25</f>
        <v>155945</v>
      </c>
    </row>
    <row r="26" spans="1:13" x14ac:dyDescent="0.25">
      <c r="A26" s="710" t="s">
        <v>381</v>
      </c>
      <c r="B26" s="710"/>
      <c r="C26" s="710"/>
      <c r="D26" s="710"/>
      <c r="E26" s="292" t="s">
        <v>383</v>
      </c>
      <c r="F26" s="289" t="s">
        <v>377</v>
      </c>
      <c r="G26" s="293">
        <v>5</v>
      </c>
      <c r="H26" s="294">
        <f t="shared" si="2"/>
        <v>5</v>
      </c>
      <c r="I26" s="295">
        <v>65000</v>
      </c>
      <c r="J26" s="295">
        <f t="shared" ref="J26:J29" si="3">+H26*I26</f>
        <v>325000</v>
      </c>
    </row>
    <row r="27" spans="1:13" x14ac:dyDescent="0.25">
      <c r="A27" s="710" t="s">
        <v>384</v>
      </c>
      <c r="B27" s="710"/>
      <c r="C27" s="710"/>
      <c r="D27" s="710"/>
      <c r="E27" s="292" t="s">
        <v>385</v>
      </c>
      <c r="F27" s="289" t="s">
        <v>377</v>
      </c>
      <c r="G27" s="293">
        <v>5</v>
      </c>
      <c r="H27" s="294">
        <f t="shared" si="2"/>
        <v>5</v>
      </c>
      <c r="I27" s="295">
        <v>87296</v>
      </c>
      <c r="J27" s="295">
        <f>+H27*I27</f>
        <v>436480</v>
      </c>
    </row>
    <row r="28" spans="1:13" x14ac:dyDescent="0.25">
      <c r="A28" s="710" t="s">
        <v>386</v>
      </c>
      <c r="B28" s="710"/>
      <c r="C28" s="710"/>
      <c r="D28" s="710"/>
      <c r="E28" s="292" t="s">
        <v>387</v>
      </c>
      <c r="F28" s="289" t="s">
        <v>377</v>
      </c>
      <c r="G28" s="293">
        <v>7</v>
      </c>
      <c r="H28" s="294">
        <f t="shared" si="2"/>
        <v>7</v>
      </c>
      <c r="I28" s="295">
        <v>37900</v>
      </c>
      <c r="J28" s="295">
        <f>+H28*I28</f>
        <v>265300</v>
      </c>
    </row>
    <row r="29" spans="1:13" x14ac:dyDescent="0.25">
      <c r="A29" s="710" t="s">
        <v>388</v>
      </c>
      <c r="B29" s="710"/>
      <c r="C29" s="710"/>
      <c r="D29" s="710"/>
      <c r="E29" s="292" t="s">
        <v>389</v>
      </c>
      <c r="F29" s="289" t="s">
        <v>377</v>
      </c>
      <c r="G29" s="293">
        <v>7</v>
      </c>
      <c r="H29" s="294">
        <f t="shared" si="2"/>
        <v>7</v>
      </c>
      <c r="I29" s="295">
        <v>16964</v>
      </c>
      <c r="J29" s="295">
        <f t="shared" si="3"/>
        <v>118748</v>
      </c>
    </row>
    <row r="30" spans="1:13" ht="24" x14ac:dyDescent="0.25">
      <c r="A30" s="734" t="s">
        <v>390</v>
      </c>
      <c r="B30" s="734"/>
      <c r="C30" s="734"/>
      <c r="D30" s="734"/>
      <c r="E30" s="292" t="s">
        <v>391</v>
      </c>
      <c r="F30" s="289" t="s">
        <v>377</v>
      </c>
      <c r="G30" s="293">
        <v>5</v>
      </c>
      <c r="H30" s="294">
        <f t="shared" si="2"/>
        <v>5</v>
      </c>
      <c r="I30" s="295">
        <v>12910</v>
      </c>
      <c r="J30" s="295">
        <f>+H30*I30</f>
        <v>64550</v>
      </c>
    </row>
    <row r="31" spans="1:13" ht="36" x14ac:dyDescent="0.25">
      <c r="A31" s="734" t="s">
        <v>392</v>
      </c>
      <c r="B31" s="734"/>
      <c r="C31" s="734"/>
      <c r="D31" s="734"/>
      <c r="E31" s="292" t="s">
        <v>393</v>
      </c>
      <c r="F31" s="289" t="s">
        <v>377</v>
      </c>
      <c r="G31" s="293">
        <v>5</v>
      </c>
      <c r="H31" s="294">
        <f t="shared" si="2"/>
        <v>5</v>
      </c>
      <c r="I31" s="295">
        <v>123283</v>
      </c>
      <c r="J31" s="295">
        <f>+H31*I31</f>
        <v>616415</v>
      </c>
    </row>
    <row r="32" spans="1:13" ht="24" x14ac:dyDescent="0.25">
      <c r="A32" s="734" t="s">
        <v>394</v>
      </c>
      <c r="B32" s="734"/>
      <c r="C32" s="734"/>
      <c r="D32" s="734"/>
      <c r="E32" s="292" t="s">
        <v>395</v>
      </c>
      <c r="F32" s="289" t="s">
        <v>377</v>
      </c>
      <c r="G32" s="293">
        <v>2</v>
      </c>
      <c r="H32" s="298">
        <v>2</v>
      </c>
      <c r="I32" s="295">
        <v>963900</v>
      </c>
      <c r="J32" s="295">
        <f>+H32*I32</f>
        <v>1927800</v>
      </c>
    </row>
    <row r="33" spans="1:10" x14ac:dyDescent="0.25">
      <c r="A33" s="727"/>
      <c r="B33" s="727"/>
      <c r="C33" s="727"/>
      <c r="D33" s="727"/>
      <c r="E33" s="727"/>
      <c r="F33" s="727"/>
      <c r="G33" s="727"/>
      <c r="H33" s="727"/>
      <c r="I33" s="728"/>
      <c r="J33" s="299">
        <f>SUM(J22:J32)</f>
        <v>5769258</v>
      </c>
    </row>
    <row r="34" spans="1:10" ht="2.25" customHeight="1" x14ac:dyDescent="0.25">
      <c r="A34" s="300"/>
      <c r="B34" s="300"/>
      <c r="C34" s="300"/>
      <c r="D34" s="300"/>
      <c r="E34" s="300"/>
      <c r="F34" s="301"/>
      <c r="G34" s="301"/>
    </row>
    <row r="35" spans="1:10" x14ac:dyDescent="0.25">
      <c r="A35" s="723" t="s">
        <v>353</v>
      </c>
      <c r="B35" s="724"/>
      <c r="C35" s="724"/>
      <c r="D35" s="725"/>
      <c r="E35" s="291" t="s">
        <v>354</v>
      </c>
      <c r="F35" s="279" t="s">
        <v>78</v>
      </c>
      <c r="G35" s="279" t="s">
        <v>13</v>
      </c>
      <c r="H35" s="279" t="s">
        <v>355</v>
      </c>
      <c r="I35" s="279" t="s">
        <v>356</v>
      </c>
      <c r="J35" s="278" t="s">
        <v>357</v>
      </c>
    </row>
    <row r="36" spans="1:10" ht="27.75" customHeight="1" x14ac:dyDescent="0.25">
      <c r="A36" s="710" t="s">
        <v>396</v>
      </c>
      <c r="B36" s="710"/>
      <c r="C36" s="710"/>
      <c r="D36" s="710"/>
      <c r="E36" s="302" t="s">
        <v>397</v>
      </c>
      <c r="F36" s="281" t="s">
        <v>398</v>
      </c>
      <c r="G36" s="303">
        <v>2</v>
      </c>
      <c r="H36" s="304">
        <f t="shared" ref="H36:H44" si="4">+G36</f>
        <v>2</v>
      </c>
      <c r="I36" s="295">
        <v>450000</v>
      </c>
      <c r="J36" s="286">
        <f t="shared" ref="J36:J44" si="5">+H36*I36</f>
        <v>900000</v>
      </c>
    </row>
    <row r="37" spans="1:10" ht="27.75" customHeight="1" x14ac:dyDescent="0.25">
      <c r="A37" s="710" t="s">
        <v>399</v>
      </c>
      <c r="B37" s="710"/>
      <c r="C37" s="710"/>
      <c r="D37" s="710"/>
      <c r="E37" s="302" t="s">
        <v>400</v>
      </c>
      <c r="F37" s="281" t="s">
        <v>401</v>
      </c>
      <c r="G37" s="303">
        <v>1</v>
      </c>
      <c r="H37" s="304">
        <v>1</v>
      </c>
      <c r="I37" s="295">
        <v>1400000</v>
      </c>
      <c r="J37" s="286">
        <f t="shared" si="5"/>
        <v>1400000</v>
      </c>
    </row>
    <row r="38" spans="1:10" ht="27.75" customHeight="1" x14ac:dyDescent="0.25">
      <c r="A38" s="710" t="s">
        <v>402</v>
      </c>
      <c r="B38" s="710"/>
      <c r="C38" s="710"/>
      <c r="D38" s="710"/>
      <c r="E38" s="302" t="s">
        <v>403</v>
      </c>
      <c r="F38" s="281" t="s">
        <v>401</v>
      </c>
      <c r="G38" s="303">
        <v>1</v>
      </c>
      <c r="H38" s="304">
        <v>1</v>
      </c>
      <c r="I38" s="295">
        <v>2400000</v>
      </c>
      <c r="J38" s="286">
        <f t="shared" si="5"/>
        <v>2400000</v>
      </c>
    </row>
    <row r="39" spans="1:10" x14ac:dyDescent="0.25">
      <c r="A39" s="710" t="s">
        <v>404</v>
      </c>
      <c r="B39" s="710"/>
      <c r="C39" s="710"/>
      <c r="D39" s="710"/>
      <c r="E39" s="302" t="s">
        <v>405</v>
      </c>
      <c r="F39" s="289" t="s">
        <v>401</v>
      </c>
      <c r="G39" s="281">
        <v>2</v>
      </c>
      <c r="H39" s="294">
        <f t="shared" si="4"/>
        <v>2</v>
      </c>
      <c r="I39" s="286">
        <v>27370</v>
      </c>
      <c r="J39" s="286">
        <f t="shared" si="5"/>
        <v>54740</v>
      </c>
    </row>
    <row r="40" spans="1:10" ht="28.5" customHeight="1" x14ac:dyDescent="0.25">
      <c r="A40" s="710" t="s">
        <v>375</v>
      </c>
      <c r="B40" s="710"/>
      <c r="C40" s="710"/>
      <c r="D40" s="710"/>
      <c r="E40" s="302" t="s">
        <v>376</v>
      </c>
      <c r="F40" s="289" t="s">
        <v>78</v>
      </c>
      <c r="G40" s="281">
        <v>3</v>
      </c>
      <c r="H40" s="298">
        <f t="shared" si="4"/>
        <v>3</v>
      </c>
      <c r="I40" s="286">
        <v>19798</v>
      </c>
      <c r="J40" s="286">
        <f t="shared" si="5"/>
        <v>59394</v>
      </c>
    </row>
    <row r="41" spans="1:10" ht="60" x14ac:dyDescent="0.25">
      <c r="A41" s="710" t="s">
        <v>406</v>
      </c>
      <c r="B41" s="710"/>
      <c r="C41" s="710"/>
      <c r="D41" s="710"/>
      <c r="E41" s="302" t="s">
        <v>407</v>
      </c>
      <c r="F41" s="289" t="s">
        <v>401</v>
      </c>
      <c r="G41" s="289">
        <v>10</v>
      </c>
      <c r="H41" s="283">
        <f t="shared" si="4"/>
        <v>10</v>
      </c>
      <c r="I41" s="286">
        <v>135469</v>
      </c>
      <c r="J41" s="286">
        <f t="shared" si="5"/>
        <v>1354690</v>
      </c>
    </row>
    <row r="42" spans="1:10" ht="36" customHeight="1" x14ac:dyDescent="0.25">
      <c r="A42" s="710" t="s">
        <v>408</v>
      </c>
      <c r="B42" s="710"/>
      <c r="C42" s="710"/>
      <c r="D42" s="710"/>
      <c r="E42" s="302" t="s">
        <v>409</v>
      </c>
      <c r="F42" s="281" t="s">
        <v>78</v>
      </c>
      <c r="G42" s="281">
        <v>20</v>
      </c>
      <c r="H42" s="283">
        <f t="shared" si="4"/>
        <v>20</v>
      </c>
      <c r="I42" s="286">
        <v>20954</v>
      </c>
      <c r="J42" s="286">
        <f t="shared" si="5"/>
        <v>419080</v>
      </c>
    </row>
    <row r="43" spans="1:10" ht="36.75" customHeight="1" x14ac:dyDescent="0.25">
      <c r="A43" s="710" t="s">
        <v>410</v>
      </c>
      <c r="B43" s="710"/>
      <c r="C43" s="710"/>
      <c r="D43" s="710"/>
      <c r="E43" s="302" t="s">
        <v>411</v>
      </c>
      <c r="F43" s="281" t="s">
        <v>78</v>
      </c>
      <c r="G43" s="281">
        <v>20</v>
      </c>
      <c r="H43" s="283">
        <v>20</v>
      </c>
      <c r="I43" s="286">
        <v>44625</v>
      </c>
      <c r="J43" s="286">
        <f t="shared" si="5"/>
        <v>892500</v>
      </c>
    </row>
    <row r="44" spans="1:10" ht="36.75" customHeight="1" x14ac:dyDescent="0.25">
      <c r="A44" s="710" t="s">
        <v>412</v>
      </c>
      <c r="B44" s="710"/>
      <c r="C44" s="710"/>
      <c r="D44" s="710"/>
      <c r="E44" s="302" t="s">
        <v>413</v>
      </c>
      <c r="F44" s="281" t="s">
        <v>78</v>
      </c>
      <c r="G44" s="281">
        <v>24</v>
      </c>
      <c r="H44" s="283">
        <f t="shared" si="4"/>
        <v>24</v>
      </c>
      <c r="I44" s="286">
        <v>21083</v>
      </c>
      <c r="J44" s="286">
        <f t="shared" si="5"/>
        <v>505992</v>
      </c>
    </row>
    <row r="45" spans="1:10" x14ac:dyDescent="0.25">
      <c r="A45" s="727"/>
      <c r="B45" s="727"/>
      <c r="C45" s="727"/>
      <c r="D45" s="727"/>
      <c r="E45" s="727"/>
      <c r="F45" s="727"/>
      <c r="G45" s="727"/>
      <c r="H45" s="727"/>
      <c r="I45" s="728"/>
      <c r="J45" s="290">
        <f>SUM(J36:J44)</f>
        <v>7986396</v>
      </c>
    </row>
    <row r="46" spans="1:10" ht="3.75" customHeight="1" x14ac:dyDescent="0.25">
      <c r="A46" s="305"/>
      <c r="B46" s="305"/>
      <c r="C46" s="305"/>
      <c r="D46" s="305"/>
      <c r="E46" s="305"/>
      <c r="F46" s="306"/>
      <c r="G46" s="306"/>
      <c r="H46" s="306"/>
      <c r="I46" s="306"/>
      <c r="J46" s="307"/>
    </row>
    <row r="47" spans="1:10" ht="2.25" customHeight="1" x14ac:dyDescent="0.25"/>
    <row r="48" spans="1:10" x14ac:dyDescent="0.25">
      <c r="A48" s="722"/>
      <c r="B48" s="722"/>
      <c r="C48" s="722"/>
      <c r="D48" s="722"/>
      <c r="E48" s="722"/>
      <c r="F48" s="722"/>
      <c r="G48" s="722"/>
      <c r="H48" s="722"/>
      <c r="I48" s="722"/>
      <c r="J48" s="722"/>
    </row>
    <row r="49" spans="1:13" x14ac:dyDescent="0.25">
      <c r="A49" s="723" t="s">
        <v>353</v>
      </c>
      <c r="B49" s="724"/>
      <c r="C49" s="724"/>
      <c r="D49" s="725"/>
      <c r="E49" s="291" t="s">
        <v>354</v>
      </c>
      <c r="F49" s="279" t="s">
        <v>78</v>
      </c>
      <c r="G49" s="279" t="s">
        <v>13</v>
      </c>
      <c r="H49" s="279" t="s">
        <v>355</v>
      </c>
      <c r="I49" s="279" t="s">
        <v>356</v>
      </c>
      <c r="J49" s="278" t="s">
        <v>357</v>
      </c>
    </row>
    <row r="50" spans="1:13" s="310" customFormat="1" ht="36" x14ac:dyDescent="0.25">
      <c r="A50" s="710" t="s">
        <v>414</v>
      </c>
      <c r="B50" s="710"/>
      <c r="C50" s="710"/>
      <c r="D50" s="710"/>
      <c r="E50" s="302" t="s">
        <v>415</v>
      </c>
      <c r="F50" s="289" t="s">
        <v>377</v>
      </c>
      <c r="G50" s="293">
        <v>1</v>
      </c>
      <c r="H50" s="308">
        <f>+G50</f>
        <v>1</v>
      </c>
      <c r="I50" s="286">
        <v>1762688</v>
      </c>
      <c r="J50" s="286">
        <f>+H50*I50</f>
        <v>1762688</v>
      </c>
      <c r="K50" s="309"/>
      <c r="L50" s="309"/>
      <c r="M50" s="309"/>
    </row>
    <row r="51" spans="1:13" ht="36" x14ac:dyDescent="0.25">
      <c r="A51" s="711" t="s">
        <v>416</v>
      </c>
      <c r="B51" s="703"/>
      <c r="C51" s="703"/>
      <c r="D51" s="726"/>
      <c r="E51" s="302" t="s">
        <v>417</v>
      </c>
      <c r="F51" s="289" t="s">
        <v>377</v>
      </c>
      <c r="G51" s="293">
        <v>50</v>
      </c>
      <c r="H51" s="308">
        <f>+G51</f>
        <v>50</v>
      </c>
      <c r="I51" s="286">
        <v>11881</v>
      </c>
      <c r="J51" s="286">
        <f>+H51*I51</f>
        <v>594050</v>
      </c>
    </row>
    <row r="52" spans="1:13" x14ac:dyDescent="0.25">
      <c r="A52" s="727"/>
      <c r="B52" s="727"/>
      <c r="C52" s="727"/>
      <c r="D52" s="727"/>
      <c r="E52" s="727"/>
      <c r="F52" s="727"/>
      <c r="G52" s="727"/>
      <c r="H52" s="727"/>
      <c r="I52" s="728"/>
      <c r="J52" s="290">
        <f>SUM(J50:J51)</f>
        <v>2356738</v>
      </c>
    </row>
    <row r="53" spans="1:13" ht="8.25" customHeight="1" x14ac:dyDescent="0.25">
      <c r="A53" s="305"/>
      <c r="B53" s="305"/>
      <c r="C53" s="305"/>
      <c r="D53" s="305"/>
      <c r="E53" s="305"/>
      <c r="F53" s="306"/>
      <c r="G53" s="306"/>
      <c r="H53" s="306"/>
      <c r="I53" s="306"/>
      <c r="J53" s="307"/>
    </row>
    <row r="54" spans="1:13" ht="7.5" hidden="1" customHeight="1" x14ac:dyDescent="0.25"/>
    <row r="55" spans="1:13" ht="18" customHeight="1" x14ac:dyDescent="0.25">
      <c r="A55" s="722"/>
      <c r="B55" s="722"/>
      <c r="C55" s="722"/>
      <c r="D55" s="722"/>
      <c r="E55" s="722"/>
      <c r="F55" s="722"/>
      <c r="G55" s="722"/>
      <c r="H55" s="722"/>
      <c r="I55" s="722"/>
      <c r="J55" s="722"/>
    </row>
    <row r="56" spans="1:13" x14ac:dyDescent="0.25">
      <c r="A56" s="731" t="s">
        <v>353</v>
      </c>
      <c r="B56" s="732"/>
      <c r="C56" s="732"/>
      <c r="D56" s="733"/>
      <c r="E56" s="277" t="s">
        <v>354</v>
      </c>
      <c r="F56" s="278" t="s">
        <v>78</v>
      </c>
      <c r="G56" s="278" t="s">
        <v>13</v>
      </c>
      <c r="H56" s="279" t="s">
        <v>355</v>
      </c>
      <c r="I56" s="279" t="s">
        <v>356</v>
      </c>
      <c r="J56" s="278" t="s">
        <v>357</v>
      </c>
    </row>
    <row r="57" spans="1:13" x14ac:dyDescent="0.25">
      <c r="A57" s="710" t="s">
        <v>418</v>
      </c>
      <c r="B57" s="710"/>
      <c r="C57" s="710"/>
      <c r="D57" s="710"/>
      <c r="E57" s="302" t="s">
        <v>419</v>
      </c>
      <c r="F57" s="281" t="s">
        <v>420</v>
      </c>
      <c r="G57" s="282">
        <v>6</v>
      </c>
      <c r="H57" s="312">
        <f>+G57</f>
        <v>6</v>
      </c>
      <c r="I57" s="286">
        <v>195000</v>
      </c>
      <c r="J57" s="286">
        <f>+H57*I57</f>
        <v>1170000</v>
      </c>
    </row>
    <row r="58" spans="1:13" ht="24" x14ac:dyDescent="0.25">
      <c r="A58" s="710" t="s">
        <v>421</v>
      </c>
      <c r="B58" s="710"/>
      <c r="C58" s="710"/>
      <c r="D58" s="710"/>
      <c r="E58" s="292" t="s">
        <v>422</v>
      </c>
      <c r="F58" s="289" t="s">
        <v>423</v>
      </c>
      <c r="G58" s="282">
        <v>6</v>
      </c>
      <c r="H58" s="312">
        <f>+G58</f>
        <v>6</v>
      </c>
      <c r="I58" s="286">
        <v>10000</v>
      </c>
      <c r="J58" s="286">
        <f>+H58*I58</f>
        <v>60000</v>
      </c>
    </row>
    <row r="59" spans="1:13" ht="24" x14ac:dyDescent="0.25">
      <c r="A59" s="710" t="s">
        <v>424</v>
      </c>
      <c r="B59" s="710"/>
      <c r="C59" s="710"/>
      <c r="D59" s="710"/>
      <c r="E59" s="302" t="s">
        <v>425</v>
      </c>
      <c r="F59" s="289" t="s">
        <v>426</v>
      </c>
      <c r="G59" s="289">
        <v>3000</v>
      </c>
      <c r="H59" s="298">
        <f>+G59</f>
        <v>3000</v>
      </c>
      <c r="I59" s="286">
        <v>1188</v>
      </c>
      <c r="J59" s="286">
        <f>+H59*I59</f>
        <v>3564000</v>
      </c>
    </row>
    <row r="60" spans="1:13" ht="48" x14ac:dyDescent="0.25">
      <c r="A60" s="710" t="s">
        <v>427</v>
      </c>
      <c r="B60" s="710"/>
      <c r="C60" s="710"/>
      <c r="D60" s="710"/>
      <c r="E60" s="302" t="s">
        <v>428</v>
      </c>
      <c r="F60" s="281" t="s">
        <v>429</v>
      </c>
      <c r="G60" s="303">
        <v>10</v>
      </c>
      <c r="H60" s="313">
        <f>+G60</f>
        <v>10</v>
      </c>
      <c r="I60" s="286">
        <v>94000</v>
      </c>
      <c r="J60" s="286">
        <f t="shared" ref="J60:J66" si="6">+H60*I60</f>
        <v>940000</v>
      </c>
    </row>
    <row r="61" spans="1:13" ht="48" x14ac:dyDescent="0.25">
      <c r="A61" s="710" t="s">
        <v>430</v>
      </c>
      <c r="B61" s="710"/>
      <c r="C61" s="710"/>
      <c r="D61" s="710"/>
      <c r="E61" s="302" t="s">
        <v>428</v>
      </c>
      <c r="F61" s="281" t="s">
        <v>429</v>
      </c>
      <c r="G61" s="303">
        <v>10</v>
      </c>
      <c r="H61" s="304">
        <f t="shared" ref="H61:H66" si="7">+G61</f>
        <v>10</v>
      </c>
      <c r="I61" s="286">
        <v>57000</v>
      </c>
      <c r="J61" s="286">
        <f t="shared" si="6"/>
        <v>570000</v>
      </c>
    </row>
    <row r="62" spans="1:13" ht="36" x14ac:dyDescent="0.25">
      <c r="A62" s="710" t="s">
        <v>431</v>
      </c>
      <c r="B62" s="710"/>
      <c r="C62" s="710"/>
      <c r="D62" s="710"/>
      <c r="E62" s="302" t="s">
        <v>432</v>
      </c>
      <c r="F62" s="281" t="s">
        <v>429</v>
      </c>
      <c r="G62" s="303">
        <v>3</v>
      </c>
      <c r="H62" s="304">
        <f>+G62</f>
        <v>3</v>
      </c>
      <c r="I62" s="286">
        <v>48000</v>
      </c>
      <c r="J62" s="286">
        <f t="shared" si="6"/>
        <v>144000</v>
      </c>
    </row>
    <row r="63" spans="1:13" ht="48" x14ac:dyDescent="0.25">
      <c r="A63" s="710" t="s">
        <v>433</v>
      </c>
      <c r="B63" s="710"/>
      <c r="C63" s="710"/>
      <c r="D63" s="710"/>
      <c r="E63" s="302" t="s">
        <v>434</v>
      </c>
      <c r="F63" s="281" t="s">
        <v>429</v>
      </c>
      <c r="G63" s="303">
        <v>3</v>
      </c>
      <c r="H63" s="304">
        <f>+G63</f>
        <v>3</v>
      </c>
      <c r="I63" s="286">
        <v>207000</v>
      </c>
      <c r="J63" s="286">
        <f t="shared" si="6"/>
        <v>621000</v>
      </c>
    </row>
    <row r="64" spans="1:13" ht="48" x14ac:dyDescent="0.25">
      <c r="A64" s="710" t="s">
        <v>435</v>
      </c>
      <c r="B64" s="710"/>
      <c r="C64" s="710"/>
      <c r="D64" s="710"/>
      <c r="E64" s="302" t="s">
        <v>434</v>
      </c>
      <c r="F64" s="281" t="s">
        <v>429</v>
      </c>
      <c r="G64" s="303">
        <v>1</v>
      </c>
      <c r="H64" s="304">
        <f t="shared" si="7"/>
        <v>1</v>
      </c>
      <c r="I64" s="286">
        <v>207000</v>
      </c>
      <c r="J64" s="286">
        <f>+H64*I64</f>
        <v>207000</v>
      </c>
    </row>
    <row r="65" spans="1:13" ht="48" x14ac:dyDescent="0.25">
      <c r="A65" s="710" t="s">
        <v>436</v>
      </c>
      <c r="B65" s="710"/>
      <c r="C65" s="710"/>
      <c r="D65" s="710"/>
      <c r="E65" s="302" t="s">
        <v>437</v>
      </c>
      <c r="F65" s="281" t="s">
        <v>429</v>
      </c>
      <c r="G65" s="303">
        <v>1</v>
      </c>
      <c r="H65" s="304">
        <f t="shared" si="7"/>
        <v>1</v>
      </c>
      <c r="I65" s="286">
        <v>245000</v>
      </c>
      <c r="J65" s="286">
        <f t="shared" si="6"/>
        <v>245000</v>
      </c>
    </row>
    <row r="66" spans="1:13" ht="48" x14ac:dyDescent="0.25">
      <c r="A66" s="710" t="s">
        <v>438</v>
      </c>
      <c r="B66" s="710"/>
      <c r="C66" s="710"/>
      <c r="D66" s="710"/>
      <c r="E66" s="302" t="s">
        <v>439</v>
      </c>
      <c r="F66" s="281" t="s">
        <v>401</v>
      </c>
      <c r="G66" s="417">
        <v>0.5</v>
      </c>
      <c r="H66" s="418">
        <f t="shared" si="7"/>
        <v>0.5</v>
      </c>
      <c r="I66" s="419">
        <v>20560000</v>
      </c>
      <c r="J66" s="419">
        <f t="shared" si="6"/>
        <v>10280000</v>
      </c>
    </row>
    <row r="67" spans="1:13" x14ac:dyDescent="0.25">
      <c r="A67" s="727"/>
      <c r="B67" s="727"/>
      <c r="C67" s="727"/>
      <c r="D67" s="727"/>
      <c r="E67" s="727"/>
      <c r="F67" s="727"/>
      <c r="G67" s="727"/>
      <c r="H67" s="727"/>
      <c r="I67" s="728"/>
      <c r="J67" s="290">
        <f>SUM(J57:J66)</f>
        <v>17801000</v>
      </c>
      <c r="K67" s="314"/>
    </row>
    <row r="68" spans="1:13" ht="9" customHeight="1" x14ac:dyDescent="0.25"/>
    <row r="69" spans="1:13" ht="26.25" customHeight="1" x14ac:dyDescent="0.25">
      <c r="A69" s="718" t="s">
        <v>440</v>
      </c>
      <c r="B69" s="718"/>
      <c r="C69" s="718"/>
      <c r="D69" s="718"/>
      <c r="E69" s="718"/>
      <c r="F69" s="718"/>
      <c r="G69" s="718"/>
      <c r="H69" s="718"/>
      <c r="I69" s="718"/>
      <c r="J69" s="718"/>
    </row>
    <row r="70" spans="1:13" ht="18" customHeight="1" x14ac:dyDescent="0.25">
      <c r="A70" s="730"/>
      <c r="B70" s="730"/>
      <c r="C70" s="730"/>
      <c r="D70" s="730"/>
      <c r="E70" s="730"/>
      <c r="F70" s="730"/>
      <c r="G70" s="730"/>
    </row>
    <row r="71" spans="1:13" ht="18" customHeight="1" x14ac:dyDescent="0.25">
      <c r="A71" s="719" t="s">
        <v>353</v>
      </c>
      <c r="B71" s="720"/>
      <c r="C71" s="720"/>
      <c r="D71" s="721"/>
      <c r="E71" s="315" t="s">
        <v>354</v>
      </c>
      <c r="F71" s="316" t="s">
        <v>78</v>
      </c>
      <c r="G71" s="316" t="s">
        <v>13</v>
      </c>
      <c r="H71" s="316" t="s">
        <v>355</v>
      </c>
      <c r="I71" s="316" t="s">
        <v>356</v>
      </c>
      <c r="J71" s="316" t="s">
        <v>357</v>
      </c>
    </row>
    <row r="72" spans="1:13" ht="51.75" customHeight="1" x14ac:dyDescent="0.25">
      <c r="A72" s="711" t="s">
        <v>441</v>
      </c>
      <c r="B72" s="703"/>
      <c r="C72" s="703"/>
      <c r="D72" s="726"/>
      <c r="E72" s="317" t="s">
        <v>442</v>
      </c>
      <c r="F72" s="281" t="s">
        <v>78</v>
      </c>
      <c r="G72" s="281">
        <v>2</v>
      </c>
      <c r="H72" s="283">
        <f>+G72</f>
        <v>2</v>
      </c>
      <c r="I72" s="387">
        <v>106720</v>
      </c>
      <c r="J72" s="286">
        <f>+H72*I72</f>
        <v>213440</v>
      </c>
    </row>
    <row r="73" spans="1:13" ht="51.75" customHeight="1" x14ac:dyDescent="0.25">
      <c r="A73" s="711" t="s">
        <v>441</v>
      </c>
      <c r="B73" s="703"/>
      <c r="C73" s="703"/>
      <c r="D73" s="726"/>
      <c r="E73" s="317" t="s">
        <v>443</v>
      </c>
      <c r="F73" s="281" t="s">
        <v>78</v>
      </c>
      <c r="G73" s="281">
        <v>2</v>
      </c>
      <c r="H73" s="283">
        <f t="shared" ref="H73:H77" si="8">+G73</f>
        <v>2</v>
      </c>
      <c r="I73" s="388">
        <v>225040</v>
      </c>
      <c r="J73" s="286">
        <f>+I73*H73</f>
        <v>450080</v>
      </c>
    </row>
    <row r="74" spans="1:13" ht="51.75" customHeight="1" x14ac:dyDescent="0.25">
      <c r="A74" s="711" t="s">
        <v>441</v>
      </c>
      <c r="B74" s="703"/>
      <c r="C74" s="703"/>
      <c r="D74" s="726"/>
      <c r="E74" s="318" t="s">
        <v>444</v>
      </c>
      <c r="F74" s="281" t="s">
        <v>78</v>
      </c>
      <c r="G74" s="281">
        <v>2</v>
      </c>
      <c r="H74" s="283">
        <f t="shared" si="8"/>
        <v>2</v>
      </c>
      <c r="I74" s="389">
        <v>309640</v>
      </c>
      <c r="J74" s="286">
        <f>+H74*I74</f>
        <v>619280</v>
      </c>
      <c r="K74" s="320"/>
      <c r="L74" s="320"/>
      <c r="M74" s="320"/>
    </row>
    <row r="75" spans="1:13" ht="51.75" customHeight="1" x14ac:dyDescent="0.25">
      <c r="A75" s="711" t="s">
        <v>445</v>
      </c>
      <c r="B75" s="703"/>
      <c r="C75" s="703"/>
      <c r="D75" s="726"/>
      <c r="E75" s="292" t="s">
        <v>446</v>
      </c>
      <c r="F75" s="281" t="s">
        <v>78</v>
      </c>
      <c r="G75" s="281">
        <v>1</v>
      </c>
      <c r="H75" s="283">
        <f t="shared" si="8"/>
        <v>1</v>
      </c>
      <c r="I75" s="286">
        <v>1033812</v>
      </c>
      <c r="J75" s="286">
        <f>+H75*I75</f>
        <v>1033812</v>
      </c>
    </row>
    <row r="76" spans="1:13" ht="51.75" customHeight="1" x14ac:dyDescent="0.25">
      <c r="A76" s="711" t="s">
        <v>447</v>
      </c>
      <c r="B76" s="703"/>
      <c r="C76" s="703"/>
      <c r="D76" s="726"/>
      <c r="E76" s="292" t="s">
        <v>448</v>
      </c>
      <c r="F76" s="281" t="s">
        <v>78</v>
      </c>
      <c r="G76" s="281">
        <v>2</v>
      </c>
      <c r="H76" s="283">
        <f t="shared" si="8"/>
        <v>2</v>
      </c>
      <c r="I76" s="286">
        <v>11179</v>
      </c>
      <c r="J76" s="286">
        <f>+H76*I76</f>
        <v>22358</v>
      </c>
    </row>
    <row r="77" spans="1:13" ht="51.75" customHeight="1" x14ac:dyDescent="0.25">
      <c r="A77" s="711" t="s">
        <v>447</v>
      </c>
      <c r="B77" s="703"/>
      <c r="C77" s="703"/>
      <c r="D77" s="726"/>
      <c r="E77" s="292" t="s">
        <v>449</v>
      </c>
      <c r="F77" s="281" t="s">
        <v>78</v>
      </c>
      <c r="G77" s="281">
        <v>10</v>
      </c>
      <c r="H77" s="283">
        <f t="shared" si="8"/>
        <v>10</v>
      </c>
      <c r="I77" s="286">
        <v>10346</v>
      </c>
      <c r="J77" s="286">
        <f t="shared" ref="J77" si="9">+H77*I77</f>
        <v>103460</v>
      </c>
    </row>
    <row r="78" spans="1:13" x14ac:dyDescent="0.25">
      <c r="A78" s="727"/>
      <c r="B78" s="727"/>
      <c r="C78" s="727"/>
      <c r="D78" s="727"/>
      <c r="E78" s="727"/>
      <c r="F78" s="727"/>
      <c r="G78" s="727"/>
      <c r="H78" s="727"/>
      <c r="I78" s="728"/>
      <c r="J78" s="290">
        <f>SUM(J72:J77)</f>
        <v>2442430</v>
      </c>
    </row>
    <row r="79" spans="1:13" ht="22.5" customHeight="1" x14ac:dyDescent="0.25">
      <c r="A79" s="729"/>
      <c r="B79" s="729"/>
      <c r="C79" s="729"/>
      <c r="D79" s="729"/>
      <c r="E79" s="729"/>
      <c r="F79" s="729"/>
      <c r="G79" s="729"/>
    </row>
    <row r="80" spans="1:13" ht="18" customHeight="1" x14ac:dyDescent="0.25">
      <c r="A80" s="719" t="s">
        <v>353</v>
      </c>
      <c r="B80" s="720"/>
      <c r="C80" s="720"/>
      <c r="D80" s="721"/>
      <c r="E80" s="315" t="s">
        <v>354</v>
      </c>
      <c r="F80" s="316" t="s">
        <v>78</v>
      </c>
      <c r="G80" s="316" t="s">
        <v>13</v>
      </c>
      <c r="H80" s="316" t="s">
        <v>355</v>
      </c>
      <c r="I80" s="316" t="s">
        <v>356</v>
      </c>
      <c r="J80" s="316" t="s">
        <v>357</v>
      </c>
    </row>
    <row r="81" spans="1:12" ht="51.75" customHeight="1" x14ac:dyDescent="0.25">
      <c r="A81" s="710" t="s">
        <v>450</v>
      </c>
      <c r="B81" s="710"/>
      <c r="C81" s="710"/>
      <c r="D81" s="710"/>
      <c r="E81" s="292" t="s">
        <v>451</v>
      </c>
      <c r="F81" s="321" t="s">
        <v>78</v>
      </c>
      <c r="G81" s="322">
        <v>9</v>
      </c>
      <c r="H81" s="311">
        <f>+G81</f>
        <v>9</v>
      </c>
      <c r="I81" s="319"/>
      <c r="J81" s="323">
        <f t="shared" ref="J81:J82" si="10">+H81*I81</f>
        <v>0</v>
      </c>
    </row>
    <row r="82" spans="1:12" ht="80.25" customHeight="1" x14ac:dyDescent="0.25">
      <c r="A82" s="710" t="s">
        <v>450</v>
      </c>
      <c r="B82" s="710"/>
      <c r="C82" s="710"/>
      <c r="D82" s="710"/>
      <c r="E82" s="292" t="s">
        <v>452</v>
      </c>
      <c r="F82" s="281" t="s">
        <v>78</v>
      </c>
      <c r="G82" s="322">
        <v>10</v>
      </c>
      <c r="H82" s="311">
        <f t="shared" ref="H82" si="11">+G82</f>
        <v>10</v>
      </c>
      <c r="I82" s="324"/>
      <c r="J82" s="323">
        <f t="shared" si="10"/>
        <v>0</v>
      </c>
    </row>
    <row r="83" spans="1:12" x14ac:dyDescent="0.25">
      <c r="A83" s="704"/>
      <c r="B83" s="704"/>
      <c r="C83" s="704"/>
      <c r="D83" s="704"/>
      <c r="E83" s="704"/>
      <c r="F83" s="704"/>
      <c r="G83" s="704"/>
      <c r="H83" s="704"/>
      <c r="I83" s="705"/>
      <c r="J83" s="325">
        <f>SUM(J81:J82)</f>
        <v>0</v>
      </c>
      <c r="K83" s="326" t="s">
        <v>453</v>
      </c>
      <c r="L83" s="327"/>
    </row>
    <row r="84" spans="1:12" ht="10.5" customHeight="1" x14ac:dyDescent="0.25"/>
    <row r="85" spans="1:12" ht="18" customHeight="1" x14ac:dyDescent="0.25">
      <c r="A85" s="722"/>
      <c r="B85" s="722"/>
      <c r="C85" s="722"/>
      <c r="D85" s="722"/>
      <c r="E85" s="722"/>
      <c r="F85" s="722"/>
      <c r="G85" s="722"/>
      <c r="H85" s="722"/>
      <c r="I85" s="722"/>
      <c r="J85" s="722"/>
    </row>
    <row r="86" spans="1:12" ht="18" customHeight="1" x14ac:dyDescent="0.25">
      <c r="A86" s="723" t="s">
        <v>353</v>
      </c>
      <c r="B86" s="724"/>
      <c r="C86" s="724"/>
      <c r="D86" s="725"/>
      <c r="E86" s="277" t="s">
        <v>354</v>
      </c>
      <c r="F86" s="278" t="s">
        <v>78</v>
      </c>
      <c r="G86" s="278" t="s">
        <v>13</v>
      </c>
      <c r="H86" s="279" t="s">
        <v>355</v>
      </c>
      <c r="I86" s="279" t="s">
        <v>356</v>
      </c>
      <c r="J86" s="278" t="s">
        <v>357</v>
      </c>
    </row>
    <row r="87" spans="1:12" x14ac:dyDescent="0.25">
      <c r="A87" s="714" t="s">
        <v>454</v>
      </c>
      <c r="B87" s="715"/>
      <c r="C87" s="715"/>
      <c r="D87" s="716"/>
      <c r="E87" s="292" t="s">
        <v>455</v>
      </c>
      <c r="F87" s="281" t="s">
        <v>78</v>
      </c>
      <c r="G87" s="281">
        <v>2</v>
      </c>
      <c r="H87" s="283">
        <f>+G87</f>
        <v>2</v>
      </c>
      <c r="I87" s="286">
        <v>180000</v>
      </c>
      <c r="J87" s="286">
        <f t="shared" ref="J87:J95" si="12">+H87*I87</f>
        <v>360000</v>
      </c>
    </row>
    <row r="88" spans="1:12" x14ac:dyDescent="0.25">
      <c r="A88" s="713" t="s">
        <v>456</v>
      </c>
      <c r="B88" s="713"/>
      <c r="C88" s="713"/>
      <c r="D88" s="713"/>
      <c r="E88" s="287" t="s">
        <v>455</v>
      </c>
      <c r="F88" s="281" t="s">
        <v>78</v>
      </c>
      <c r="G88" s="281">
        <v>2</v>
      </c>
      <c r="H88" s="283">
        <f t="shared" ref="H88:H95" si="13">+G88</f>
        <v>2</v>
      </c>
      <c r="I88" s="286">
        <v>150000</v>
      </c>
      <c r="J88" s="286">
        <f t="shared" si="12"/>
        <v>300000</v>
      </c>
    </row>
    <row r="89" spans="1:12" x14ac:dyDescent="0.25">
      <c r="A89" s="713" t="s">
        <v>457</v>
      </c>
      <c r="B89" s="713"/>
      <c r="C89" s="713"/>
      <c r="D89" s="713"/>
      <c r="E89" s="292" t="s">
        <v>455</v>
      </c>
      <c r="F89" s="281" t="s">
        <v>78</v>
      </c>
      <c r="G89" s="281">
        <v>1</v>
      </c>
      <c r="H89" s="283">
        <f t="shared" si="13"/>
        <v>1</v>
      </c>
      <c r="I89" s="286">
        <v>220000</v>
      </c>
      <c r="J89" s="286">
        <f t="shared" si="12"/>
        <v>220000</v>
      </c>
    </row>
    <row r="90" spans="1:12" x14ac:dyDescent="0.25">
      <c r="A90" s="713" t="s">
        <v>458</v>
      </c>
      <c r="B90" s="713"/>
      <c r="C90" s="713"/>
      <c r="D90" s="713"/>
      <c r="E90" s="292" t="s">
        <v>455</v>
      </c>
      <c r="F90" s="281" t="s">
        <v>78</v>
      </c>
      <c r="G90" s="281">
        <v>1</v>
      </c>
      <c r="H90" s="283">
        <f t="shared" si="13"/>
        <v>1</v>
      </c>
      <c r="I90" s="286">
        <v>80000</v>
      </c>
      <c r="J90" s="286">
        <f t="shared" si="12"/>
        <v>80000</v>
      </c>
    </row>
    <row r="91" spans="1:12" ht="24" x14ac:dyDescent="0.25">
      <c r="A91" s="713" t="s">
        <v>459</v>
      </c>
      <c r="B91" s="713"/>
      <c r="C91" s="713"/>
      <c r="D91" s="713"/>
      <c r="E91" s="292" t="s">
        <v>395</v>
      </c>
      <c r="F91" s="281" t="s">
        <v>78</v>
      </c>
      <c r="G91" s="281">
        <v>1</v>
      </c>
      <c r="H91" s="283">
        <f t="shared" si="13"/>
        <v>1</v>
      </c>
      <c r="I91" s="286">
        <v>963900</v>
      </c>
      <c r="J91" s="286">
        <f t="shared" si="12"/>
        <v>963900</v>
      </c>
    </row>
    <row r="92" spans="1:12" x14ac:dyDescent="0.25">
      <c r="A92" s="713" t="s">
        <v>460</v>
      </c>
      <c r="B92" s="713"/>
      <c r="C92" s="713"/>
      <c r="D92" s="713"/>
      <c r="E92" s="287" t="s">
        <v>455</v>
      </c>
      <c r="F92" s="281" t="s">
        <v>78</v>
      </c>
      <c r="G92" s="281">
        <v>1</v>
      </c>
      <c r="H92" s="283">
        <f t="shared" si="13"/>
        <v>1</v>
      </c>
      <c r="I92" s="286">
        <v>120000</v>
      </c>
      <c r="J92" s="286">
        <f t="shared" si="12"/>
        <v>120000</v>
      </c>
    </row>
    <row r="93" spans="1:12" x14ac:dyDescent="0.25">
      <c r="A93" s="713" t="s">
        <v>461</v>
      </c>
      <c r="B93" s="713"/>
      <c r="C93" s="713"/>
      <c r="D93" s="713"/>
      <c r="E93" s="292" t="s">
        <v>455</v>
      </c>
      <c r="F93" s="281" t="s">
        <v>78</v>
      </c>
      <c r="G93" s="281">
        <v>1</v>
      </c>
      <c r="H93" s="283">
        <f t="shared" si="13"/>
        <v>1</v>
      </c>
      <c r="I93" s="286">
        <v>500000</v>
      </c>
      <c r="J93" s="286">
        <f t="shared" si="12"/>
        <v>500000</v>
      </c>
    </row>
    <row r="94" spans="1:12" x14ac:dyDescent="0.25">
      <c r="A94" s="713" t="s">
        <v>462</v>
      </c>
      <c r="B94" s="713"/>
      <c r="C94" s="713"/>
      <c r="D94" s="713"/>
      <c r="E94" s="292" t="s">
        <v>463</v>
      </c>
      <c r="F94" s="281" t="s">
        <v>78</v>
      </c>
      <c r="G94" s="281">
        <v>1</v>
      </c>
      <c r="H94" s="283">
        <f t="shared" si="13"/>
        <v>1</v>
      </c>
      <c r="I94" s="286">
        <v>315772</v>
      </c>
      <c r="J94" s="286">
        <f t="shared" si="12"/>
        <v>315772</v>
      </c>
    </row>
    <row r="95" spans="1:12" ht="51.75" customHeight="1" x14ac:dyDescent="0.25">
      <c r="A95" s="713" t="s">
        <v>464</v>
      </c>
      <c r="B95" s="713"/>
      <c r="C95" s="713"/>
      <c r="D95" s="713"/>
      <c r="E95" s="292" t="s">
        <v>465</v>
      </c>
      <c r="F95" s="281" t="s">
        <v>78</v>
      </c>
      <c r="G95" s="281">
        <v>1</v>
      </c>
      <c r="H95" s="283">
        <f t="shared" si="13"/>
        <v>1</v>
      </c>
      <c r="I95" s="286">
        <v>1047200</v>
      </c>
      <c r="J95" s="286">
        <f t="shared" si="12"/>
        <v>1047200</v>
      </c>
    </row>
    <row r="96" spans="1:12" x14ac:dyDescent="0.25">
      <c r="A96" s="717"/>
      <c r="B96" s="717"/>
      <c r="C96" s="717"/>
      <c r="D96" s="717"/>
      <c r="E96" s="717"/>
      <c r="F96" s="717"/>
      <c r="G96" s="717"/>
      <c r="H96" s="717"/>
      <c r="I96" s="717"/>
      <c r="J96" s="290">
        <f>SUM(J87:J95)</f>
        <v>3906872</v>
      </c>
    </row>
    <row r="97" spans="1:13" x14ac:dyDescent="0.25">
      <c r="A97" s="305"/>
      <c r="B97" s="305"/>
      <c r="C97" s="305"/>
      <c r="D97" s="305"/>
      <c r="E97" s="305"/>
      <c r="F97" s="306"/>
      <c r="G97" s="306"/>
      <c r="H97" s="306"/>
      <c r="I97" s="306"/>
      <c r="J97" s="307"/>
    </row>
    <row r="98" spans="1:13" ht="18" customHeight="1" x14ac:dyDescent="0.25">
      <c r="A98" s="718" t="s">
        <v>466</v>
      </c>
      <c r="B98" s="718"/>
      <c r="C98" s="718"/>
      <c r="D98" s="718"/>
      <c r="E98" s="718"/>
      <c r="F98" s="718"/>
      <c r="G98" s="718"/>
      <c r="H98" s="718"/>
      <c r="I98" s="718"/>
      <c r="J98" s="718"/>
      <c r="K98" s="274" t="s">
        <v>467</v>
      </c>
    </row>
    <row r="99" spans="1:13" s="310" customFormat="1" ht="18" customHeight="1" x14ac:dyDescent="0.25">
      <c r="A99" s="707" t="s">
        <v>353</v>
      </c>
      <c r="B99" s="708"/>
      <c r="C99" s="708"/>
      <c r="D99" s="709"/>
      <c r="E99" s="328" t="s">
        <v>354</v>
      </c>
      <c r="F99" s="329" t="s">
        <v>78</v>
      </c>
      <c r="G99" s="329" t="s">
        <v>13</v>
      </c>
      <c r="H99" s="329" t="s">
        <v>355</v>
      </c>
      <c r="I99" s="329" t="s">
        <v>356</v>
      </c>
      <c r="J99" s="329" t="s">
        <v>357</v>
      </c>
      <c r="K99" s="309"/>
      <c r="L99" s="309"/>
      <c r="M99" s="309"/>
    </row>
    <row r="100" spans="1:13" s="297" customFormat="1" ht="51.75" customHeight="1" x14ac:dyDescent="0.25">
      <c r="A100" s="714" t="s">
        <v>468</v>
      </c>
      <c r="B100" s="715"/>
      <c r="C100" s="715"/>
      <c r="D100" s="716"/>
      <c r="E100" s="292" t="s">
        <v>468</v>
      </c>
      <c r="F100" s="281" t="s">
        <v>78</v>
      </c>
      <c r="G100" s="330">
        <v>2</v>
      </c>
      <c r="H100" s="298">
        <f>+G100</f>
        <v>2</v>
      </c>
      <c r="I100" s="295">
        <v>51308</v>
      </c>
      <c r="J100" s="295">
        <f>+H100*I100</f>
        <v>102616</v>
      </c>
      <c r="K100" s="296"/>
      <c r="L100" s="296"/>
      <c r="M100" s="296"/>
    </row>
    <row r="101" spans="1:13" s="297" customFormat="1" ht="51.75" customHeight="1" x14ac:dyDescent="0.25">
      <c r="A101" s="713" t="s">
        <v>469</v>
      </c>
      <c r="B101" s="713"/>
      <c r="C101" s="713"/>
      <c r="D101" s="713"/>
      <c r="E101" s="292" t="s">
        <v>470</v>
      </c>
      <c r="F101" s="281" t="s">
        <v>471</v>
      </c>
      <c r="G101" s="330">
        <v>1</v>
      </c>
      <c r="H101" s="298">
        <f>+G101</f>
        <v>1</v>
      </c>
      <c r="I101" s="295">
        <v>1757998</v>
      </c>
      <c r="J101" s="295">
        <f>+H101*I101</f>
        <v>1757998</v>
      </c>
      <c r="K101" s="331"/>
      <c r="L101" s="331"/>
      <c r="M101" s="331"/>
    </row>
    <row r="102" spans="1:13" s="297" customFormat="1" ht="51.75" customHeight="1" x14ac:dyDescent="0.25">
      <c r="A102" s="713" t="s">
        <v>472</v>
      </c>
      <c r="B102" s="713"/>
      <c r="C102" s="713"/>
      <c r="D102" s="713"/>
      <c r="E102" s="292" t="s">
        <v>472</v>
      </c>
      <c r="F102" s="281" t="s">
        <v>78</v>
      </c>
      <c r="G102" s="330">
        <v>2</v>
      </c>
      <c r="H102" s="298">
        <f>+G102</f>
        <v>2</v>
      </c>
      <c r="I102" s="295">
        <v>82185</v>
      </c>
      <c r="J102" s="295">
        <f>+H102*I102</f>
        <v>164370</v>
      </c>
      <c r="K102" s="331"/>
      <c r="L102" s="331"/>
      <c r="M102" s="331"/>
    </row>
    <row r="103" spans="1:13" s="297" customFormat="1" ht="51.75" customHeight="1" x14ac:dyDescent="0.25">
      <c r="A103" s="713" t="s">
        <v>473</v>
      </c>
      <c r="B103" s="713"/>
      <c r="C103" s="713"/>
      <c r="D103" s="713"/>
      <c r="E103" s="292" t="s">
        <v>473</v>
      </c>
      <c r="F103" s="281" t="s">
        <v>474</v>
      </c>
      <c r="G103" s="330">
        <v>40</v>
      </c>
      <c r="H103" s="298">
        <f t="shared" ref="H103" si="14">+G103</f>
        <v>40</v>
      </c>
      <c r="I103" s="295">
        <v>60216</v>
      </c>
      <c r="J103" s="295">
        <f>+H103*I103</f>
        <v>2408640</v>
      </c>
      <c r="K103" s="331"/>
      <c r="L103" s="331"/>
      <c r="M103" s="331"/>
    </row>
    <row r="104" spans="1:13" s="297" customFormat="1" ht="51.75" customHeight="1" x14ac:dyDescent="0.25">
      <c r="A104" s="714" t="s">
        <v>475</v>
      </c>
      <c r="B104" s="715"/>
      <c r="C104" s="715"/>
      <c r="D104" s="716"/>
      <c r="E104" s="292" t="s">
        <v>475</v>
      </c>
      <c r="F104" s="281" t="s">
        <v>474</v>
      </c>
      <c r="G104" s="322">
        <v>8</v>
      </c>
      <c r="H104" s="298">
        <f>+G104</f>
        <v>8</v>
      </c>
      <c r="I104" s="295">
        <v>112415</v>
      </c>
      <c r="J104" s="295">
        <f t="shared" ref="J104:J105" si="15">+H104*I104</f>
        <v>899320</v>
      </c>
      <c r="K104" s="296"/>
      <c r="L104" s="296"/>
      <c r="M104" s="296"/>
    </row>
    <row r="105" spans="1:13" s="297" customFormat="1" ht="51.75" customHeight="1" x14ac:dyDescent="0.25">
      <c r="A105" s="713" t="s">
        <v>476</v>
      </c>
      <c r="B105" s="713"/>
      <c r="C105" s="713"/>
      <c r="D105" s="713"/>
      <c r="E105" s="292" t="s">
        <v>477</v>
      </c>
      <c r="F105" s="281" t="s">
        <v>474</v>
      </c>
      <c r="G105" s="332">
        <v>40</v>
      </c>
      <c r="H105" s="298">
        <f t="shared" ref="H105:H113" si="16">+G105</f>
        <v>40</v>
      </c>
      <c r="I105" s="295">
        <v>2142</v>
      </c>
      <c r="J105" s="295">
        <f t="shared" si="15"/>
        <v>85680</v>
      </c>
      <c r="K105" s="331"/>
      <c r="L105" s="331"/>
      <c r="M105" s="331"/>
    </row>
    <row r="106" spans="1:13" s="297" customFormat="1" ht="51.75" customHeight="1" x14ac:dyDescent="0.25">
      <c r="A106" s="713" t="s">
        <v>478</v>
      </c>
      <c r="B106" s="713"/>
      <c r="C106" s="713"/>
      <c r="D106" s="713"/>
      <c r="E106" s="292" t="s">
        <v>478</v>
      </c>
      <c r="F106" s="281" t="s">
        <v>78</v>
      </c>
      <c r="G106" s="322">
        <v>10</v>
      </c>
      <c r="H106" s="298">
        <f t="shared" si="16"/>
        <v>10</v>
      </c>
      <c r="I106" s="295">
        <v>20690</v>
      </c>
      <c r="J106" s="295">
        <f>+H106*I106</f>
        <v>206900</v>
      </c>
      <c r="K106" s="331"/>
      <c r="L106" s="331"/>
      <c r="M106" s="331"/>
    </row>
    <row r="107" spans="1:13" s="297" customFormat="1" ht="51.75" customHeight="1" x14ac:dyDescent="0.25">
      <c r="A107" s="713" t="s">
        <v>479</v>
      </c>
      <c r="B107" s="713"/>
      <c r="C107" s="713"/>
      <c r="D107" s="713"/>
      <c r="E107" s="292" t="s">
        <v>479</v>
      </c>
      <c r="F107" s="281" t="s">
        <v>78</v>
      </c>
      <c r="G107" s="332">
        <v>200</v>
      </c>
      <c r="H107" s="333">
        <f>+G107</f>
        <v>200</v>
      </c>
      <c r="I107" s="295">
        <v>1300</v>
      </c>
      <c r="J107" s="295">
        <f t="shared" ref="J107" si="17">+H107*I107</f>
        <v>260000</v>
      </c>
      <c r="K107" s="331"/>
      <c r="L107" s="331"/>
      <c r="M107" s="331"/>
    </row>
    <row r="108" spans="1:13" s="297" customFormat="1" ht="51.75" customHeight="1" x14ac:dyDescent="0.25">
      <c r="A108" s="714" t="s">
        <v>480</v>
      </c>
      <c r="B108" s="715"/>
      <c r="C108" s="715"/>
      <c r="D108" s="716"/>
      <c r="E108" s="292" t="s">
        <v>480</v>
      </c>
      <c r="F108" s="281" t="s">
        <v>78</v>
      </c>
      <c r="G108" s="322">
        <v>2</v>
      </c>
      <c r="H108" s="298">
        <f t="shared" si="16"/>
        <v>2</v>
      </c>
      <c r="I108" s="295">
        <v>28000</v>
      </c>
      <c r="J108" s="295">
        <f>+H108*I108</f>
        <v>56000</v>
      </c>
      <c r="K108" s="296"/>
      <c r="L108" s="296"/>
      <c r="M108" s="296"/>
    </row>
    <row r="109" spans="1:13" s="297" customFormat="1" ht="51.75" customHeight="1" x14ac:dyDescent="0.25">
      <c r="A109" s="713" t="s">
        <v>481</v>
      </c>
      <c r="B109" s="713"/>
      <c r="C109" s="713"/>
      <c r="D109" s="713"/>
      <c r="E109" s="292" t="s">
        <v>481</v>
      </c>
      <c r="F109" s="281" t="s">
        <v>78</v>
      </c>
      <c r="G109" s="322">
        <v>20</v>
      </c>
      <c r="H109" s="298">
        <f t="shared" si="16"/>
        <v>20</v>
      </c>
      <c r="I109" s="295">
        <v>1904</v>
      </c>
      <c r="J109" s="295">
        <f>+H109*I109</f>
        <v>38080</v>
      </c>
      <c r="K109" s="296"/>
      <c r="L109" s="296"/>
      <c r="M109" s="296"/>
    </row>
    <row r="110" spans="1:13" s="297" customFormat="1" ht="51.75" customHeight="1" x14ac:dyDescent="0.25">
      <c r="A110" s="713" t="s">
        <v>482</v>
      </c>
      <c r="B110" s="713"/>
      <c r="C110" s="713"/>
      <c r="D110" s="713"/>
      <c r="E110" s="292" t="s">
        <v>482</v>
      </c>
      <c r="F110" s="281" t="s">
        <v>78</v>
      </c>
      <c r="G110" s="322">
        <v>40</v>
      </c>
      <c r="H110" s="298">
        <f t="shared" si="16"/>
        <v>40</v>
      </c>
      <c r="I110" s="295">
        <v>14250</v>
      </c>
      <c r="J110" s="295">
        <f>+H110*I110</f>
        <v>570000</v>
      </c>
      <c r="K110" s="296"/>
      <c r="L110" s="296"/>
      <c r="M110" s="296"/>
    </row>
    <row r="111" spans="1:13" s="297" customFormat="1" ht="51.75" customHeight="1" x14ac:dyDescent="0.25">
      <c r="A111" s="713" t="s">
        <v>483</v>
      </c>
      <c r="B111" s="713"/>
      <c r="C111" s="713"/>
      <c r="D111" s="713"/>
      <c r="E111" s="292" t="s">
        <v>483</v>
      </c>
      <c r="F111" s="281" t="s">
        <v>78</v>
      </c>
      <c r="G111" s="322">
        <v>40</v>
      </c>
      <c r="H111" s="298">
        <f t="shared" si="16"/>
        <v>40</v>
      </c>
      <c r="I111" s="295">
        <v>4590</v>
      </c>
      <c r="J111" s="295">
        <f>+H111*I111</f>
        <v>183600</v>
      </c>
      <c r="K111" s="296"/>
      <c r="L111" s="296"/>
      <c r="M111" s="296"/>
    </row>
    <row r="112" spans="1:13" s="297" customFormat="1" ht="51.75" customHeight="1" x14ac:dyDescent="0.25">
      <c r="A112" s="714" t="s">
        <v>484</v>
      </c>
      <c r="B112" s="715"/>
      <c r="C112" s="715"/>
      <c r="D112" s="716"/>
      <c r="E112" s="292" t="s">
        <v>484</v>
      </c>
      <c r="F112" s="281" t="s">
        <v>78</v>
      </c>
      <c r="G112" s="322">
        <v>60</v>
      </c>
      <c r="H112" s="298">
        <f t="shared" si="16"/>
        <v>60</v>
      </c>
      <c r="I112" s="295">
        <v>5230</v>
      </c>
      <c r="J112" s="295">
        <f t="shared" ref="J112:J115" si="18">+H112*I112</f>
        <v>313800</v>
      </c>
      <c r="K112" s="296"/>
      <c r="L112" s="296"/>
      <c r="M112" s="296"/>
    </row>
    <row r="113" spans="1:13" s="297" customFormat="1" ht="51.75" customHeight="1" x14ac:dyDescent="0.25">
      <c r="A113" s="713" t="s">
        <v>485</v>
      </c>
      <c r="B113" s="713"/>
      <c r="C113" s="713"/>
      <c r="D113" s="713"/>
      <c r="E113" s="292" t="s">
        <v>486</v>
      </c>
      <c r="F113" s="281" t="s">
        <v>78</v>
      </c>
      <c r="G113" s="330">
        <v>5</v>
      </c>
      <c r="H113" s="298">
        <f t="shared" si="16"/>
        <v>5</v>
      </c>
      <c r="I113" s="295">
        <v>135641</v>
      </c>
      <c r="J113" s="295">
        <f t="shared" si="18"/>
        <v>678205</v>
      </c>
      <c r="K113" s="296"/>
      <c r="L113" s="296"/>
      <c r="M113" s="296"/>
    </row>
    <row r="114" spans="1:13" s="297" customFormat="1" ht="51.75" customHeight="1" x14ac:dyDescent="0.25">
      <c r="A114" s="713" t="s">
        <v>487</v>
      </c>
      <c r="B114" s="713"/>
      <c r="C114" s="713"/>
      <c r="D114" s="713"/>
      <c r="E114" s="292" t="s">
        <v>487</v>
      </c>
      <c r="F114" s="281" t="s">
        <v>78</v>
      </c>
      <c r="G114" s="332">
        <v>40</v>
      </c>
      <c r="H114" s="298">
        <f>+G114</f>
        <v>40</v>
      </c>
      <c r="I114" s="295">
        <v>50575</v>
      </c>
      <c r="J114" s="295">
        <f t="shared" si="18"/>
        <v>2023000</v>
      </c>
      <c r="K114" s="296"/>
      <c r="L114" s="296"/>
      <c r="M114" s="296"/>
    </row>
    <row r="115" spans="1:13" s="297" customFormat="1" ht="51.75" customHeight="1" x14ac:dyDescent="0.25">
      <c r="A115" s="713" t="s">
        <v>488</v>
      </c>
      <c r="B115" s="713"/>
      <c r="C115" s="713"/>
      <c r="D115" s="713"/>
      <c r="E115" s="292" t="s">
        <v>488</v>
      </c>
      <c r="F115" s="281" t="s">
        <v>78</v>
      </c>
      <c r="G115" s="332">
        <v>40</v>
      </c>
      <c r="H115" s="298">
        <f>+G115</f>
        <v>40</v>
      </c>
      <c r="I115" s="295">
        <v>37997</v>
      </c>
      <c r="J115" s="295">
        <f t="shared" si="18"/>
        <v>1519880</v>
      </c>
      <c r="K115" s="331"/>
      <c r="L115" s="331"/>
      <c r="M115" s="331"/>
    </row>
    <row r="116" spans="1:13" s="297" customFormat="1" ht="51.75" customHeight="1" x14ac:dyDescent="0.25">
      <c r="A116" s="714" t="s">
        <v>489</v>
      </c>
      <c r="B116" s="715"/>
      <c r="C116" s="715"/>
      <c r="D116" s="716"/>
      <c r="E116" s="292" t="s">
        <v>489</v>
      </c>
      <c r="F116" s="281" t="s">
        <v>474</v>
      </c>
      <c r="G116" s="332">
        <v>80</v>
      </c>
      <c r="H116" s="298">
        <f t="shared" ref="H116:H122" si="19">+G116</f>
        <v>80</v>
      </c>
      <c r="I116" s="295">
        <v>9990</v>
      </c>
      <c r="J116" s="295">
        <f>+H116*I116</f>
        <v>799200</v>
      </c>
      <c r="K116" s="331"/>
      <c r="L116" s="331"/>
      <c r="M116" s="331"/>
    </row>
    <row r="117" spans="1:13" s="297" customFormat="1" ht="51.75" customHeight="1" x14ac:dyDescent="0.25">
      <c r="A117" s="713" t="s">
        <v>490</v>
      </c>
      <c r="B117" s="713"/>
      <c r="C117" s="713"/>
      <c r="D117" s="713"/>
      <c r="E117" s="292" t="s">
        <v>490</v>
      </c>
      <c r="F117" s="281" t="s">
        <v>78</v>
      </c>
      <c r="G117" s="322">
        <v>30</v>
      </c>
      <c r="H117" s="298">
        <f t="shared" si="19"/>
        <v>30</v>
      </c>
      <c r="I117" s="295">
        <v>9890</v>
      </c>
      <c r="J117" s="295">
        <f t="shared" ref="J117" si="20">+H117*I117</f>
        <v>296700</v>
      </c>
      <c r="K117" s="331"/>
      <c r="L117" s="331"/>
      <c r="M117" s="331"/>
    </row>
    <row r="118" spans="1:13" s="297" customFormat="1" ht="51.75" customHeight="1" x14ac:dyDescent="0.25">
      <c r="A118" s="713" t="s">
        <v>491</v>
      </c>
      <c r="B118" s="713"/>
      <c r="C118" s="713"/>
      <c r="D118" s="713"/>
      <c r="E118" s="292" t="s">
        <v>491</v>
      </c>
      <c r="F118" s="281" t="s">
        <v>474</v>
      </c>
      <c r="G118" s="322">
        <v>50</v>
      </c>
      <c r="H118" s="298">
        <f t="shared" si="19"/>
        <v>50</v>
      </c>
      <c r="I118" s="295">
        <v>4811</v>
      </c>
      <c r="J118" s="295">
        <f>+H118*I118</f>
        <v>240550</v>
      </c>
      <c r="K118" s="296"/>
      <c r="L118" s="296"/>
      <c r="M118" s="296"/>
    </row>
    <row r="119" spans="1:13" s="297" customFormat="1" ht="51.75" customHeight="1" x14ac:dyDescent="0.25">
      <c r="A119" s="714" t="s">
        <v>492</v>
      </c>
      <c r="B119" s="715"/>
      <c r="C119" s="715"/>
      <c r="D119" s="716"/>
      <c r="E119" s="292" t="s">
        <v>492</v>
      </c>
      <c r="F119" s="281" t="s">
        <v>78</v>
      </c>
      <c r="G119" s="322">
        <v>40</v>
      </c>
      <c r="H119" s="298">
        <f t="shared" si="19"/>
        <v>40</v>
      </c>
      <c r="I119" s="295">
        <v>25000</v>
      </c>
      <c r="J119" s="295">
        <f>+H119*I119</f>
        <v>1000000</v>
      </c>
      <c r="K119" s="296"/>
      <c r="L119" s="296"/>
      <c r="M119" s="296"/>
    </row>
    <row r="120" spans="1:13" s="297" customFormat="1" ht="51.75" customHeight="1" x14ac:dyDescent="0.25">
      <c r="A120" s="713" t="s">
        <v>493</v>
      </c>
      <c r="B120" s="713"/>
      <c r="C120" s="713"/>
      <c r="D120" s="713"/>
      <c r="E120" s="292" t="s">
        <v>493</v>
      </c>
      <c r="F120" s="281" t="s">
        <v>78</v>
      </c>
      <c r="G120" s="322">
        <v>40</v>
      </c>
      <c r="H120" s="298">
        <f t="shared" si="19"/>
        <v>40</v>
      </c>
      <c r="I120" s="295">
        <v>18000</v>
      </c>
      <c r="J120" s="295">
        <f>+H120*I120</f>
        <v>720000</v>
      </c>
      <c r="K120" s="296"/>
      <c r="L120" s="296"/>
      <c r="M120" s="296"/>
    </row>
    <row r="121" spans="1:13" s="297" customFormat="1" ht="51.75" customHeight="1" x14ac:dyDescent="0.25">
      <c r="A121" s="713" t="s">
        <v>494</v>
      </c>
      <c r="B121" s="713"/>
      <c r="C121" s="713"/>
      <c r="D121" s="713"/>
      <c r="E121" s="292" t="s">
        <v>494</v>
      </c>
      <c r="F121" s="281" t="s">
        <v>78</v>
      </c>
      <c r="G121" s="322">
        <v>40</v>
      </c>
      <c r="H121" s="298">
        <f t="shared" si="19"/>
        <v>40</v>
      </c>
      <c r="I121" s="295">
        <v>18000</v>
      </c>
      <c r="J121" s="295">
        <f t="shared" ref="J121:J122" si="21">+H121*I121</f>
        <v>720000</v>
      </c>
      <c r="K121" s="296"/>
      <c r="L121" s="296"/>
      <c r="M121" s="296"/>
    </row>
    <row r="122" spans="1:13" s="297" customFormat="1" ht="51.75" customHeight="1" x14ac:dyDescent="0.25">
      <c r="A122" s="713" t="s">
        <v>495</v>
      </c>
      <c r="B122" s="713"/>
      <c r="C122" s="713"/>
      <c r="D122" s="713"/>
      <c r="E122" s="292" t="s">
        <v>495</v>
      </c>
      <c r="F122" s="281" t="s">
        <v>78</v>
      </c>
      <c r="G122" s="322">
        <v>40</v>
      </c>
      <c r="H122" s="298">
        <f t="shared" si="19"/>
        <v>40</v>
      </c>
      <c r="I122" s="295">
        <v>16000</v>
      </c>
      <c r="J122" s="295">
        <f t="shared" si="21"/>
        <v>640000</v>
      </c>
      <c r="K122" s="296"/>
      <c r="L122" s="296"/>
      <c r="M122" s="296"/>
    </row>
    <row r="123" spans="1:13" s="297" customFormat="1" x14ac:dyDescent="0.25">
      <c r="A123" s="704"/>
      <c r="B123" s="704"/>
      <c r="C123" s="704"/>
      <c r="D123" s="704"/>
      <c r="E123" s="704"/>
      <c r="F123" s="704"/>
      <c r="G123" s="704"/>
      <c r="H123" s="704"/>
      <c r="I123" s="705"/>
      <c r="J123" s="334">
        <f>SUM(J100:J122)</f>
        <v>15684539</v>
      </c>
      <c r="K123" s="296"/>
      <c r="L123" s="296"/>
      <c r="M123" s="296"/>
    </row>
    <row r="124" spans="1:13" s="310" customFormat="1" x14ac:dyDescent="0.25">
      <c r="A124" s="305"/>
      <c r="B124" s="305"/>
      <c r="C124" s="305"/>
      <c r="D124" s="305"/>
      <c r="E124" s="305"/>
      <c r="F124" s="306"/>
      <c r="G124" s="306"/>
      <c r="H124" s="306"/>
      <c r="I124" s="306"/>
      <c r="J124" s="335"/>
      <c r="K124" s="309"/>
      <c r="L124" s="309"/>
      <c r="M124" s="309"/>
    </row>
    <row r="125" spans="1:13" s="310" customFormat="1" ht="18" customHeight="1" x14ac:dyDescent="0.25">
      <c r="A125" s="712" t="s">
        <v>496</v>
      </c>
      <c r="B125" s="712"/>
      <c r="C125" s="712"/>
      <c r="D125" s="712"/>
      <c r="E125" s="712"/>
      <c r="F125" s="712"/>
      <c r="G125" s="712"/>
      <c r="H125" s="712"/>
      <c r="I125" s="712"/>
      <c r="J125" s="712"/>
      <c r="K125" s="309"/>
      <c r="L125" s="309"/>
      <c r="M125" s="309"/>
    </row>
    <row r="126" spans="1:13" s="310" customFormat="1" ht="18" customHeight="1" x14ac:dyDescent="0.25">
      <c r="A126" s="707" t="s">
        <v>353</v>
      </c>
      <c r="B126" s="708"/>
      <c r="C126" s="708"/>
      <c r="D126" s="709"/>
      <c r="E126" s="328" t="s">
        <v>354</v>
      </c>
      <c r="F126" s="329" t="s">
        <v>78</v>
      </c>
      <c r="G126" s="329" t="s">
        <v>13</v>
      </c>
      <c r="H126" s="329" t="s">
        <v>355</v>
      </c>
      <c r="I126" s="329" t="s">
        <v>356</v>
      </c>
      <c r="J126" s="329" t="s">
        <v>357</v>
      </c>
      <c r="K126" s="309"/>
      <c r="L126" s="309"/>
      <c r="M126" s="309"/>
    </row>
    <row r="127" spans="1:13" s="297" customFormat="1" ht="51.75" customHeight="1" x14ac:dyDescent="0.25">
      <c r="A127" s="710" t="s">
        <v>404</v>
      </c>
      <c r="B127" s="710"/>
      <c r="C127" s="710"/>
      <c r="D127" s="710"/>
      <c r="E127" s="302" t="s">
        <v>405</v>
      </c>
      <c r="F127" s="289" t="s">
        <v>401</v>
      </c>
      <c r="G127" s="281">
        <v>30</v>
      </c>
      <c r="H127" s="294">
        <f t="shared" ref="H127:H129" si="22">+G127</f>
        <v>30</v>
      </c>
      <c r="I127" s="286">
        <v>27370</v>
      </c>
      <c r="J127" s="295">
        <f>+H127*I127</f>
        <v>821100</v>
      </c>
      <c r="K127" s="296"/>
      <c r="L127" s="296"/>
      <c r="M127" s="296"/>
    </row>
    <row r="128" spans="1:13" s="297" customFormat="1" ht="51.75" customHeight="1" x14ac:dyDescent="0.25">
      <c r="A128" s="710" t="s">
        <v>375</v>
      </c>
      <c r="B128" s="710"/>
      <c r="C128" s="710"/>
      <c r="D128" s="710"/>
      <c r="E128" s="302" t="s">
        <v>376</v>
      </c>
      <c r="F128" s="289" t="s">
        <v>78</v>
      </c>
      <c r="G128" s="281">
        <v>20</v>
      </c>
      <c r="H128" s="298">
        <f t="shared" si="22"/>
        <v>20</v>
      </c>
      <c r="I128" s="286">
        <v>19798</v>
      </c>
      <c r="J128" s="295">
        <f>+H128*I128</f>
        <v>395960</v>
      </c>
      <c r="K128" s="331"/>
      <c r="L128" s="331"/>
      <c r="M128" s="331"/>
    </row>
    <row r="129" spans="1:13" s="297" customFormat="1" ht="51.75" customHeight="1" x14ac:dyDescent="0.25">
      <c r="A129" s="710" t="s">
        <v>497</v>
      </c>
      <c r="B129" s="710"/>
      <c r="C129" s="710"/>
      <c r="D129" s="710"/>
      <c r="E129" s="302" t="s">
        <v>498</v>
      </c>
      <c r="F129" s="289" t="s">
        <v>78</v>
      </c>
      <c r="G129" s="281">
        <v>5</v>
      </c>
      <c r="H129" s="298">
        <f t="shared" si="22"/>
        <v>5</v>
      </c>
      <c r="I129" s="286">
        <v>13900</v>
      </c>
      <c r="J129" s="295">
        <f>+H129*I129</f>
        <v>69500</v>
      </c>
      <c r="K129" s="331"/>
      <c r="L129" s="331"/>
      <c r="M129" s="331"/>
    </row>
    <row r="130" spans="1:13" s="297" customFormat="1" x14ac:dyDescent="0.25">
      <c r="A130" s="704"/>
      <c r="B130" s="704"/>
      <c r="C130" s="704"/>
      <c r="D130" s="704"/>
      <c r="E130" s="704"/>
      <c r="F130" s="704"/>
      <c r="G130" s="704"/>
      <c r="H130" s="704"/>
      <c r="I130" s="705"/>
      <c r="J130" s="334">
        <f>SUM(J127:J129)</f>
        <v>1286560</v>
      </c>
      <c r="K130" s="296"/>
      <c r="L130" s="296"/>
      <c r="M130" s="296"/>
    </row>
    <row r="131" spans="1:13" s="297" customFormat="1" x14ac:dyDescent="0.25">
      <c r="A131" s="336"/>
      <c r="B131" s="336"/>
      <c r="C131" s="336"/>
      <c r="D131" s="336"/>
      <c r="E131" s="336"/>
      <c r="F131" s="336"/>
      <c r="G131" s="336"/>
      <c r="H131" s="336"/>
      <c r="I131" s="336"/>
      <c r="J131" s="337"/>
      <c r="K131" s="296"/>
      <c r="L131" s="296"/>
      <c r="M131" s="296"/>
    </row>
    <row r="132" spans="1:13" s="297" customFormat="1" x14ac:dyDescent="0.25">
      <c r="A132" s="338"/>
      <c r="B132" s="338"/>
      <c r="C132" s="338"/>
      <c r="D132" s="338"/>
      <c r="E132" s="338"/>
      <c r="F132" s="338"/>
      <c r="G132" s="338"/>
      <c r="H132" s="338"/>
      <c r="I132" s="338"/>
      <c r="J132" s="339"/>
      <c r="K132" s="296"/>
      <c r="L132" s="296"/>
      <c r="M132" s="296"/>
    </row>
    <row r="133" spans="1:13" s="297" customFormat="1" x14ac:dyDescent="0.25">
      <c r="A133" s="706" t="s">
        <v>499</v>
      </c>
      <c r="B133" s="706"/>
      <c r="C133" s="706"/>
      <c r="D133" s="706"/>
      <c r="E133" s="706"/>
      <c r="F133" s="706"/>
      <c r="G133" s="706"/>
      <c r="H133" s="706"/>
      <c r="I133" s="706"/>
      <c r="J133" s="706"/>
      <c r="K133" s="296"/>
      <c r="L133" s="296"/>
      <c r="M133" s="296"/>
    </row>
    <row r="134" spans="1:13" x14ac:dyDescent="0.25">
      <c r="A134" s="707" t="s">
        <v>353</v>
      </c>
      <c r="B134" s="708"/>
      <c r="C134" s="708"/>
      <c r="D134" s="709"/>
      <c r="E134" s="328" t="s">
        <v>354</v>
      </c>
      <c r="F134" s="329" t="s">
        <v>78</v>
      </c>
      <c r="G134" s="329" t="s">
        <v>13</v>
      </c>
      <c r="H134" s="329" t="s">
        <v>355</v>
      </c>
      <c r="I134" s="329" t="s">
        <v>356</v>
      </c>
      <c r="J134" s="329" t="s">
        <v>357</v>
      </c>
    </row>
    <row r="135" spans="1:13" x14ac:dyDescent="0.25">
      <c r="A135" s="710" t="s">
        <v>500</v>
      </c>
      <c r="B135" s="710"/>
      <c r="C135" s="710"/>
      <c r="D135" s="711"/>
      <c r="E135" s="302" t="s">
        <v>501</v>
      </c>
      <c r="F135" s="289" t="s">
        <v>401</v>
      </c>
      <c r="G135" s="281">
        <v>1</v>
      </c>
      <c r="H135" s="294">
        <f>+G135</f>
        <v>1</v>
      </c>
      <c r="I135" s="319">
        <v>500000</v>
      </c>
      <c r="J135" s="295">
        <f>+H135*I135</f>
        <v>500000</v>
      </c>
    </row>
    <row r="136" spans="1:13" ht="54.75" customHeight="1" x14ac:dyDescent="0.25">
      <c r="A136" s="710" t="s">
        <v>502</v>
      </c>
      <c r="B136" s="710"/>
      <c r="C136" s="710"/>
      <c r="D136" s="711"/>
      <c r="E136" s="302" t="s">
        <v>503</v>
      </c>
      <c r="F136" s="289" t="s">
        <v>78</v>
      </c>
      <c r="G136" s="281">
        <v>1</v>
      </c>
      <c r="H136" s="294">
        <f t="shared" ref="H136:H140" si="23">+G136</f>
        <v>1</v>
      </c>
      <c r="I136" s="286">
        <v>481718</v>
      </c>
      <c r="J136" s="295">
        <f>+H136*I136</f>
        <v>481718</v>
      </c>
    </row>
    <row r="137" spans="1:13" ht="35.25" customHeight="1" x14ac:dyDescent="0.25">
      <c r="A137" s="710" t="s">
        <v>504</v>
      </c>
      <c r="B137" s="710"/>
      <c r="C137" s="710"/>
      <c r="D137" s="711"/>
      <c r="E137" s="302" t="s">
        <v>505</v>
      </c>
      <c r="F137" s="289" t="s">
        <v>78</v>
      </c>
      <c r="G137" s="281">
        <v>68</v>
      </c>
      <c r="H137" s="294">
        <f t="shared" si="23"/>
        <v>68</v>
      </c>
      <c r="I137" s="286">
        <v>34026</v>
      </c>
      <c r="J137" s="295">
        <f>+H137*I137</f>
        <v>2313768</v>
      </c>
    </row>
    <row r="138" spans="1:13" ht="23.25" customHeight="1" x14ac:dyDescent="0.25">
      <c r="A138" s="703" t="s">
        <v>506</v>
      </c>
      <c r="B138" s="703"/>
      <c r="C138" s="703"/>
      <c r="D138" s="703"/>
      <c r="E138" s="302" t="s">
        <v>507</v>
      </c>
      <c r="F138" s="289" t="s">
        <v>78</v>
      </c>
      <c r="G138" s="281">
        <v>200</v>
      </c>
      <c r="H138" s="294">
        <f t="shared" si="23"/>
        <v>200</v>
      </c>
      <c r="I138" s="286">
        <v>200</v>
      </c>
      <c r="J138" s="295">
        <f t="shared" ref="J138:J140" si="24">+H138*I138</f>
        <v>40000</v>
      </c>
    </row>
    <row r="139" spans="1:13" ht="23.25" customHeight="1" x14ac:dyDescent="0.25">
      <c r="A139" s="703" t="s">
        <v>508</v>
      </c>
      <c r="B139" s="703"/>
      <c r="C139" s="703"/>
      <c r="D139" s="703"/>
      <c r="E139" s="302" t="s">
        <v>509</v>
      </c>
      <c r="F139" s="289" t="s">
        <v>78</v>
      </c>
      <c r="G139" s="281">
        <v>1</v>
      </c>
      <c r="H139" s="294">
        <f t="shared" si="23"/>
        <v>1</v>
      </c>
      <c r="I139" s="340">
        <v>1000000</v>
      </c>
      <c r="J139" s="341">
        <f t="shared" si="24"/>
        <v>1000000</v>
      </c>
    </row>
    <row r="140" spans="1:13" ht="23.25" customHeight="1" x14ac:dyDescent="0.25">
      <c r="A140" s="703" t="s">
        <v>510</v>
      </c>
      <c r="B140" s="703"/>
      <c r="C140" s="703"/>
      <c r="D140" s="703"/>
      <c r="E140" s="302" t="s">
        <v>509</v>
      </c>
      <c r="F140" s="289" t="s">
        <v>78</v>
      </c>
      <c r="G140" s="281">
        <v>1</v>
      </c>
      <c r="H140" s="294">
        <f t="shared" si="23"/>
        <v>1</v>
      </c>
      <c r="I140" s="340">
        <v>1000000</v>
      </c>
      <c r="J140" s="341">
        <f t="shared" si="24"/>
        <v>1000000</v>
      </c>
    </row>
    <row r="141" spans="1:13" x14ac:dyDescent="0.25">
      <c r="A141" s="704"/>
      <c r="B141" s="704"/>
      <c r="C141" s="704"/>
      <c r="D141" s="704"/>
      <c r="E141" s="704"/>
      <c r="F141" s="704"/>
      <c r="G141" s="704"/>
      <c r="H141" s="704"/>
      <c r="I141" s="705"/>
      <c r="J141" s="334">
        <f>SUM(J135:J140)</f>
        <v>5335486</v>
      </c>
    </row>
    <row r="144" spans="1:13" x14ac:dyDescent="0.25">
      <c r="B144" s="701" t="s">
        <v>511</v>
      </c>
      <c r="C144" s="701"/>
      <c r="D144" s="701"/>
      <c r="E144" s="701"/>
      <c r="F144" s="701"/>
      <c r="G144" s="701"/>
      <c r="H144" s="701"/>
      <c r="I144" s="701"/>
      <c r="J144" s="342">
        <v>0</v>
      </c>
      <c r="K144" s="343"/>
    </row>
    <row r="145" spans="2:12" x14ac:dyDescent="0.25">
      <c r="B145" s="701" t="s">
        <v>512</v>
      </c>
      <c r="C145" s="701"/>
      <c r="D145" s="701"/>
      <c r="E145" s="701"/>
      <c r="F145" s="701"/>
      <c r="G145" s="701"/>
      <c r="H145" s="701"/>
      <c r="I145" s="701"/>
      <c r="J145" s="342">
        <f>+J33+J45+J52+J67</f>
        <v>33913392</v>
      </c>
    </row>
    <row r="146" spans="2:12" x14ac:dyDescent="0.25">
      <c r="B146" s="701" t="s">
        <v>513</v>
      </c>
      <c r="C146" s="701"/>
      <c r="D146" s="701"/>
      <c r="E146" s="701"/>
      <c r="F146" s="701"/>
      <c r="G146" s="701"/>
      <c r="H146" s="701"/>
      <c r="I146" s="701"/>
      <c r="J146" s="342">
        <f>+J96+J83+J78</f>
        <v>6349302</v>
      </c>
    </row>
    <row r="147" spans="2:12" x14ac:dyDescent="0.25">
      <c r="B147" s="701" t="s">
        <v>514</v>
      </c>
      <c r="C147" s="701"/>
      <c r="D147" s="701"/>
      <c r="E147" s="701"/>
      <c r="F147" s="701"/>
      <c r="G147" s="701"/>
      <c r="H147" s="701"/>
      <c r="I147" s="701"/>
      <c r="J147" s="342">
        <f>+J123</f>
        <v>15684539</v>
      </c>
    </row>
    <row r="148" spans="2:12" x14ac:dyDescent="0.25">
      <c r="B148" s="701" t="s">
        <v>515</v>
      </c>
      <c r="C148" s="701"/>
      <c r="D148" s="701"/>
      <c r="E148" s="701"/>
      <c r="F148" s="701"/>
      <c r="G148" s="701"/>
      <c r="H148" s="701"/>
      <c r="I148" s="701"/>
      <c r="J148" s="342">
        <f>+J130</f>
        <v>1286560</v>
      </c>
    </row>
    <row r="149" spans="2:12" x14ac:dyDescent="0.25">
      <c r="B149" s="701" t="s">
        <v>516</v>
      </c>
      <c r="C149" s="701"/>
      <c r="D149" s="701"/>
      <c r="E149" s="701"/>
      <c r="F149" s="701"/>
      <c r="G149" s="701"/>
      <c r="H149" s="701"/>
      <c r="I149" s="701"/>
      <c r="J149" s="342">
        <f>+J141</f>
        <v>5335486</v>
      </c>
    </row>
    <row r="150" spans="2:12" ht="21" x14ac:dyDescent="0.35">
      <c r="B150" s="702" t="s">
        <v>517</v>
      </c>
      <c r="C150" s="702"/>
      <c r="D150" s="702"/>
      <c r="E150" s="702"/>
      <c r="F150" s="702"/>
      <c r="G150" s="702"/>
      <c r="H150" s="702"/>
      <c r="I150" s="702"/>
      <c r="J150" s="344">
        <f>SUM(J144:J149)</f>
        <v>62569279</v>
      </c>
    </row>
    <row r="152" spans="2:12" x14ac:dyDescent="0.25">
      <c r="H152" s="276"/>
      <c r="I152" s="373" t="s">
        <v>518</v>
      </c>
      <c r="J152" s="371" cm="1">
        <f t="array" ref="J152:L152">+'AIU OBRA (ENTIDAD)'!E8:G8</f>
        <v>2948646531.4000001</v>
      </c>
      <c r="K152" s="371">
        <v>0</v>
      </c>
      <c r="L152" s="371">
        <v>0</v>
      </c>
    </row>
    <row r="153" spans="2:12" x14ac:dyDescent="0.25">
      <c r="J153" s="370"/>
    </row>
    <row r="154" spans="2:12" ht="21" x14ac:dyDescent="0.35">
      <c r="B154" s="702" t="s">
        <v>517</v>
      </c>
      <c r="C154" s="702"/>
      <c r="D154" s="702"/>
      <c r="E154" s="702"/>
      <c r="F154" s="702"/>
      <c r="G154" s="702"/>
      <c r="H154" s="702"/>
      <c r="I154" s="702"/>
      <c r="J154" s="410">
        <f>J150/J152</f>
        <v>2.1219660726947993E-2</v>
      </c>
    </row>
  </sheetData>
  <sheetProtection formatCells="0" formatColumns="0" formatRows="0" insertColumns="0" insertRows="0" insertHyperlinks="0" deleteColumns="0" deleteRows="0" sort="0" autoFilter="0" pivotTables="0"/>
  <mergeCells count="131">
    <mergeCell ref="A10:D10"/>
    <mergeCell ref="A11:D11"/>
    <mergeCell ref="A12:D12"/>
    <mergeCell ref="A13:D13"/>
    <mergeCell ref="A14:K14"/>
    <mergeCell ref="A17:L17"/>
    <mergeCell ref="A2:L2"/>
    <mergeCell ref="A4:L4"/>
    <mergeCell ref="A6:L6"/>
    <mergeCell ref="A7:D7"/>
    <mergeCell ref="A8:D8"/>
    <mergeCell ref="A9:D9"/>
    <mergeCell ref="A26:D26"/>
    <mergeCell ref="A27:D27"/>
    <mergeCell ref="A28:D28"/>
    <mergeCell ref="A29:D29"/>
    <mergeCell ref="A30:D30"/>
    <mergeCell ref="A31:D31"/>
    <mergeCell ref="A20:J20"/>
    <mergeCell ref="A21:D21"/>
    <mergeCell ref="A22:D22"/>
    <mergeCell ref="A23:D23"/>
    <mergeCell ref="A24:D24"/>
    <mergeCell ref="A25:D25"/>
    <mergeCell ref="A39:D39"/>
    <mergeCell ref="A40:D40"/>
    <mergeCell ref="A41:D41"/>
    <mergeCell ref="A42:D42"/>
    <mergeCell ref="A43:D43"/>
    <mergeCell ref="A44:D44"/>
    <mergeCell ref="A32:D32"/>
    <mergeCell ref="A33:I33"/>
    <mergeCell ref="A35:D35"/>
    <mergeCell ref="A36:D36"/>
    <mergeCell ref="A37:D37"/>
    <mergeCell ref="A38:D38"/>
    <mergeCell ref="A55:J55"/>
    <mergeCell ref="A56:D56"/>
    <mergeCell ref="A57:D57"/>
    <mergeCell ref="A58:D58"/>
    <mergeCell ref="A59:D59"/>
    <mergeCell ref="A60:D60"/>
    <mergeCell ref="A45:I45"/>
    <mergeCell ref="A48:J48"/>
    <mergeCell ref="A49:D49"/>
    <mergeCell ref="A50:D50"/>
    <mergeCell ref="A51:D51"/>
    <mergeCell ref="A52:I52"/>
    <mergeCell ref="A67:I67"/>
    <mergeCell ref="A69:J69"/>
    <mergeCell ref="A70:G70"/>
    <mergeCell ref="A71:D71"/>
    <mergeCell ref="A72:D72"/>
    <mergeCell ref="A73:D73"/>
    <mergeCell ref="A61:D61"/>
    <mergeCell ref="A62:D62"/>
    <mergeCell ref="A63:D63"/>
    <mergeCell ref="A64:D64"/>
    <mergeCell ref="A65:D65"/>
    <mergeCell ref="A66:D66"/>
    <mergeCell ref="A80:D80"/>
    <mergeCell ref="A81:D81"/>
    <mergeCell ref="A82:D82"/>
    <mergeCell ref="A83:I83"/>
    <mergeCell ref="A85:J85"/>
    <mergeCell ref="A86:D86"/>
    <mergeCell ref="A74:D74"/>
    <mergeCell ref="A75:D75"/>
    <mergeCell ref="A76:D76"/>
    <mergeCell ref="A77:D77"/>
    <mergeCell ref="A78:I78"/>
    <mergeCell ref="A79:G79"/>
    <mergeCell ref="A93:D93"/>
    <mergeCell ref="A94:D94"/>
    <mergeCell ref="A95:D95"/>
    <mergeCell ref="A96:I96"/>
    <mergeCell ref="A98:J98"/>
    <mergeCell ref="A99:D99"/>
    <mergeCell ref="A87:D87"/>
    <mergeCell ref="A88:D88"/>
    <mergeCell ref="A89:D89"/>
    <mergeCell ref="A90:D90"/>
    <mergeCell ref="A91:D91"/>
    <mergeCell ref="A92:D92"/>
    <mergeCell ref="A106:D106"/>
    <mergeCell ref="A107:D107"/>
    <mergeCell ref="A108:D108"/>
    <mergeCell ref="A109:D109"/>
    <mergeCell ref="A110:D110"/>
    <mergeCell ref="A111:D111"/>
    <mergeCell ref="A100:D100"/>
    <mergeCell ref="A101:D101"/>
    <mergeCell ref="A102:D102"/>
    <mergeCell ref="A103:D103"/>
    <mergeCell ref="A104:D104"/>
    <mergeCell ref="A105:D105"/>
    <mergeCell ref="A118:D118"/>
    <mergeCell ref="A119:D119"/>
    <mergeCell ref="A120:D120"/>
    <mergeCell ref="A121:D121"/>
    <mergeCell ref="A122:D122"/>
    <mergeCell ref="A123:I123"/>
    <mergeCell ref="A112:D112"/>
    <mergeCell ref="A113:D113"/>
    <mergeCell ref="A114:D114"/>
    <mergeCell ref="A115:D115"/>
    <mergeCell ref="A116:D116"/>
    <mergeCell ref="A117:D117"/>
    <mergeCell ref="A133:J133"/>
    <mergeCell ref="A134:D134"/>
    <mergeCell ref="A135:D135"/>
    <mergeCell ref="A136:D136"/>
    <mergeCell ref="A137:D137"/>
    <mergeCell ref="A138:D138"/>
    <mergeCell ref="A125:J125"/>
    <mergeCell ref="A126:D126"/>
    <mergeCell ref="A127:D127"/>
    <mergeCell ref="A128:D128"/>
    <mergeCell ref="A129:D129"/>
    <mergeCell ref="A130:I130"/>
    <mergeCell ref="B147:I147"/>
    <mergeCell ref="B148:I148"/>
    <mergeCell ref="B149:I149"/>
    <mergeCell ref="B150:I150"/>
    <mergeCell ref="B154:I154"/>
    <mergeCell ref="A139:D139"/>
    <mergeCell ref="A140:D140"/>
    <mergeCell ref="A141:I141"/>
    <mergeCell ref="B144:I144"/>
    <mergeCell ref="B145:I145"/>
    <mergeCell ref="B146:I14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0B61A-DBD5-49DE-AD60-667895C1EA70}">
  <sheetPr>
    <tabColor rgb="FFFFC000"/>
  </sheetPr>
  <dimension ref="A2:O44"/>
  <sheetViews>
    <sheetView topLeftCell="A10" workbookViewId="0">
      <selection activeCell="K18" sqref="K18"/>
    </sheetView>
  </sheetViews>
  <sheetFormatPr baseColWidth="10" defaultColWidth="11.42578125" defaultRowHeight="12.75" x14ac:dyDescent="0.2"/>
  <cols>
    <col min="1" max="1" width="11" style="345" customWidth="1"/>
    <col min="2" max="2" width="30.5703125" style="345" customWidth="1"/>
    <col min="3" max="3" width="8" style="346" customWidth="1"/>
    <col min="4" max="4" width="23.28515625" style="345" customWidth="1"/>
    <col min="5" max="9" width="5.7109375" style="345" customWidth="1"/>
    <col min="10" max="10" width="16.85546875" style="347" bestFit="1" customWidth="1"/>
    <col min="11" max="11" width="18.5703125" style="345" customWidth="1"/>
    <col min="12" max="16384" width="11.42578125" style="345"/>
  </cols>
  <sheetData>
    <row r="2" spans="1:15" ht="15.75" x14ac:dyDescent="0.25">
      <c r="A2" s="740" t="s">
        <v>519</v>
      </c>
      <c r="B2" s="740"/>
      <c r="C2" s="740"/>
      <c r="D2" s="740"/>
      <c r="E2" s="740"/>
      <c r="F2" s="740"/>
      <c r="G2" s="740"/>
      <c r="H2" s="740"/>
      <c r="I2" s="740"/>
      <c r="J2" s="740"/>
      <c r="K2" s="740"/>
    </row>
    <row r="5" spans="1:15" x14ac:dyDescent="0.2">
      <c r="K5" s="348"/>
    </row>
    <row r="6" spans="1:15" ht="15.75" x14ac:dyDescent="0.25">
      <c r="A6" s="349" t="s">
        <v>520</v>
      </c>
      <c r="B6" s="350" t="s">
        <v>521</v>
      </c>
      <c r="C6" s="350"/>
      <c r="D6" s="351" t="s">
        <v>522</v>
      </c>
      <c r="E6" s="741" t="s">
        <v>264</v>
      </c>
      <c r="F6" s="741"/>
      <c r="G6" s="741"/>
      <c r="H6" s="741"/>
      <c r="I6" s="741"/>
      <c r="J6" s="350" t="s">
        <v>13</v>
      </c>
      <c r="K6" s="352" t="s">
        <v>523</v>
      </c>
    </row>
    <row r="7" spans="1:15" x14ac:dyDescent="0.2">
      <c r="A7" s="353"/>
      <c r="B7" s="353"/>
      <c r="C7" s="353"/>
      <c r="D7" s="354"/>
      <c r="E7" s="353">
        <v>1</v>
      </c>
      <c r="F7" s="353">
        <v>2</v>
      </c>
      <c r="G7" s="353">
        <v>3</v>
      </c>
      <c r="H7" s="353">
        <v>4</v>
      </c>
      <c r="I7" s="353">
        <v>5</v>
      </c>
      <c r="J7" s="353"/>
      <c r="K7" s="355">
        <f t="shared" ref="K7" si="0">+D7*J7</f>
        <v>0</v>
      </c>
      <c r="L7" s="738"/>
      <c r="M7" s="738"/>
      <c r="N7" s="738"/>
      <c r="O7" s="738"/>
    </row>
    <row r="8" spans="1:15" ht="25.5" x14ac:dyDescent="0.2">
      <c r="A8" s="353">
        <v>9424</v>
      </c>
      <c r="B8" s="356" t="s">
        <v>524</v>
      </c>
      <c r="C8" s="353" t="str">
        <f>VLOOKUP(A8,'[191]INSUMOS IDU 2023 '!C4:H3652,3,0)</f>
        <v>MES</v>
      </c>
      <c r="D8" s="354">
        <f>VLOOKUP(A8,'[191]INSUMOS IDU 2023 '!C4:H3652,4,0)</f>
        <v>1911652</v>
      </c>
      <c r="E8" s="353">
        <v>2</v>
      </c>
      <c r="F8" s="353">
        <v>2</v>
      </c>
      <c r="G8" s="353">
        <v>2</v>
      </c>
      <c r="H8" s="353">
        <v>2</v>
      </c>
      <c r="I8" s="353">
        <v>2</v>
      </c>
      <c r="J8" s="353">
        <v>4</v>
      </c>
      <c r="K8" s="355">
        <f t="shared" ref="K8:K13" si="1">+D8*J8</f>
        <v>7646608</v>
      </c>
      <c r="L8" s="357"/>
      <c r="M8" s="357"/>
      <c r="N8" s="357"/>
      <c r="O8" s="357"/>
    </row>
    <row r="9" spans="1:15" ht="36.75" customHeight="1" x14ac:dyDescent="0.2">
      <c r="A9" s="353">
        <v>9169</v>
      </c>
      <c r="B9" s="356" t="str">
        <f>VLOOKUP(A9,'[191]INSUMOS IDU 2023 '!C5:H3653,2,0)</f>
        <v>PALETA PARE-SIGA REGLAMENTADA</v>
      </c>
      <c r="C9" s="353" t="str">
        <f>VLOOKUP(A9,'[191]INSUMOS IDU 2023 '!C5:H3653,3,0)</f>
        <v>UN</v>
      </c>
      <c r="D9" s="354">
        <f>VLOOKUP(A9,'[191]INSUMOS IDU 2023 '!C5:H3653,4,0)</f>
        <v>29750</v>
      </c>
      <c r="E9" s="353">
        <v>2</v>
      </c>
      <c r="F9" s="353">
        <v>2</v>
      </c>
      <c r="G9" s="353">
        <v>2</v>
      </c>
      <c r="H9" s="353">
        <v>2</v>
      </c>
      <c r="I9" s="353">
        <v>2</v>
      </c>
      <c r="J9" s="353">
        <v>15</v>
      </c>
      <c r="K9" s="355">
        <f t="shared" si="1"/>
        <v>446250</v>
      </c>
      <c r="L9" s="357"/>
      <c r="M9" s="358"/>
      <c r="N9" s="358"/>
      <c r="O9" s="359"/>
    </row>
    <row r="10" spans="1:15" ht="36.75" customHeight="1" x14ac:dyDescent="0.2">
      <c r="A10" s="353">
        <v>9860</v>
      </c>
      <c r="B10" s="356" t="str">
        <f>VLOOKUP(A10,'[191]INSUMOS IDU 2023 '!C6:H3654,2,0)</f>
        <v>SEÑAL TEMPORAL MÓVIL ECONÓMICA CON TRÍPODE TIPO SIO, SP, SI, SR DE (100 x 50 - 75 x 75 - 80 x 50) LÁMINA GALVANIZADA CAL. 20 Y ÁNGULOS DE 1" x 1/2" x 1/8".</v>
      </c>
      <c r="C10" s="353" t="str">
        <f>VLOOKUP(A10,'[191]INSUMOS IDU 2023 '!C6:H3654,3,0)</f>
        <v>UN</v>
      </c>
      <c r="D10" s="354">
        <f>VLOOKUP(A10,'[191]INSUMOS IDU 2023 '!C6:H3654,4,0)</f>
        <v>333200</v>
      </c>
      <c r="E10" s="353">
        <v>12</v>
      </c>
      <c r="F10" s="353">
        <f>+E10</f>
        <v>12</v>
      </c>
      <c r="G10" s="353">
        <f t="shared" ref="G10:I13" si="2">+F10</f>
        <v>12</v>
      </c>
      <c r="H10" s="353">
        <f t="shared" si="2"/>
        <v>12</v>
      </c>
      <c r="I10" s="353">
        <f t="shared" si="2"/>
        <v>12</v>
      </c>
      <c r="J10" s="353">
        <v>15</v>
      </c>
      <c r="K10" s="355">
        <f t="shared" si="1"/>
        <v>4998000</v>
      </c>
      <c r="L10" s="738"/>
      <c r="M10" s="738"/>
      <c r="N10" s="738"/>
      <c r="O10" s="738"/>
    </row>
    <row r="11" spans="1:15" ht="36.75" customHeight="1" x14ac:dyDescent="0.2">
      <c r="A11" s="353">
        <v>9861</v>
      </c>
      <c r="B11" s="356" t="str">
        <f>VLOOKUP(A11,'[191]INSUMOS IDU 2023 '!C7:H3655,2,0)</f>
        <v>BARRICADA METÁLICA CON SEÑAL DE DESVÍO O VÍA CERRADA DE 2.40 m CINTA GRADO INGENIERÍA SHEETING</v>
      </c>
      <c r="C11" s="353" t="str">
        <f>VLOOKUP(A11,'[191]INSUMOS IDU 2023 '!C7:H3655,3,0)</f>
        <v>UN</v>
      </c>
      <c r="D11" s="354">
        <f>VLOOKUP(A11,'[191]INSUMOS IDU 2023 '!C7:H3655,4,0)</f>
        <v>322103</v>
      </c>
      <c r="E11" s="353">
        <v>4</v>
      </c>
      <c r="F11" s="353">
        <f>+E11</f>
        <v>4</v>
      </c>
      <c r="G11" s="353">
        <f t="shared" si="2"/>
        <v>4</v>
      </c>
      <c r="H11" s="353">
        <f t="shared" si="2"/>
        <v>4</v>
      </c>
      <c r="I11" s="353">
        <f t="shared" si="2"/>
        <v>4</v>
      </c>
      <c r="J11" s="353">
        <v>6</v>
      </c>
      <c r="K11" s="355">
        <f t="shared" si="1"/>
        <v>1932618</v>
      </c>
      <c r="L11" s="360"/>
      <c r="M11" s="361"/>
      <c r="N11" s="361"/>
      <c r="O11" s="361"/>
    </row>
    <row r="12" spans="1:15" ht="36.75" customHeight="1" x14ac:dyDescent="0.2">
      <c r="A12" s="353">
        <v>7554</v>
      </c>
      <c r="B12" s="356" t="str">
        <f>VLOOKUP(A12,'[191]INSUMOS IDU 2023 '!C8:H3656,2,0)</f>
        <v>SEÑALIZACION TUBULAR COLOMBINA PLASTICA</v>
      </c>
      <c r="C12" s="353" t="str">
        <f>VLOOKUP(A12,'[191]INSUMOS IDU 2023 '!C8:H3656,3,0)</f>
        <v>UN</v>
      </c>
      <c r="D12" s="354">
        <f>VLOOKUP(A12,'[191]INSUMOS IDU 2023 '!C8:H3656,4,0)</f>
        <v>43962</v>
      </c>
      <c r="E12" s="353">
        <v>50</v>
      </c>
      <c r="F12" s="353">
        <f>+E12</f>
        <v>50</v>
      </c>
      <c r="G12" s="353">
        <f t="shared" si="2"/>
        <v>50</v>
      </c>
      <c r="H12" s="353">
        <f t="shared" si="2"/>
        <v>50</v>
      </c>
      <c r="I12" s="353">
        <f t="shared" si="2"/>
        <v>50</v>
      </c>
      <c r="J12" s="353">
        <v>50</v>
      </c>
      <c r="K12" s="355">
        <f t="shared" si="1"/>
        <v>2198100</v>
      </c>
      <c r="L12" s="360"/>
      <c r="M12" s="361"/>
      <c r="N12" s="361"/>
      <c r="O12" s="361"/>
    </row>
    <row r="13" spans="1:15" ht="36.75" customHeight="1" x14ac:dyDescent="0.2">
      <c r="A13" s="353">
        <v>7306</v>
      </c>
      <c r="B13" s="356" t="str">
        <f>VLOOKUP(A13,'[191]INSUMOS IDU 2023 '!C9:H3657,2,0)</f>
        <v>CINTA DE DEMARCACION Cal. 3 (ROLLO 500mx0.10m)</v>
      </c>
      <c r="C13" s="353" t="str">
        <f>VLOOKUP(A13,'[191]INSUMOS IDU 2023 '!C9:H3657,3,0)</f>
        <v>UN</v>
      </c>
      <c r="D13" s="354">
        <f>VLOOKUP(A13,'[191]INSUMOS IDU 2023 '!C9:H3657,4,0)</f>
        <v>28649</v>
      </c>
      <c r="E13" s="353">
        <v>3</v>
      </c>
      <c r="F13" s="353">
        <f>+E13</f>
        <v>3</v>
      </c>
      <c r="G13" s="353">
        <f t="shared" si="2"/>
        <v>3</v>
      </c>
      <c r="H13" s="353">
        <f t="shared" si="2"/>
        <v>3</v>
      </c>
      <c r="I13" s="353">
        <f t="shared" si="2"/>
        <v>3</v>
      </c>
      <c r="J13" s="353">
        <v>40</v>
      </c>
      <c r="K13" s="355">
        <f t="shared" si="1"/>
        <v>1145960</v>
      </c>
      <c r="L13" s="360"/>
      <c r="M13" s="361"/>
      <c r="N13" s="361"/>
      <c r="O13" s="361"/>
    </row>
    <row r="14" spans="1:15" x14ac:dyDescent="0.2">
      <c r="A14" s="353"/>
      <c r="B14" s="739" t="s">
        <v>525</v>
      </c>
      <c r="C14" s="739"/>
      <c r="D14" s="739"/>
      <c r="E14" s="739"/>
      <c r="F14" s="739"/>
      <c r="G14" s="739"/>
      <c r="H14" s="739"/>
      <c r="I14" s="739"/>
      <c r="J14" s="739"/>
      <c r="K14" s="362">
        <f>SUM(K8:K13)</f>
        <v>18367536</v>
      </c>
      <c r="L14" s="360"/>
      <c r="M14" s="361"/>
      <c r="N14" s="361"/>
      <c r="O14" s="361"/>
    </row>
    <row r="15" spans="1:15" x14ac:dyDescent="0.2">
      <c r="L15" s="360"/>
      <c r="M15" s="361"/>
      <c r="N15" s="361"/>
      <c r="O15" s="361"/>
    </row>
    <row r="16" spans="1:15" x14ac:dyDescent="0.2">
      <c r="J16" s="373" t="s">
        <v>518</v>
      </c>
      <c r="K16" s="372" cm="1">
        <f t="array" ref="K16:M16">+'AIU OBRA (ENTIDAD)'!E8:G8</f>
        <v>2948646531.4000001</v>
      </c>
      <c r="L16" s="360">
        <v>0</v>
      </c>
      <c r="M16" s="361">
        <v>0</v>
      </c>
      <c r="N16" s="361"/>
      <c r="O16" s="361"/>
    </row>
    <row r="17" spans="2:15" x14ac:dyDescent="0.2">
      <c r="L17" s="360"/>
      <c r="M17" s="361"/>
      <c r="N17" s="361"/>
      <c r="O17" s="361"/>
    </row>
    <row r="18" spans="2:15" x14ac:dyDescent="0.2">
      <c r="B18" s="739" t="s">
        <v>525</v>
      </c>
      <c r="C18" s="739"/>
      <c r="D18" s="739"/>
      <c r="E18" s="739"/>
      <c r="F18" s="739"/>
      <c r="G18" s="739"/>
      <c r="H18" s="739"/>
      <c r="I18" s="739"/>
      <c r="J18" s="739"/>
      <c r="K18" s="409">
        <f>K14/K16</f>
        <v>6.2291413380359296E-3</v>
      </c>
      <c r="L18" s="738"/>
      <c r="M18" s="738"/>
      <c r="N18" s="738"/>
      <c r="O18" s="738"/>
    </row>
    <row r="19" spans="2:15" x14ac:dyDescent="0.2">
      <c r="L19" s="360"/>
      <c r="M19" s="360"/>
      <c r="N19" s="361"/>
      <c r="O19" s="361"/>
    </row>
    <row r="20" spans="2:15" x14ac:dyDescent="0.2">
      <c r="L20" s="360"/>
      <c r="M20" s="361"/>
      <c r="N20" s="361"/>
      <c r="O20" s="361"/>
    </row>
    <row r="21" spans="2:15" x14ac:dyDescent="0.2">
      <c r="L21" s="360"/>
      <c r="M21" s="360"/>
      <c r="N21" s="361"/>
      <c r="O21" s="361"/>
    </row>
    <row r="22" spans="2:15" x14ac:dyDescent="0.2">
      <c r="L22" s="360"/>
      <c r="M22" s="360"/>
      <c r="N22" s="361"/>
      <c r="O22" s="361"/>
    </row>
    <row r="23" spans="2:15" x14ac:dyDescent="0.2">
      <c r="L23" s="360"/>
      <c r="M23" s="360"/>
      <c r="N23" s="361"/>
      <c r="O23" s="361"/>
    </row>
    <row r="24" spans="2:15" x14ac:dyDescent="0.2">
      <c r="L24" s="360"/>
      <c r="M24" s="361"/>
      <c r="N24" s="361"/>
      <c r="O24" s="361"/>
    </row>
    <row r="27" spans="2:15" x14ac:dyDescent="0.2">
      <c r="L27" s="738"/>
      <c r="M27" s="738"/>
      <c r="N27" s="738"/>
      <c r="O27" s="738"/>
    </row>
    <row r="28" spans="2:15" x14ac:dyDescent="0.2">
      <c r="L28" s="738"/>
      <c r="M28" s="738"/>
      <c r="N28" s="738"/>
      <c r="O28" s="738"/>
    </row>
    <row r="29" spans="2:15" x14ac:dyDescent="0.2">
      <c r="L29" s="357"/>
      <c r="M29" s="358"/>
      <c r="N29" s="358"/>
      <c r="O29" s="359"/>
    </row>
    <row r="30" spans="2:15" x14ac:dyDescent="0.2">
      <c r="L30" s="360"/>
      <c r="M30" s="361"/>
      <c r="N30" s="361"/>
      <c r="O30" s="361"/>
    </row>
    <row r="31" spans="2:15" x14ac:dyDescent="0.2">
      <c r="L31" s="360"/>
      <c r="M31" s="361"/>
      <c r="N31" s="361"/>
      <c r="O31" s="361"/>
    </row>
    <row r="32" spans="2:15" x14ac:dyDescent="0.2">
      <c r="L32" s="360"/>
      <c r="M32" s="361"/>
      <c r="N32" s="361"/>
      <c r="O32" s="361"/>
    </row>
    <row r="33" spans="12:15" x14ac:dyDescent="0.2">
      <c r="L33" s="360"/>
      <c r="M33" s="361"/>
      <c r="N33" s="361"/>
      <c r="O33" s="361"/>
    </row>
    <row r="34" spans="12:15" x14ac:dyDescent="0.2">
      <c r="L34" s="360"/>
      <c r="M34" s="361"/>
      <c r="N34" s="361"/>
      <c r="O34" s="361"/>
    </row>
    <row r="35" spans="12:15" x14ac:dyDescent="0.2">
      <c r="L35" s="360"/>
      <c r="M35" s="361"/>
      <c r="N35" s="361"/>
      <c r="O35" s="361"/>
    </row>
    <row r="36" spans="12:15" x14ac:dyDescent="0.2">
      <c r="L36" s="360"/>
      <c r="M36" s="361"/>
      <c r="N36" s="361"/>
      <c r="O36" s="361"/>
    </row>
    <row r="37" spans="12:15" x14ac:dyDescent="0.2">
      <c r="L37" s="360"/>
      <c r="M37" s="361"/>
      <c r="N37" s="361"/>
      <c r="O37" s="361"/>
    </row>
    <row r="38" spans="12:15" x14ac:dyDescent="0.2">
      <c r="L38" s="738"/>
      <c r="M38" s="738"/>
      <c r="N38" s="738"/>
      <c r="O38" s="738"/>
    </row>
    <row r="39" spans="12:15" x14ac:dyDescent="0.2">
      <c r="L39" s="360"/>
      <c r="M39" s="361"/>
      <c r="N39" s="361"/>
      <c r="O39" s="361"/>
    </row>
    <row r="40" spans="12:15" x14ac:dyDescent="0.2">
      <c r="L40" s="360"/>
      <c r="M40" s="361"/>
      <c r="N40" s="361"/>
      <c r="O40" s="361"/>
    </row>
    <row r="41" spans="12:15" x14ac:dyDescent="0.2">
      <c r="L41" s="360"/>
      <c r="M41" s="361"/>
      <c r="N41" s="361"/>
      <c r="O41" s="361"/>
    </row>
    <row r="42" spans="12:15" x14ac:dyDescent="0.2">
      <c r="L42" s="360"/>
      <c r="M42" s="360"/>
      <c r="N42" s="361"/>
      <c r="O42" s="361"/>
    </row>
    <row r="43" spans="12:15" x14ac:dyDescent="0.2">
      <c r="L43" s="360"/>
      <c r="M43" s="361"/>
      <c r="N43" s="361"/>
      <c r="O43" s="361"/>
    </row>
    <row r="44" spans="12:15" x14ac:dyDescent="0.2">
      <c r="L44" s="360"/>
      <c r="M44" s="361"/>
      <c r="N44" s="361"/>
      <c r="O44" s="363"/>
    </row>
  </sheetData>
  <mergeCells count="10">
    <mergeCell ref="L27:O27"/>
    <mergeCell ref="L28:O28"/>
    <mergeCell ref="L38:O38"/>
    <mergeCell ref="B18:J18"/>
    <mergeCell ref="A2:K2"/>
    <mergeCell ref="E6:I6"/>
    <mergeCell ref="L7:O7"/>
    <mergeCell ref="L10:O10"/>
    <mergeCell ref="B14:J14"/>
    <mergeCell ref="L18:O18"/>
  </mergeCells>
  <pageMargins left="0.7" right="0.7"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C07C5-A17D-45B0-BE7B-98DBC5AABA27}">
  <sheetPr>
    <tabColor theme="9" tint="-0.249977111117893"/>
  </sheetPr>
  <dimension ref="A1:P48"/>
  <sheetViews>
    <sheetView topLeftCell="A10" workbookViewId="0">
      <selection activeCell="E30" sqref="E30:F30"/>
    </sheetView>
  </sheetViews>
  <sheetFormatPr baseColWidth="10" defaultColWidth="11.42578125" defaultRowHeight="12" x14ac:dyDescent="0.2"/>
  <cols>
    <col min="1" max="1" width="7.28515625" style="193" bestFit="1" customWidth="1"/>
    <col min="2" max="2" width="8.42578125" style="193" bestFit="1" customWidth="1"/>
    <col min="3" max="3" width="30" style="194" customWidth="1"/>
    <col min="4" max="4" width="13.5703125" style="194" customWidth="1"/>
    <col min="5" max="5" width="10.140625" style="194" customWidth="1"/>
    <col min="6" max="6" width="10" style="194" customWidth="1"/>
    <col min="7" max="7" width="6.140625" style="194" bestFit="1" customWidth="1"/>
    <col min="8" max="8" width="4.7109375" style="194" customWidth="1"/>
    <col min="9" max="9" width="15" style="194" bestFit="1" customWidth="1"/>
    <col min="10" max="10" width="13" style="194" bestFit="1" customWidth="1"/>
    <col min="11" max="11" width="7.7109375" style="194" customWidth="1"/>
    <col min="12" max="12" width="18" style="194" customWidth="1"/>
    <col min="13" max="13" width="17.85546875" style="194" customWidth="1"/>
    <col min="14" max="14" width="11.42578125" style="194" customWidth="1"/>
    <col min="15" max="15" width="15.140625" style="194" bestFit="1" customWidth="1"/>
    <col min="16" max="16" width="14.140625" style="194" bestFit="1" customWidth="1"/>
    <col min="17" max="16384" width="11.42578125" style="194"/>
  </cols>
  <sheetData>
    <row r="1" spans="1:15" ht="7.5" customHeight="1" x14ac:dyDescent="0.2"/>
    <row r="2" spans="1:15" x14ac:dyDescent="0.2">
      <c r="B2" s="578" t="s">
        <v>258</v>
      </c>
      <c r="C2" s="579"/>
      <c r="D2" s="579"/>
      <c r="E2" s="579"/>
      <c r="F2" s="579"/>
      <c r="G2" s="579"/>
      <c r="H2" s="579"/>
      <c r="I2" s="579"/>
      <c r="J2" s="580"/>
      <c r="K2" s="581"/>
      <c r="L2" s="582"/>
    </row>
    <row r="3" spans="1:15" x14ac:dyDescent="0.2">
      <c r="B3" s="578"/>
      <c r="C3" s="579"/>
      <c r="D3" s="579"/>
      <c r="E3" s="579"/>
      <c r="F3" s="579"/>
      <c r="G3" s="579"/>
      <c r="H3" s="579"/>
      <c r="I3" s="579"/>
      <c r="J3" s="583"/>
      <c r="K3" s="584"/>
      <c r="L3" s="585"/>
    </row>
    <row r="4" spans="1:15" x14ac:dyDescent="0.2">
      <c r="B4" s="578"/>
      <c r="C4" s="579"/>
      <c r="D4" s="579"/>
      <c r="E4" s="579"/>
      <c r="F4" s="579"/>
      <c r="G4" s="579"/>
      <c r="H4" s="579"/>
      <c r="I4" s="579"/>
      <c r="J4" s="583"/>
      <c r="K4" s="584"/>
      <c r="L4" s="585"/>
    </row>
    <row r="5" spans="1:15" ht="12.75" thickBot="1" x14ac:dyDescent="0.25">
      <c r="B5" s="589"/>
      <c r="C5" s="590"/>
      <c r="D5" s="590"/>
      <c r="E5" s="590"/>
      <c r="F5" s="590"/>
      <c r="G5" s="590"/>
      <c r="H5" s="590"/>
      <c r="I5" s="590"/>
      <c r="J5" s="586"/>
      <c r="K5" s="587"/>
      <c r="L5" s="588"/>
    </row>
    <row r="6" spans="1:15" ht="33" customHeight="1" thickBot="1" x14ac:dyDescent="0.25">
      <c r="B6" s="591" t="s">
        <v>259</v>
      </c>
      <c r="C6" s="592"/>
      <c r="D6" s="593"/>
      <c r="E6" s="594"/>
      <c r="F6" s="594"/>
      <c r="G6" s="594"/>
      <c r="H6" s="594"/>
      <c r="I6" s="594"/>
      <c r="J6" s="595"/>
      <c r="K6" s="595"/>
      <c r="L6" s="596"/>
    </row>
    <row r="7" spans="1:15" ht="12.75" thickBot="1" x14ac:dyDescent="0.25">
      <c r="A7" s="194"/>
      <c r="B7" s="195"/>
      <c r="C7" s="195"/>
      <c r="D7" s="195"/>
      <c r="E7" s="195"/>
      <c r="F7" s="195"/>
      <c r="G7" s="195"/>
      <c r="H7" s="195"/>
      <c r="I7" s="195"/>
      <c r="J7" s="195"/>
      <c r="K7" s="195"/>
      <c r="L7" s="196"/>
    </row>
    <row r="8" spans="1:15" ht="14.25" customHeight="1" x14ac:dyDescent="0.2">
      <c r="B8" s="567" t="s">
        <v>260</v>
      </c>
      <c r="C8" s="568"/>
      <c r="D8" s="568"/>
      <c r="E8" s="569">
        <f>+'PMA SST  SOCIAL'!J150</f>
        <v>62569279</v>
      </c>
      <c r="F8" s="569"/>
      <c r="G8" s="570"/>
      <c r="H8" s="197"/>
      <c r="I8" s="198" t="s">
        <v>261</v>
      </c>
      <c r="J8" s="742" t="s">
        <v>262</v>
      </c>
      <c r="K8" s="742"/>
      <c r="L8" s="743"/>
    </row>
    <row r="9" spans="1:15" x14ac:dyDescent="0.2">
      <c r="B9" s="573" t="s">
        <v>263</v>
      </c>
      <c r="C9" s="574"/>
      <c r="D9" s="574"/>
      <c r="E9" s="200">
        <v>5</v>
      </c>
      <c r="F9" s="574" t="s">
        <v>264</v>
      </c>
      <c r="G9" s="575"/>
      <c r="I9" s="201" t="s">
        <v>265</v>
      </c>
      <c r="J9" s="576" t="s">
        <v>266</v>
      </c>
      <c r="K9" s="576"/>
      <c r="L9" s="577"/>
    </row>
    <row r="10" spans="1:15" ht="7.5" customHeight="1" x14ac:dyDescent="0.2"/>
    <row r="11" spans="1:15" s="203" customFormat="1" x14ac:dyDescent="0.2">
      <c r="A11" s="224"/>
      <c r="B11" s="224"/>
      <c r="C11" s="237"/>
      <c r="D11" s="237"/>
      <c r="E11" s="237"/>
      <c r="F11" s="237"/>
      <c r="G11" s="555"/>
      <c r="H11" s="555"/>
      <c r="I11" s="237"/>
      <c r="J11" s="237"/>
      <c r="K11" s="237"/>
      <c r="L11" s="238"/>
    </row>
    <row r="12" spans="1:15" s="203" customFormat="1" ht="12.75" customHeight="1" x14ac:dyDescent="0.2">
      <c r="A12" s="239"/>
      <c r="B12" s="548" t="s">
        <v>319</v>
      </c>
      <c r="C12" s="548"/>
      <c r="D12" s="548"/>
      <c r="E12" s="548"/>
      <c r="F12" s="548"/>
      <c r="G12" s="548"/>
      <c r="H12" s="548"/>
      <c r="I12" s="548"/>
      <c r="J12" s="548"/>
      <c r="K12" s="548"/>
      <c r="L12" s="548"/>
    </row>
    <row r="13" spans="1:15" s="240" customFormat="1" x14ac:dyDescent="0.2">
      <c r="A13" s="224"/>
      <c r="B13" s="226">
        <v>3.1</v>
      </c>
      <c r="C13" s="549" t="s">
        <v>320</v>
      </c>
      <c r="D13" s="549"/>
      <c r="E13" s="549"/>
      <c r="F13" s="549"/>
      <c r="G13" s="549"/>
      <c r="H13" s="549"/>
      <c r="I13" s="549"/>
      <c r="J13" s="549"/>
      <c r="K13" s="549"/>
      <c r="L13" s="549"/>
    </row>
    <row r="14" spans="1:15" s="240" customFormat="1" x14ac:dyDescent="0.2">
      <c r="A14" s="224"/>
      <c r="B14" s="204" t="s">
        <v>217</v>
      </c>
      <c r="C14" s="546" t="s">
        <v>11</v>
      </c>
      <c r="D14" s="550"/>
      <c r="E14" s="241"/>
      <c r="F14" s="242"/>
      <c r="G14" s="551"/>
      <c r="H14" s="551"/>
      <c r="I14" s="243"/>
      <c r="J14" s="546" t="s">
        <v>321</v>
      </c>
      <c r="K14" s="547"/>
      <c r="L14" s="226" t="s">
        <v>311</v>
      </c>
    </row>
    <row r="15" spans="1:15" s="203" customFormat="1" x14ac:dyDescent="0.2">
      <c r="A15" s="224"/>
      <c r="B15" s="212">
        <f>B13+0.001</f>
        <v>3.101</v>
      </c>
      <c r="C15" s="244" t="s">
        <v>322</v>
      </c>
      <c r="D15" s="245"/>
      <c r="E15" s="245"/>
      <c r="F15" s="245"/>
      <c r="G15" s="245"/>
      <c r="H15" s="245"/>
      <c r="I15" s="246"/>
      <c r="J15" s="536">
        <v>0.05</v>
      </c>
      <c r="K15" s="537"/>
      <c r="L15" s="247">
        <f>ROUND($E$8*J15,0)</f>
        <v>3128464</v>
      </c>
      <c r="O15" s="248"/>
    </row>
    <row r="16" spans="1:15" s="203" customFormat="1" x14ac:dyDescent="0.2">
      <c r="A16" s="224"/>
      <c r="B16" s="212">
        <f t="shared" ref="B16:B21" si="0">B15+0.001</f>
        <v>3.1019999999999999</v>
      </c>
      <c r="C16" s="244" t="s">
        <v>323</v>
      </c>
      <c r="D16" s="245"/>
      <c r="E16" s="245"/>
      <c r="F16" s="245"/>
      <c r="G16" s="245"/>
      <c r="H16" s="245"/>
      <c r="I16" s="246"/>
      <c r="J16" s="536">
        <f>6.9/1000</f>
        <v>6.9000000000000008E-3</v>
      </c>
      <c r="K16" s="537"/>
      <c r="L16" s="247">
        <f t="shared" ref="L16:L21" si="1">ROUND($E$8*J16,0)</f>
        <v>431728</v>
      </c>
      <c r="O16" s="248"/>
    </row>
    <row r="17" spans="1:16" s="203" customFormat="1" x14ac:dyDescent="0.2">
      <c r="A17" s="224"/>
      <c r="B17" s="212">
        <f t="shared" si="0"/>
        <v>3.1029999999999998</v>
      </c>
      <c r="C17" s="244" t="s">
        <v>324</v>
      </c>
      <c r="D17" s="245"/>
      <c r="E17" s="245"/>
      <c r="F17" s="245"/>
      <c r="G17" s="245"/>
      <c r="H17" s="245"/>
      <c r="I17" s="246"/>
      <c r="J17" s="536">
        <f>(4/1000)</f>
        <v>4.0000000000000001E-3</v>
      </c>
      <c r="K17" s="537"/>
      <c r="L17" s="247">
        <f t="shared" si="1"/>
        <v>250277</v>
      </c>
      <c r="O17" s="248"/>
    </row>
    <row r="18" spans="1:16" s="203" customFormat="1" x14ac:dyDescent="0.2">
      <c r="A18" s="224"/>
      <c r="B18" s="212">
        <f t="shared" si="0"/>
        <v>3.1039999999999996</v>
      </c>
      <c r="C18" s="244" t="s">
        <v>325</v>
      </c>
      <c r="D18" s="245"/>
      <c r="E18" s="245"/>
      <c r="F18" s="245"/>
      <c r="G18" s="245"/>
      <c r="H18" s="245"/>
      <c r="I18" s="246"/>
      <c r="J18" s="536">
        <v>1.0999999999999999E-2</v>
      </c>
      <c r="K18" s="537"/>
      <c r="L18" s="247">
        <f t="shared" si="1"/>
        <v>688262</v>
      </c>
      <c r="O18" s="248"/>
    </row>
    <row r="19" spans="1:16" s="203" customFormat="1" x14ac:dyDescent="0.2">
      <c r="A19" s="224"/>
      <c r="B19" s="212">
        <f t="shared" si="0"/>
        <v>3.1049999999999995</v>
      </c>
      <c r="C19" s="244" t="s">
        <v>326</v>
      </c>
      <c r="D19" s="245"/>
      <c r="E19" s="245"/>
      <c r="F19" s="245"/>
      <c r="G19" s="245"/>
      <c r="H19" s="245"/>
      <c r="I19" s="246"/>
      <c r="J19" s="536">
        <v>5.0000000000000001E-3</v>
      </c>
      <c r="K19" s="537"/>
      <c r="L19" s="247">
        <f t="shared" si="1"/>
        <v>312846</v>
      </c>
      <c r="O19" s="248"/>
    </row>
    <row r="20" spans="1:16" s="203" customFormat="1" ht="11.25" customHeight="1" x14ac:dyDescent="0.2">
      <c r="A20" s="224"/>
      <c r="B20" s="212">
        <f t="shared" si="0"/>
        <v>3.1059999999999994</v>
      </c>
      <c r="C20" s="244" t="s">
        <v>327</v>
      </c>
      <c r="D20" s="245"/>
      <c r="E20" s="245"/>
      <c r="F20" s="245"/>
      <c r="G20" s="245"/>
      <c r="H20" s="245"/>
      <c r="I20" s="246"/>
      <c r="J20" s="536">
        <v>0.02</v>
      </c>
      <c r="K20" s="537"/>
      <c r="L20" s="247">
        <f t="shared" si="1"/>
        <v>1251386</v>
      </c>
      <c r="O20" s="248"/>
    </row>
    <row r="21" spans="1:16" s="203" customFormat="1" x14ac:dyDescent="0.2">
      <c r="A21" s="224"/>
      <c r="B21" s="212">
        <f t="shared" si="0"/>
        <v>3.1069999999999993</v>
      </c>
      <c r="C21" s="244" t="s">
        <v>328</v>
      </c>
      <c r="D21" s="245"/>
      <c r="E21" s="245"/>
      <c r="F21" s="245"/>
      <c r="G21" s="245"/>
      <c r="H21" s="245"/>
      <c r="I21" s="246"/>
      <c r="J21" s="536">
        <v>5.0000000000000001E-3</v>
      </c>
      <c r="K21" s="537"/>
      <c r="L21" s="247">
        <f t="shared" si="1"/>
        <v>312846</v>
      </c>
      <c r="O21" s="248"/>
    </row>
    <row r="22" spans="1:16" s="203" customFormat="1" x14ac:dyDescent="0.2">
      <c r="A22" s="224"/>
      <c r="B22" s="224"/>
      <c r="C22" s="525" t="s">
        <v>329</v>
      </c>
      <c r="D22" s="526"/>
      <c r="E22" s="526"/>
      <c r="F22" s="526"/>
      <c r="G22" s="526"/>
      <c r="H22" s="526"/>
      <c r="I22" s="526"/>
      <c r="J22" s="526"/>
      <c r="K22" s="527"/>
      <c r="L22" s="225">
        <f>SUM(L15:L21)</f>
        <v>6375809</v>
      </c>
      <c r="O22" s="248"/>
    </row>
    <row r="23" spans="1:16" s="203" customFormat="1" x14ac:dyDescent="0.2">
      <c r="A23" s="224"/>
      <c r="B23" s="224"/>
      <c r="C23" s="249"/>
      <c r="D23" s="249"/>
      <c r="E23" s="249"/>
      <c r="F23" s="249"/>
      <c r="G23" s="249"/>
      <c r="H23" s="249"/>
      <c r="I23" s="249"/>
      <c r="J23" s="249"/>
      <c r="K23" s="249"/>
      <c r="L23" s="249"/>
    </row>
    <row r="24" spans="1:16" s="203" customFormat="1" x14ac:dyDescent="0.2">
      <c r="A24" s="224"/>
      <c r="B24" s="226">
        <f>B13+0.1</f>
        <v>3.2</v>
      </c>
      <c r="C24" s="542" t="s">
        <v>330</v>
      </c>
      <c r="D24" s="542"/>
      <c r="E24" s="542"/>
      <c r="F24" s="542"/>
      <c r="G24" s="542"/>
      <c r="H24" s="542"/>
      <c r="I24" s="542"/>
      <c r="J24" s="542"/>
      <c r="K24" s="542"/>
      <c r="L24" s="542"/>
    </row>
    <row r="25" spans="1:16" s="202" customFormat="1" ht="36" x14ac:dyDescent="0.2">
      <c r="A25" s="224"/>
      <c r="B25" s="204" t="s">
        <v>217</v>
      </c>
      <c r="C25" s="543" t="s">
        <v>11</v>
      </c>
      <c r="D25" s="543"/>
      <c r="E25" s="544" t="s">
        <v>331</v>
      </c>
      <c r="F25" s="545"/>
      <c r="G25" s="546" t="s">
        <v>332</v>
      </c>
      <c r="H25" s="547"/>
      <c r="I25" s="204" t="s">
        <v>333</v>
      </c>
      <c r="J25" s="546" t="s">
        <v>334</v>
      </c>
      <c r="K25" s="547"/>
      <c r="L25" s="226" t="s">
        <v>311</v>
      </c>
    </row>
    <row r="26" spans="1:16" s="203" customFormat="1" ht="12.75" customHeight="1" x14ac:dyDescent="0.2">
      <c r="A26" s="224"/>
      <c r="B26" s="212">
        <f>B24+0.001</f>
        <v>3.2010000000000001</v>
      </c>
      <c r="C26" s="250" t="s">
        <v>335</v>
      </c>
      <c r="D26" s="538" t="s">
        <v>336</v>
      </c>
      <c r="E26" s="533">
        <f>ROUND(($E$8*ROUND((1+$M$40),4)),0)</f>
        <v>73349966</v>
      </c>
      <c r="F26" s="534"/>
      <c r="G26" s="535">
        <v>0.3</v>
      </c>
      <c r="H26" s="535"/>
      <c r="I26" s="251">
        <v>14</v>
      </c>
      <c r="J26" s="536">
        <v>2E-3</v>
      </c>
      <c r="K26" s="537"/>
      <c r="L26" s="247">
        <f>ROUND((((((E26*G26)*J26)/12)*I26)+2500)*1.19,0)</f>
        <v>64076</v>
      </c>
    </row>
    <row r="27" spans="1:16" s="203" customFormat="1" ht="12.75" customHeight="1" x14ac:dyDescent="0.2">
      <c r="A27" s="224"/>
      <c r="B27" s="212">
        <f>B26+0.001</f>
        <v>3.202</v>
      </c>
      <c r="C27" s="250" t="s">
        <v>337</v>
      </c>
      <c r="D27" s="539"/>
      <c r="E27" s="533">
        <f>ROUND(($E$8*ROUND((1+$M$40),4)),0)</f>
        <v>73349966</v>
      </c>
      <c r="F27" s="534"/>
      <c r="G27" s="535">
        <v>1</v>
      </c>
      <c r="H27" s="535"/>
      <c r="I27" s="251">
        <v>14</v>
      </c>
      <c r="J27" s="536">
        <v>2E-3</v>
      </c>
      <c r="K27" s="537"/>
      <c r="L27" s="247">
        <f>ROUND((((((E27*G27)*J27)/12)*I27)+2500)*1.19,0)</f>
        <v>206643</v>
      </c>
    </row>
    <row r="28" spans="1:16" s="203" customFormat="1" ht="12.75" customHeight="1" x14ac:dyDescent="0.2">
      <c r="A28" s="224"/>
      <c r="B28" s="212">
        <f>B27+0.001</f>
        <v>3.2029999999999998</v>
      </c>
      <c r="C28" s="250" t="s">
        <v>338</v>
      </c>
      <c r="D28" s="539"/>
      <c r="E28" s="533">
        <f>ROUND(($E$8*ROUND((1+$M$40),4)),0)</f>
        <v>73349966</v>
      </c>
      <c r="F28" s="534"/>
      <c r="G28" s="535">
        <v>0.1</v>
      </c>
      <c r="H28" s="535"/>
      <c r="I28" s="251">
        <v>44</v>
      </c>
      <c r="J28" s="536">
        <v>2E-3</v>
      </c>
      <c r="K28" s="537"/>
      <c r="L28" s="247">
        <f>ROUND((((((E28*G28)*J28)/12)*I28)+2500)*1.19,0)</f>
        <v>66985</v>
      </c>
      <c r="O28" s="252"/>
      <c r="P28" s="252"/>
    </row>
    <row r="29" spans="1:16" s="203" customFormat="1" ht="24" x14ac:dyDescent="0.2">
      <c r="A29" s="224"/>
      <c r="B29" s="212">
        <f>B28+0.001</f>
        <v>3.2039999999999997</v>
      </c>
      <c r="C29" s="250" t="s">
        <v>339</v>
      </c>
      <c r="D29" s="539"/>
      <c r="E29" s="533">
        <f>ROUND(($E$8*ROUND((1+$M$40),4)),0)</f>
        <v>73349966</v>
      </c>
      <c r="F29" s="534"/>
      <c r="G29" s="535">
        <v>0.3</v>
      </c>
      <c r="H29" s="535"/>
      <c r="I29" s="251">
        <v>60</v>
      </c>
      <c r="J29" s="536">
        <v>2E-3</v>
      </c>
      <c r="K29" s="537"/>
      <c r="L29" s="247">
        <f>ROUND((((((E29*G29)*J29)/12)*I29)+2500)*1.19,0)</f>
        <v>264834</v>
      </c>
      <c r="N29" s="253"/>
      <c r="O29" s="254"/>
      <c r="P29" s="252"/>
    </row>
    <row r="30" spans="1:16" s="203" customFormat="1" ht="48" x14ac:dyDescent="0.2">
      <c r="A30" s="224"/>
      <c r="B30" s="212">
        <f>B29+0.001</f>
        <v>3.2049999999999996</v>
      </c>
      <c r="C30" s="250" t="s">
        <v>340</v>
      </c>
      <c r="D30" s="218" t="s">
        <v>341</v>
      </c>
      <c r="E30" s="533">
        <f>ROUND(($E$8*ROUND((1+$M$40),4)),0)</f>
        <v>73349966</v>
      </c>
      <c r="F30" s="534"/>
      <c r="G30" s="535">
        <v>0.3</v>
      </c>
      <c r="H30" s="535"/>
      <c r="I30" s="251">
        <v>8</v>
      </c>
      <c r="J30" s="536">
        <v>3.0000000000000001E-3</v>
      </c>
      <c r="K30" s="537"/>
      <c r="L30" s="247">
        <f>ROUND((((((E30*G30)*J30)/12)*I30)+2500)*1.19,0)</f>
        <v>55347</v>
      </c>
      <c r="N30" s="253"/>
      <c r="O30" s="253"/>
      <c r="P30" s="255"/>
    </row>
    <row r="31" spans="1:16" s="203" customFormat="1" x14ac:dyDescent="0.2">
      <c r="A31" s="224"/>
      <c r="B31" s="224"/>
      <c r="C31" s="525" t="s">
        <v>342</v>
      </c>
      <c r="D31" s="526"/>
      <c r="E31" s="526"/>
      <c r="F31" s="526"/>
      <c r="G31" s="526"/>
      <c r="H31" s="526"/>
      <c r="I31" s="526"/>
      <c r="J31" s="526"/>
      <c r="K31" s="527"/>
      <c r="L31" s="225">
        <f>ROUND(SUM(L26:L30),0)</f>
        <v>657885</v>
      </c>
    </row>
    <row r="32" spans="1:16" s="203" customFormat="1" x14ac:dyDescent="0.2">
      <c r="A32" s="224"/>
      <c r="B32" s="224"/>
      <c r="C32" s="528"/>
      <c r="D32" s="528"/>
      <c r="E32" s="528"/>
      <c r="F32" s="528"/>
      <c r="G32" s="528"/>
      <c r="H32" s="528"/>
      <c r="I32" s="528"/>
      <c r="J32" s="528"/>
      <c r="K32" s="528"/>
      <c r="L32" s="528"/>
      <c r="N32" s="256"/>
    </row>
    <row r="33" spans="1:16" s="203" customFormat="1" x14ac:dyDescent="0.2">
      <c r="A33" s="224"/>
      <c r="B33" s="224"/>
      <c r="C33" s="233" t="s">
        <v>343</v>
      </c>
      <c r="D33" s="234"/>
      <c r="E33" s="234"/>
      <c r="F33" s="234"/>
      <c r="G33" s="234"/>
      <c r="H33" s="234"/>
      <c r="I33" s="234"/>
      <c r="J33" s="234"/>
      <c r="K33" s="235"/>
      <c r="L33" s="225">
        <f>ROUND(L22+L31,0)</f>
        <v>7033694</v>
      </c>
    </row>
    <row r="34" spans="1:16" s="203" customFormat="1" x14ac:dyDescent="0.2">
      <c r="A34" s="224"/>
      <c r="B34" s="224"/>
      <c r="C34" s="233" t="s">
        <v>344</v>
      </c>
      <c r="D34" s="234"/>
      <c r="E34" s="234"/>
      <c r="F34" s="234"/>
      <c r="G34" s="234"/>
      <c r="H34" s="234"/>
      <c r="I34" s="234"/>
      <c r="J34" s="234"/>
      <c r="K34" s="235"/>
      <c r="L34" s="236">
        <f>+L33/E8</f>
        <v>0.11241449657746576</v>
      </c>
    </row>
    <row r="35" spans="1:16" s="203" customFormat="1" x14ac:dyDescent="0.2">
      <c r="A35" s="224"/>
      <c r="B35" s="224"/>
      <c r="C35" s="528"/>
      <c r="D35" s="528"/>
      <c r="E35" s="528"/>
      <c r="F35" s="528"/>
      <c r="G35" s="528"/>
      <c r="H35" s="528"/>
      <c r="I35" s="528"/>
      <c r="J35" s="528"/>
      <c r="K35" s="528"/>
      <c r="L35" s="528"/>
    </row>
    <row r="36" spans="1:16" s="203" customFormat="1" x14ac:dyDescent="0.2">
      <c r="A36" s="224"/>
      <c r="B36" s="224"/>
      <c r="C36" s="233" t="s">
        <v>345</v>
      </c>
      <c r="D36" s="234"/>
      <c r="E36" s="234"/>
      <c r="F36" s="234"/>
      <c r="G36" s="234"/>
      <c r="H36" s="234"/>
      <c r="I36" s="234"/>
      <c r="J36" s="234"/>
      <c r="K36" s="235"/>
      <c r="L36" s="257">
        <f>+L34</f>
        <v>0.11241449657746576</v>
      </c>
    </row>
    <row r="37" spans="1:16" s="202" customFormat="1" x14ac:dyDescent="0.2">
      <c r="A37" s="240"/>
      <c r="B37" s="240"/>
      <c r="C37" s="233" t="s">
        <v>346</v>
      </c>
      <c r="D37" s="234"/>
      <c r="E37" s="234"/>
      <c r="F37" s="234"/>
      <c r="G37" s="234"/>
      <c r="H37" s="234"/>
      <c r="I37" s="234"/>
      <c r="J37" s="234"/>
      <c r="K37" s="235"/>
      <c r="L37" s="257">
        <v>0.01</v>
      </c>
      <c r="O37" s="258"/>
      <c r="P37" s="259"/>
    </row>
    <row r="38" spans="1:16" s="202" customFormat="1" x14ac:dyDescent="0.2">
      <c r="A38" s="240"/>
      <c r="B38" s="240"/>
      <c r="C38" s="233" t="s">
        <v>347</v>
      </c>
      <c r="D38" s="234"/>
      <c r="E38" s="234"/>
      <c r="F38" s="234"/>
      <c r="G38" s="234"/>
      <c r="H38" s="234"/>
      <c r="I38" s="234"/>
      <c r="J38" s="234"/>
      <c r="K38" s="235"/>
      <c r="L38" s="257">
        <v>0.05</v>
      </c>
    </row>
    <row r="39" spans="1:16" s="203" customFormat="1" x14ac:dyDescent="0.2">
      <c r="A39" s="224"/>
      <c r="B39" s="224"/>
      <c r="C39" s="528"/>
      <c r="D39" s="528"/>
      <c r="E39" s="528"/>
      <c r="F39" s="528"/>
      <c r="G39" s="528"/>
      <c r="H39" s="528"/>
      <c r="I39" s="528"/>
      <c r="J39" s="528"/>
      <c r="K39" s="528"/>
      <c r="L39" s="528"/>
      <c r="M39" s="260"/>
    </row>
    <row r="40" spans="1:16" s="203" customFormat="1" x14ac:dyDescent="0.2">
      <c r="A40" s="224"/>
      <c r="B40" s="224"/>
      <c r="C40" s="233" t="s">
        <v>348</v>
      </c>
      <c r="D40" s="234"/>
      <c r="E40" s="234"/>
      <c r="F40" s="234"/>
      <c r="G40" s="234"/>
      <c r="H40" s="234"/>
      <c r="I40" s="234"/>
      <c r="J40" s="234"/>
      <c r="K40" s="235"/>
      <c r="L40" s="257">
        <f>+L36+L37+L38</f>
        <v>0.17241449657746577</v>
      </c>
      <c r="M40" s="261">
        <v>0.17230000000000001</v>
      </c>
      <c r="N40" s="260"/>
    </row>
    <row r="41" spans="1:16" s="203" customFormat="1" x14ac:dyDescent="0.2">
      <c r="A41" s="224"/>
      <c r="B41" s="224"/>
      <c r="C41" s="262"/>
      <c r="D41" s="262"/>
      <c r="E41" s="262"/>
      <c r="F41" s="262"/>
      <c r="G41" s="202"/>
      <c r="H41" s="202"/>
      <c r="I41" s="202"/>
      <c r="J41" s="202"/>
      <c r="K41" s="202"/>
      <c r="L41" s="263"/>
    </row>
    <row r="42" spans="1:16" s="203" customFormat="1" x14ac:dyDescent="0.2">
      <c r="A42" s="224"/>
      <c r="B42" s="224"/>
      <c r="C42" s="264"/>
      <c r="D42" s="529"/>
      <c r="E42" s="529"/>
      <c r="F42" s="529"/>
      <c r="G42" s="529"/>
      <c r="H42" s="529"/>
      <c r="I42" s="529"/>
      <c r="J42" s="529"/>
      <c r="K42" s="529"/>
      <c r="L42" s="530"/>
    </row>
    <row r="43" spans="1:16" s="203" customFormat="1" x14ac:dyDescent="0.2">
      <c r="A43" s="224"/>
      <c r="B43" s="224"/>
      <c r="C43" s="265" t="s">
        <v>349</v>
      </c>
      <c r="D43" s="531"/>
      <c r="E43" s="531"/>
      <c r="F43" s="531"/>
      <c r="G43" s="531"/>
      <c r="H43" s="531"/>
      <c r="I43" s="531"/>
      <c r="J43" s="531"/>
      <c r="K43" s="531"/>
      <c r="L43" s="532"/>
    </row>
    <row r="44" spans="1:16" s="203" customFormat="1" x14ac:dyDescent="0.2">
      <c r="A44" s="224"/>
      <c r="B44" s="224"/>
      <c r="C44" s="266" t="s">
        <v>349</v>
      </c>
      <c r="D44" s="518"/>
      <c r="E44" s="518"/>
      <c r="F44" s="518"/>
      <c r="G44" s="518"/>
      <c r="H44" s="518"/>
      <c r="I44" s="518"/>
      <c r="J44" s="518"/>
      <c r="K44" s="518"/>
      <c r="L44" s="519"/>
    </row>
    <row r="47" spans="1:16" x14ac:dyDescent="0.2">
      <c r="A47" s="267" t="s">
        <v>350</v>
      </c>
      <c r="D47" s="194">
        <v>0</v>
      </c>
    </row>
    <row r="48" spans="1:16" x14ac:dyDescent="0.2">
      <c r="A48" s="267" t="s">
        <v>351</v>
      </c>
      <c r="D48" s="194">
        <v>5</v>
      </c>
    </row>
  </sheetData>
  <mergeCells count="55">
    <mergeCell ref="B6:C6"/>
    <mergeCell ref="D6:L6"/>
    <mergeCell ref="B2:I2"/>
    <mergeCell ref="J2:L5"/>
    <mergeCell ref="B3:I3"/>
    <mergeCell ref="B4:I4"/>
    <mergeCell ref="B5:I5"/>
    <mergeCell ref="B8:D8"/>
    <mergeCell ref="E8:G8"/>
    <mergeCell ref="J8:L8"/>
    <mergeCell ref="B9:D9"/>
    <mergeCell ref="F9:G9"/>
    <mergeCell ref="J9:L9"/>
    <mergeCell ref="J20:K20"/>
    <mergeCell ref="G11:H11"/>
    <mergeCell ref="B12:L12"/>
    <mergeCell ref="C13:L13"/>
    <mergeCell ref="C14:D14"/>
    <mergeCell ref="G14:H14"/>
    <mergeCell ref="J14:K14"/>
    <mergeCell ref="J15:K15"/>
    <mergeCell ref="J16:K16"/>
    <mergeCell ref="J17:K17"/>
    <mergeCell ref="J18:K18"/>
    <mergeCell ref="J19:K19"/>
    <mergeCell ref="J21:K21"/>
    <mergeCell ref="C22:K22"/>
    <mergeCell ref="C24:L24"/>
    <mergeCell ref="C25:D25"/>
    <mergeCell ref="E25:F25"/>
    <mergeCell ref="G25:H25"/>
    <mergeCell ref="J25:K25"/>
    <mergeCell ref="D26:D29"/>
    <mergeCell ref="E26:F26"/>
    <mergeCell ref="G26:H26"/>
    <mergeCell ref="J26:K26"/>
    <mergeCell ref="E27:F27"/>
    <mergeCell ref="G27:H27"/>
    <mergeCell ref="J27:K27"/>
    <mergeCell ref="E28:F28"/>
    <mergeCell ref="G28:H28"/>
    <mergeCell ref="J28:K28"/>
    <mergeCell ref="E29:F29"/>
    <mergeCell ref="G29:H29"/>
    <mergeCell ref="J29:K29"/>
    <mergeCell ref="E30:F30"/>
    <mergeCell ref="G30:H30"/>
    <mergeCell ref="J30:K30"/>
    <mergeCell ref="D44:L44"/>
    <mergeCell ref="C31:K31"/>
    <mergeCell ref="C32:L32"/>
    <mergeCell ref="C35:L35"/>
    <mergeCell ref="C39:L39"/>
    <mergeCell ref="D42:L42"/>
    <mergeCell ref="D43:L4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E00B1-9F4A-4125-B10E-4B8BF4853C14}">
  <sheetPr>
    <tabColor rgb="FFFFFF00"/>
  </sheetPr>
  <dimension ref="A1:P48"/>
  <sheetViews>
    <sheetView topLeftCell="A7" workbookViewId="0">
      <selection activeCell="C24" sqref="C24:L24"/>
    </sheetView>
  </sheetViews>
  <sheetFormatPr baseColWidth="10" defaultColWidth="11.42578125" defaultRowHeight="12" x14ac:dyDescent="0.2"/>
  <cols>
    <col min="1" max="1" width="7.28515625" style="193" bestFit="1" customWidth="1"/>
    <col min="2" max="2" width="8.42578125" style="193" bestFit="1" customWidth="1"/>
    <col min="3" max="3" width="30" style="194" customWidth="1"/>
    <col min="4" max="4" width="13.5703125" style="194" customWidth="1"/>
    <col min="5" max="5" width="10.140625" style="194" customWidth="1"/>
    <col min="6" max="6" width="10" style="194" customWidth="1"/>
    <col min="7" max="7" width="6.140625" style="194" bestFit="1" customWidth="1"/>
    <col min="8" max="8" width="4.7109375" style="194" customWidth="1"/>
    <col min="9" max="9" width="15" style="194" bestFit="1" customWidth="1"/>
    <col min="10" max="10" width="13" style="194" bestFit="1" customWidth="1"/>
    <col min="11" max="11" width="7.7109375" style="194" customWidth="1"/>
    <col min="12" max="12" width="18" style="194" customWidth="1"/>
    <col min="13" max="14" width="11.42578125" style="194" customWidth="1"/>
    <col min="15" max="15" width="15.140625" style="194" bestFit="1" customWidth="1"/>
    <col min="16" max="16" width="14.140625" style="194" bestFit="1" customWidth="1"/>
    <col min="17" max="16384" width="11.42578125" style="194"/>
  </cols>
  <sheetData>
    <row r="1" spans="1:15" ht="7.5" customHeight="1" x14ac:dyDescent="0.2"/>
    <row r="2" spans="1:15" x14ac:dyDescent="0.2">
      <c r="B2" s="578" t="s">
        <v>258</v>
      </c>
      <c r="C2" s="579"/>
      <c r="D2" s="579"/>
      <c r="E2" s="579"/>
      <c r="F2" s="579"/>
      <c r="G2" s="579"/>
      <c r="H2" s="579"/>
      <c r="I2" s="579"/>
      <c r="J2" s="580"/>
      <c r="K2" s="581"/>
      <c r="L2" s="582"/>
    </row>
    <row r="3" spans="1:15" x14ac:dyDescent="0.2">
      <c r="B3" s="578"/>
      <c r="C3" s="579"/>
      <c r="D3" s="579"/>
      <c r="E3" s="579"/>
      <c r="F3" s="579"/>
      <c r="G3" s="579"/>
      <c r="H3" s="579"/>
      <c r="I3" s="579"/>
      <c r="J3" s="583"/>
      <c r="K3" s="584"/>
      <c r="L3" s="585"/>
    </row>
    <row r="4" spans="1:15" x14ac:dyDescent="0.2">
      <c r="B4" s="578"/>
      <c r="C4" s="579"/>
      <c r="D4" s="579"/>
      <c r="E4" s="579"/>
      <c r="F4" s="579"/>
      <c r="G4" s="579"/>
      <c r="H4" s="579"/>
      <c r="I4" s="579"/>
      <c r="J4" s="583"/>
      <c r="K4" s="584"/>
      <c r="L4" s="585"/>
    </row>
    <row r="5" spans="1:15" ht="12.75" thickBot="1" x14ac:dyDescent="0.25">
      <c r="B5" s="589"/>
      <c r="C5" s="590"/>
      <c r="D5" s="590"/>
      <c r="E5" s="590"/>
      <c r="F5" s="590"/>
      <c r="G5" s="590"/>
      <c r="H5" s="590"/>
      <c r="I5" s="590"/>
      <c r="J5" s="586"/>
      <c r="K5" s="587"/>
      <c r="L5" s="588"/>
    </row>
    <row r="6" spans="1:15" ht="33" customHeight="1" thickBot="1" x14ac:dyDescent="0.25">
      <c r="B6" s="591" t="s">
        <v>259</v>
      </c>
      <c r="C6" s="592"/>
      <c r="D6" s="593"/>
      <c r="E6" s="594"/>
      <c r="F6" s="594"/>
      <c r="G6" s="594"/>
      <c r="H6" s="594"/>
      <c r="I6" s="594"/>
      <c r="J6" s="595"/>
      <c r="K6" s="595"/>
      <c r="L6" s="596"/>
    </row>
    <row r="7" spans="1:15" ht="12.75" thickBot="1" x14ac:dyDescent="0.25">
      <c r="A7" s="194"/>
      <c r="B7" s="195"/>
      <c r="C7" s="195"/>
      <c r="D7" s="195"/>
      <c r="E7" s="195"/>
      <c r="F7" s="195"/>
      <c r="G7" s="195"/>
      <c r="H7" s="195"/>
      <c r="I7" s="195"/>
      <c r="J7" s="195"/>
      <c r="K7" s="195"/>
      <c r="L7" s="196"/>
    </row>
    <row r="8" spans="1:15" ht="14.25" customHeight="1" x14ac:dyDescent="0.2">
      <c r="B8" s="567" t="s">
        <v>260</v>
      </c>
      <c r="C8" s="568"/>
      <c r="D8" s="568"/>
      <c r="E8" s="569">
        <f>+PMT!K14</f>
        <v>18367536</v>
      </c>
      <c r="F8" s="569"/>
      <c r="G8" s="570"/>
      <c r="H8" s="197"/>
      <c r="I8" s="198" t="s">
        <v>261</v>
      </c>
      <c r="J8" s="742" t="s">
        <v>262</v>
      </c>
      <c r="K8" s="742"/>
      <c r="L8" s="743"/>
    </row>
    <row r="9" spans="1:15" x14ac:dyDescent="0.2">
      <c r="B9" s="573" t="s">
        <v>263</v>
      </c>
      <c r="C9" s="574"/>
      <c r="D9" s="574"/>
      <c r="E9" s="200">
        <v>5</v>
      </c>
      <c r="F9" s="574" t="s">
        <v>264</v>
      </c>
      <c r="G9" s="575"/>
      <c r="I9" s="201" t="s">
        <v>265</v>
      </c>
      <c r="J9" s="576" t="s">
        <v>266</v>
      </c>
      <c r="K9" s="576"/>
      <c r="L9" s="577"/>
    </row>
    <row r="10" spans="1:15" ht="7.5" customHeight="1" x14ac:dyDescent="0.2"/>
    <row r="11" spans="1:15" s="203" customFormat="1" x14ac:dyDescent="0.2">
      <c r="A11" s="224"/>
      <c r="B11" s="224"/>
      <c r="C11" s="237"/>
      <c r="D11" s="237"/>
      <c r="E11" s="237"/>
      <c r="F11" s="237"/>
      <c r="G11" s="555"/>
      <c r="H11" s="555"/>
      <c r="I11" s="237"/>
      <c r="J11" s="237"/>
      <c r="K11" s="237"/>
      <c r="L11" s="238"/>
    </row>
    <row r="12" spans="1:15" s="203" customFormat="1" ht="12.75" customHeight="1" x14ac:dyDescent="0.2">
      <c r="A12" s="239"/>
      <c r="B12" s="548" t="s">
        <v>319</v>
      </c>
      <c r="C12" s="548"/>
      <c r="D12" s="548"/>
      <c r="E12" s="548"/>
      <c r="F12" s="548"/>
      <c r="G12" s="548"/>
      <c r="H12" s="548"/>
      <c r="I12" s="548"/>
      <c r="J12" s="548"/>
      <c r="K12" s="548"/>
      <c r="L12" s="548"/>
    </row>
    <row r="13" spans="1:15" s="240" customFormat="1" x14ac:dyDescent="0.2">
      <c r="A13" s="224"/>
      <c r="B13" s="226">
        <v>3.1</v>
      </c>
      <c r="C13" s="549" t="s">
        <v>320</v>
      </c>
      <c r="D13" s="549"/>
      <c r="E13" s="549"/>
      <c r="F13" s="549"/>
      <c r="G13" s="549"/>
      <c r="H13" s="549"/>
      <c r="I13" s="549"/>
      <c r="J13" s="549"/>
      <c r="K13" s="549"/>
      <c r="L13" s="549"/>
    </row>
    <row r="14" spans="1:15" s="240" customFormat="1" x14ac:dyDescent="0.2">
      <c r="A14" s="224"/>
      <c r="B14" s="204" t="s">
        <v>217</v>
      </c>
      <c r="C14" s="546" t="s">
        <v>11</v>
      </c>
      <c r="D14" s="550"/>
      <c r="E14" s="241"/>
      <c r="F14" s="242"/>
      <c r="G14" s="551"/>
      <c r="H14" s="551"/>
      <c r="I14" s="243"/>
      <c r="J14" s="546" t="s">
        <v>321</v>
      </c>
      <c r="K14" s="547"/>
      <c r="L14" s="226" t="s">
        <v>311</v>
      </c>
    </row>
    <row r="15" spans="1:15" s="203" customFormat="1" x14ac:dyDescent="0.2">
      <c r="A15" s="224"/>
      <c r="B15" s="212">
        <f>B13+0.001</f>
        <v>3.101</v>
      </c>
      <c r="C15" s="244" t="s">
        <v>322</v>
      </c>
      <c r="D15" s="245"/>
      <c r="E15" s="245"/>
      <c r="F15" s="245"/>
      <c r="G15" s="245"/>
      <c r="H15" s="245"/>
      <c r="I15" s="246"/>
      <c r="J15" s="536">
        <v>0.05</v>
      </c>
      <c r="K15" s="537"/>
      <c r="L15" s="247">
        <f>ROUND($E$8*J15,0)</f>
        <v>918377</v>
      </c>
      <c r="O15" s="248"/>
    </row>
    <row r="16" spans="1:15" s="203" customFormat="1" x14ac:dyDescent="0.2">
      <c r="A16" s="224"/>
      <c r="B16" s="212">
        <f t="shared" ref="B16:B21" si="0">B15+0.001</f>
        <v>3.1019999999999999</v>
      </c>
      <c r="C16" s="244" t="s">
        <v>323</v>
      </c>
      <c r="D16" s="245"/>
      <c r="E16" s="245"/>
      <c r="F16" s="245"/>
      <c r="G16" s="245"/>
      <c r="H16" s="245"/>
      <c r="I16" s="246"/>
      <c r="J16" s="536">
        <f>6.9/1000</f>
        <v>6.9000000000000008E-3</v>
      </c>
      <c r="K16" s="537"/>
      <c r="L16" s="247">
        <f t="shared" ref="L16:L21" si="1">ROUND($E$8*J16,0)</f>
        <v>126736</v>
      </c>
      <c r="O16" s="248"/>
    </row>
    <row r="17" spans="1:16" s="203" customFormat="1" x14ac:dyDescent="0.2">
      <c r="A17" s="224"/>
      <c r="B17" s="212">
        <f t="shared" si="0"/>
        <v>3.1029999999999998</v>
      </c>
      <c r="C17" s="244" t="s">
        <v>324</v>
      </c>
      <c r="D17" s="245"/>
      <c r="E17" s="245"/>
      <c r="F17" s="245"/>
      <c r="G17" s="245"/>
      <c r="H17" s="245"/>
      <c r="I17" s="246"/>
      <c r="J17" s="536">
        <f>(4/1000)</f>
        <v>4.0000000000000001E-3</v>
      </c>
      <c r="K17" s="537"/>
      <c r="L17" s="247">
        <f t="shared" si="1"/>
        <v>73470</v>
      </c>
      <c r="O17" s="248"/>
    </row>
    <row r="18" spans="1:16" s="203" customFormat="1" x14ac:dyDescent="0.2">
      <c r="A18" s="224"/>
      <c r="B18" s="212">
        <f t="shared" si="0"/>
        <v>3.1039999999999996</v>
      </c>
      <c r="C18" s="244" t="s">
        <v>325</v>
      </c>
      <c r="D18" s="245"/>
      <c r="E18" s="245"/>
      <c r="F18" s="245"/>
      <c r="G18" s="245"/>
      <c r="H18" s="245"/>
      <c r="I18" s="246"/>
      <c r="J18" s="536">
        <v>1.0999999999999999E-2</v>
      </c>
      <c r="K18" s="537"/>
      <c r="L18" s="247">
        <f t="shared" si="1"/>
        <v>202043</v>
      </c>
      <c r="O18" s="248"/>
    </row>
    <row r="19" spans="1:16" s="203" customFormat="1" x14ac:dyDescent="0.2">
      <c r="A19" s="224"/>
      <c r="B19" s="212">
        <f t="shared" si="0"/>
        <v>3.1049999999999995</v>
      </c>
      <c r="C19" s="244" t="s">
        <v>326</v>
      </c>
      <c r="D19" s="245"/>
      <c r="E19" s="245"/>
      <c r="F19" s="245"/>
      <c r="G19" s="245"/>
      <c r="H19" s="245"/>
      <c r="I19" s="246"/>
      <c r="J19" s="536">
        <v>5.0000000000000001E-3</v>
      </c>
      <c r="K19" s="537"/>
      <c r="L19" s="247">
        <f t="shared" si="1"/>
        <v>91838</v>
      </c>
      <c r="O19" s="248"/>
    </row>
    <row r="20" spans="1:16" s="203" customFormat="1" ht="11.25" customHeight="1" x14ac:dyDescent="0.2">
      <c r="A20" s="224"/>
      <c r="B20" s="212">
        <f t="shared" si="0"/>
        <v>3.1059999999999994</v>
      </c>
      <c r="C20" s="244" t="s">
        <v>327</v>
      </c>
      <c r="D20" s="245"/>
      <c r="E20" s="245"/>
      <c r="F20" s="245"/>
      <c r="G20" s="245"/>
      <c r="H20" s="245"/>
      <c r="I20" s="246"/>
      <c r="J20" s="536">
        <v>0.02</v>
      </c>
      <c r="K20" s="537"/>
      <c r="L20" s="247">
        <f t="shared" si="1"/>
        <v>367351</v>
      </c>
      <c r="O20" s="248"/>
    </row>
    <row r="21" spans="1:16" s="203" customFormat="1" x14ac:dyDescent="0.2">
      <c r="A21" s="224"/>
      <c r="B21" s="212">
        <f t="shared" si="0"/>
        <v>3.1069999999999993</v>
      </c>
      <c r="C21" s="244" t="s">
        <v>328</v>
      </c>
      <c r="D21" s="245"/>
      <c r="E21" s="245"/>
      <c r="F21" s="245"/>
      <c r="G21" s="245"/>
      <c r="H21" s="245"/>
      <c r="I21" s="246"/>
      <c r="J21" s="536">
        <v>5.0000000000000001E-3</v>
      </c>
      <c r="K21" s="537"/>
      <c r="L21" s="247">
        <f t="shared" si="1"/>
        <v>91838</v>
      </c>
      <c r="O21" s="248"/>
    </row>
    <row r="22" spans="1:16" s="203" customFormat="1" x14ac:dyDescent="0.2">
      <c r="A22" s="224"/>
      <c r="B22" s="224"/>
      <c r="C22" s="525" t="s">
        <v>329</v>
      </c>
      <c r="D22" s="526"/>
      <c r="E22" s="526"/>
      <c r="F22" s="526"/>
      <c r="G22" s="526"/>
      <c r="H22" s="526"/>
      <c r="I22" s="526"/>
      <c r="J22" s="526"/>
      <c r="K22" s="527"/>
      <c r="L22" s="225">
        <f>SUM(L15:L21)</f>
        <v>1871653</v>
      </c>
      <c r="O22" s="248"/>
    </row>
    <row r="23" spans="1:16" s="203" customFormat="1" x14ac:dyDescent="0.2">
      <c r="A23" s="224"/>
      <c r="B23" s="224"/>
      <c r="C23" s="249"/>
      <c r="D23" s="249"/>
      <c r="E23" s="249"/>
      <c r="F23" s="249"/>
      <c r="G23" s="249"/>
      <c r="H23" s="249"/>
      <c r="I23" s="249"/>
      <c r="J23" s="249"/>
      <c r="K23" s="249"/>
      <c r="L23" s="249"/>
    </row>
    <row r="24" spans="1:16" s="203" customFormat="1" x14ac:dyDescent="0.2">
      <c r="A24" s="224"/>
      <c r="B24" s="226">
        <f>B13+0.1</f>
        <v>3.2</v>
      </c>
      <c r="C24" s="542" t="s">
        <v>330</v>
      </c>
      <c r="D24" s="542"/>
      <c r="E24" s="542"/>
      <c r="F24" s="542"/>
      <c r="G24" s="542"/>
      <c r="H24" s="542"/>
      <c r="I24" s="542"/>
      <c r="J24" s="542"/>
      <c r="K24" s="542"/>
      <c r="L24" s="542"/>
    </row>
    <row r="25" spans="1:16" s="202" customFormat="1" ht="36" x14ac:dyDescent="0.2">
      <c r="A25" s="224"/>
      <c r="B25" s="204" t="s">
        <v>217</v>
      </c>
      <c r="C25" s="543" t="s">
        <v>11</v>
      </c>
      <c r="D25" s="543"/>
      <c r="E25" s="544" t="s">
        <v>331</v>
      </c>
      <c r="F25" s="545"/>
      <c r="G25" s="546" t="s">
        <v>332</v>
      </c>
      <c r="H25" s="547"/>
      <c r="I25" s="204" t="s">
        <v>333</v>
      </c>
      <c r="J25" s="546" t="s">
        <v>334</v>
      </c>
      <c r="K25" s="547"/>
      <c r="L25" s="226" t="s">
        <v>311</v>
      </c>
    </row>
    <row r="26" spans="1:16" s="203" customFormat="1" ht="12.75" customHeight="1" x14ac:dyDescent="0.2">
      <c r="A26" s="224"/>
      <c r="B26" s="212">
        <f>B24+0.001</f>
        <v>3.2010000000000001</v>
      </c>
      <c r="C26" s="250" t="s">
        <v>335</v>
      </c>
      <c r="D26" s="538" t="s">
        <v>336</v>
      </c>
      <c r="E26" s="533">
        <f>ROUND(($E$8*ROUND((1+$M$40),4)),0)</f>
        <v>21534099</v>
      </c>
      <c r="F26" s="534"/>
      <c r="G26" s="535">
        <v>0.3</v>
      </c>
      <c r="H26" s="535"/>
      <c r="I26" s="251">
        <v>14</v>
      </c>
      <c r="J26" s="536">
        <v>2E-3</v>
      </c>
      <c r="K26" s="537"/>
      <c r="L26" s="247">
        <f>ROUND((((((E26*G26)*J26)/12)*I26)+2500)*1.19,0)</f>
        <v>20913</v>
      </c>
    </row>
    <row r="27" spans="1:16" s="203" customFormat="1" ht="12.75" customHeight="1" x14ac:dyDescent="0.2">
      <c r="A27" s="224"/>
      <c r="B27" s="212">
        <f>B26+0.001</f>
        <v>3.202</v>
      </c>
      <c r="C27" s="250" t="s">
        <v>337</v>
      </c>
      <c r="D27" s="539"/>
      <c r="E27" s="533">
        <f>ROUND(($E$8*ROUND((1+$M$40),4)),0)</f>
        <v>21534099</v>
      </c>
      <c r="F27" s="534"/>
      <c r="G27" s="535">
        <v>1</v>
      </c>
      <c r="H27" s="535"/>
      <c r="I27" s="251">
        <v>14</v>
      </c>
      <c r="J27" s="536">
        <v>2E-3</v>
      </c>
      <c r="K27" s="537"/>
      <c r="L27" s="247">
        <f>ROUND((((((E27*G27)*J27)/12)*I27)+2500)*1.19,0)</f>
        <v>62768</v>
      </c>
    </row>
    <row r="28" spans="1:16" s="203" customFormat="1" ht="12.75" customHeight="1" x14ac:dyDescent="0.2">
      <c r="A28" s="224"/>
      <c r="B28" s="212">
        <f>B27+0.001</f>
        <v>3.2029999999999998</v>
      </c>
      <c r="C28" s="250" t="s">
        <v>338</v>
      </c>
      <c r="D28" s="539"/>
      <c r="E28" s="533">
        <f>ROUND(($E$8*ROUND((1+$M$40),4)),0)</f>
        <v>21534099</v>
      </c>
      <c r="F28" s="534"/>
      <c r="G28" s="535">
        <v>0.1</v>
      </c>
      <c r="H28" s="535"/>
      <c r="I28" s="251">
        <v>44</v>
      </c>
      <c r="J28" s="536">
        <v>2E-3</v>
      </c>
      <c r="K28" s="537"/>
      <c r="L28" s="247">
        <f>ROUND((((((E28*G28)*J28)/12)*I28)+2500)*1.19,0)</f>
        <v>21767</v>
      </c>
      <c r="O28" s="252"/>
      <c r="P28" s="252"/>
    </row>
    <row r="29" spans="1:16" s="203" customFormat="1" ht="24" x14ac:dyDescent="0.2">
      <c r="A29" s="224"/>
      <c r="B29" s="212">
        <f>B28+0.001</f>
        <v>3.2039999999999997</v>
      </c>
      <c r="C29" s="250" t="s">
        <v>339</v>
      </c>
      <c r="D29" s="539"/>
      <c r="E29" s="533">
        <f>ROUND(($E$8*ROUND((1+$M$40),4)),0)</f>
        <v>21534099</v>
      </c>
      <c r="F29" s="534"/>
      <c r="G29" s="535">
        <v>0.3</v>
      </c>
      <c r="H29" s="535"/>
      <c r="I29" s="251">
        <v>60</v>
      </c>
      <c r="J29" s="536">
        <v>2E-3</v>
      </c>
      <c r="K29" s="537"/>
      <c r="L29" s="247">
        <f>ROUND((((((E29*G29)*J29)/12)*I29)+2500)*1.19,0)</f>
        <v>79852</v>
      </c>
      <c r="N29" s="253"/>
      <c r="O29" s="254"/>
      <c r="P29" s="252"/>
    </row>
    <row r="30" spans="1:16" s="203" customFormat="1" ht="48" x14ac:dyDescent="0.2">
      <c r="A30" s="224"/>
      <c r="B30" s="212">
        <f>B29+0.001</f>
        <v>3.2049999999999996</v>
      </c>
      <c r="C30" s="250" t="s">
        <v>340</v>
      </c>
      <c r="D30" s="218" t="s">
        <v>341</v>
      </c>
      <c r="E30" s="533">
        <f>ROUND(($E$8*ROUND((1+$M$40),4)),0)</f>
        <v>21534099</v>
      </c>
      <c r="F30" s="534"/>
      <c r="G30" s="535">
        <v>0.3</v>
      </c>
      <c r="H30" s="535"/>
      <c r="I30" s="251">
        <v>8</v>
      </c>
      <c r="J30" s="536">
        <v>3.0000000000000001E-3</v>
      </c>
      <c r="K30" s="537"/>
      <c r="L30" s="247">
        <f>ROUND((((((E30*G30)*J30)/12)*I30)+2500)*1.19,0)</f>
        <v>18350</v>
      </c>
      <c r="N30" s="253"/>
      <c r="O30" s="253"/>
      <c r="P30" s="255"/>
    </row>
    <row r="31" spans="1:16" s="203" customFormat="1" x14ac:dyDescent="0.2">
      <c r="A31" s="224"/>
      <c r="B31" s="224"/>
      <c r="C31" s="525" t="s">
        <v>342</v>
      </c>
      <c r="D31" s="526"/>
      <c r="E31" s="526"/>
      <c r="F31" s="526"/>
      <c r="G31" s="526"/>
      <c r="H31" s="526"/>
      <c r="I31" s="526"/>
      <c r="J31" s="526"/>
      <c r="K31" s="527"/>
      <c r="L31" s="225">
        <f>ROUND(SUM(L26:L30),0)</f>
        <v>203650</v>
      </c>
    </row>
    <row r="32" spans="1:16" s="203" customFormat="1" x14ac:dyDescent="0.2">
      <c r="A32" s="224"/>
      <c r="B32" s="224"/>
      <c r="C32" s="528"/>
      <c r="D32" s="528"/>
      <c r="E32" s="528"/>
      <c r="F32" s="528"/>
      <c r="G32" s="528"/>
      <c r="H32" s="528"/>
      <c r="I32" s="528"/>
      <c r="J32" s="528"/>
      <c r="K32" s="528"/>
      <c r="L32" s="528"/>
      <c r="N32" s="256"/>
    </row>
    <row r="33" spans="1:16" s="203" customFormat="1" x14ac:dyDescent="0.2">
      <c r="A33" s="224"/>
      <c r="B33" s="224"/>
      <c r="C33" s="233" t="s">
        <v>343</v>
      </c>
      <c r="D33" s="234"/>
      <c r="E33" s="234"/>
      <c r="F33" s="234"/>
      <c r="G33" s="234"/>
      <c r="H33" s="234"/>
      <c r="I33" s="234"/>
      <c r="J33" s="234"/>
      <c r="K33" s="235"/>
      <c r="L33" s="225">
        <f>ROUND(L22+L31,0)</f>
        <v>2075303</v>
      </c>
    </row>
    <row r="34" spans="1:16" s="203" customFormat="1" x14ac:dyDescent="0.2">
      <c r="A34" s="224"/>
      <c r="B34" s="224"/>
      <c r="C34" s="233" t="s">
        <v>344</v>
      </c>
      <c r="D34" s="234"/>
      <c r="E34" s="234"/>
      <c r="F34" s="234"/>
      <c r="G34" s="234"/>
      <c r="H34" s="234"/>
      <c r="I34" s="234"/>
      <c r="J34" s="234"/>
      <c r="K34" s="235"/>
      <c r="L34" s="236">
        <f>+L33/E8</f>
        <v>0.1129875558703138</v>
      </c>
    </row>
    <row r="35" spans="1:16" s="203" customFormat="1" x14ac:dyDescent="0.2">
      <c r="A35" s="224"/>
      <c r="B35" s="224"/>
      <c r="C35" s="528"/>
      <c r="D35" s="528"/>
      <c r="E35" s="528"/>
      <c r="F35" s="528"/>
      <c r="G35" s="528"/>
      <c r="H35" s="528"/>
      <c r="I35" s="528"/>
      <c r="J35" s="528"/>
      <c r="K35" s="528"/>
      <c r="L35" s="528"/>
    </row>
    <row r="36" spans="1:16" s="203" customFormat="1" x14ac:dyDescent="0.2">
      <c r="A36" s="224"/>
      <c r="B36" s="224"/>
      <c r="C36" s="233" t="s">
        <v>345</v>
      </c>
      <c r="D36" s="234"/>
      <c r="E36" s="234"/>
      <c r="F36" s="234"/>
      <c r="G36" s="234"/>
      <c r="H36" s="234"/>
      <c r="I36" s="234"/>
      <c r="J36" s="234"/>
      <c r="K36" s="235"/>
      <c r="L36" s="257">
        <f>+L34</f>
        <v>0.1129875558703138</v>
      </c>
    </row>
    <row r="37" spans="1:16" s="202" customFormat="1" x14ac:dyDescent="0.2">
      <c r="A37" s="240"/>
      <c r="B37" s="240"/>
      <c r="C37" s="233" t="s">
        <v>346</v>
      </c>
      <c r="D37" s="234"/>
      <c r="E37" s="234"/>
      <c r="F37" s="234"/>
      <c r="G37" s="234"/>
      <c r="H37" s="234"/>
      <c r="I37" s="234"/>
      <c r="J37" s="234"/>
      <c r="K37" s="235"/>
      <c r="L37" s="257">
        <v>0.01</v>
      </c>
      <c r="O37" s="258"/>
      <c r="P37" s="259"/>
    </row>
    <row r="38" spans="1:16" s="202" customFormat="1" x14ac:dyDescent="0.2">
      <c r="A38" s="240"/>
      <c r="B38" s="240"/>
      <c r="C38" s="233" t="s">
        <v>347</v>
      </c>
      <c r="D38" s="234"/>
      <c r="E38" s="234"/>
      <c r="F38" s="234"/>
      <c r="G38" s="234"/>
      <c r="H38" s="234"/>
      <c r="I38" s="234"/>
      <c r="J38" s="234"/>
      <c r="K38" s="235"/>
      <c r="L38" s="257">
        <v>0.05</v>
      </c>
    </row>
    <row r="39" spans="1:16" s="203" customFormat="1" x14ac:dyDescent="0.2">
      <c r="A39" s="224"/>
      <c r="B39" s="224"/>
      <c r="C39" s="528"/>
      <c r="D39" s="528"/>
      <c r="E39" s="528"/>
      <c r="F39" s="528"/>
      <c r="G39" s="528"/>
      <c r="H39" s="528"/>
      <c r="I39" s="528"/>
      <c r="J39" s="528"/>
      <c r="K39" s="528"/>
      <c r="L39" s="528"/>
      <c r="M39" s="260"/>
    </row>
    <row r="40" spans="1:16" s="203" customFormat="1" x14ac:dyDescent="0.2">
      <c r="A40" s="224"/>
      <c r="B40" s="224"/>
      <c r="C40" s="233" t="s">
        <v>348</v>
      </c>
      <c r="D40" s="234"/>
      <c r="E40" s="234"/>
      <c r="F40" s="234"/>
      <c r="G40" s="234"/>
      <c r="H40" s="234"/>
      <c r="I40" s="234"/>
      <c r="J40" s="234"/>
      <c r="K40" s="235"/>
      <c r="L40" s="257">
        <f>+L36+L37+L38</f>
        <v>0.17298755587031378</v>
      </c>
      <c r="M40" s="261">
        <v>0.1724</v>
      </c>
      <c r="N40" s="260"/>
    </row>
    <row r="41" spans="1:16" s="203" customFormat="1" x14ac:dyDescent="0.2">
      <c r="A41" s="224"/>
      <c r="B41" s="224"/>
      <c r="C41" s="262"/>
      <c r="D41" s="262"/>
      <c r="E41" s="262"/>
      <c r="F41" s="262"/>
      <c r="G41" s="202"/>
      <c r="H41" s="202"/>
      <c r="I41" s="202"/>
      <c r="J41" s="202"/>
      <c r="K41" s="202"/>
      <c r="L41" s="263"/>
    </row>
    <row r="42" spans="1:16" s="203" customFormat="1" x14ac:dyDescent="0.2">
      <c r="A42" s="224"/>
      <c r="B42" s="224"/>
      <c r="C42" s="264"/>
      <c r="D42" s="529"/>
      <c r="E42" s="529"/>
      <c r="F42" s="529"/>
      <c r="G42" s="529"/>
      <c r="H42" s="529"/>
      <c r="I42" s="529"/>
      <c r="J42" s="529"/>
      <c r="K42" s="529"/>
      <c r="L42" s="530"/>
    </row>
    <row r="43" spans="1:16" s="203" customFormat="1" x14ac:dyDescent="0.2">
      <c r="A43" s="224"/>
      <c r="B43" s="224"/>
      <c r="C43" s="265" t="s">
        <v>349</v>
      </c>
      <c r="D43" s="531"/>
      <c r="E43" s="531"/>
      <c r="F43" s="531"/>
      <c r="G43" s="531"/>
      <c r="H43" s="531"/>
      <c r="I43" s="531"/>
      <c r="J43" s="531"/>
      <c r="K43" s="531"/>
      <c r="L43" s="532"/>
    </row>
    <row r="44" spans="1:16" s="203" customFormat="1" x14ac:dyDescent="0.2">
      <c r="A44" s="224"/>
      <c r="B44" s="224"/>
      <c r="C44" s="266" t="s">
        <v>349</v>
      </c>
      <c r="D44" s="518"/>
      <c r="E44" s="518"/>
      <c r="F44" s="518"/>
      <c r="G44" s="518"/>
      <c r="H44" s="518"/>
      <c r="I44" s="518"/>
      <c r="J44" s="518"/>
      <c r="K44" s="518"/>
      <c r="L44" s="519"/>
    </row>
    <row r="47" spans="1:16" x14ac:dyDescent="0.2">
      <c r="A47" s="267" t="s">
        <v>350</v>
      </c>
      <c r="D47" s="194">
        <v>0</v>
      </c>
    </row>
    <row r="48" spans="1:16" x14ac:dyDescent="0.2">
      <c r="A48" s="267" t="s">
        <v>351</v>
      </c>
      <c r="D48" s="194">
        <v>5</v>
      </c>
    </row>
  </sheetData>
  <mergeCells count="55">
    <mergeCell ref="B6:C6"/>
    <mergeCell ref="D6:L6"/>
    <mergeCell ref="B2:I2"/>
    <mergeCell ref="J2:L5"/>
    <mergeCell ref="B3:I3"/>
    <mergeCell ref="B4:I4"/>
    <mergeCell ref="B5:I5"/>
    <mergeCell ref="B8:D8"/>
    <mergeCell ref="E8:G8"/>
    <mergeCell ref="J8:L8"/>
    <mergeCell ref="B9:D9"/>
    <mergeCell ref="F9:G9"/>
    <mergeCell ref="J9:L9"/>
    <mergeCell ref="J20:K20"/>
    <mergeCell ref="G11:H11"/>
    <mergeCell ref="B12:L12"/>
    <mergeCell ref="C13:L13"/>
    <mergeCell ref="C14:D14"/>
    <mergeCell ref="G14:H14"/>
    <mergeCell ref="J14:K14"/>
    <mergeCell ref="J15:K15"/>
    <mergeCell ref="J16:K16"/>
    <mergeCell ref="J17:K17"/>
    <mergeCell ref="J18:K18"/>
    <mergeCell ref="J19:K19"/>
    <mergeCell ref="J21:K21"/>
    <mergeCell ref="C22:K22"/>
    <mergeCell ref="C24:L24"/>
    <mergeCell ref="C25:D25"/>
    <mergeCell ref="E25:F25"/>
    <mergeCell ref="G25:H25"/>
    <mergeCell ref="J25:K25"/>
    <mergeCell ref="D26:D29"/>
    <mergeCell ref="E26:F26"/>
    <mergeCell ref="G26:H26"/>
    <mergeCell ref="J26:K26"/>
    <mergeCell ref="E27:F27"/>
    <mergeCell ref="G27:H27"/>
    <mergeCell ref="J27:K27"/>
    <mergeCell ref="E28:F28"/>
    <mergeCell ref="G28:H28"/>
    <mergeCell ref="J28:K28"/>
    <mergeCell ref="E29:F29"/>
    <mergeCell ref="G29:H29"/>
    <mergeCell ref="J29:K29"/>
    <mergeCell ref="E30:F30"/>
    <mergeCell ref="G30:H30"/>
    <mergeCell ref="J30:K30"/>
    <mergeCell ref="D44:L44"/>
    <mergeCell ref="C31:K31"/>
    <mergeCell ref="C32:L32"/>
    <mergeCell ref="C35:L35"/>
    <mergeCell ref="C39:L39"/>
    <mergeCell ref="D42:L42"/>
    <mergeCell ref="D43:L4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8168DC-2330-4CD8-92AD-10F9B479D708}">
  <dimension ref="A1:J114"/>
  <sheetViews>
    <sheetView showGridLines="0" view="pageBreakPreview" zoomScale="70" zoomScaleNormal="100" zoomScaleSheetLayoutView="70" zoomScalePageLayoutView="55" workbookViewId="0">
      <selection activeCell="N15" sqref="N15"/>
    </sheetView>
  </sheetViews>
  <sheetFormatPr baseColWidth="10" defaultColWidth="11.42578125" defaultRowHeight="16.5" x14ac:dyDescent="0.3"/>
  <cols>
    <col min="1" max="1" width="2.42578125" style="1" customWidth="1"/>
    <col min="2" max="2" width="3.42578125" style="1" customWidth="1"/>
    <col min="3" max="3" width="5.140625" style="1" customWidth="1"/>
    <col min="4" max="4" width="16.42578125" style="2" customWidth="1"/>
    <col min="5" max="5" width="17.7109375" style="1" customWidth="1"/>
    <col min="6" max="6" width="73.28515625" style="1" customWidth="1"/>
    <col min="7" max="7" width="8.7109375" style="1" customWidth="1"/>
    <col min="8" max="8" width="22" style="1" customWidth="1"/>
    <col min="9" max="9" width="3.28515625" style="1" customWidth="1"/>
    <col min="10" max="10" width="2.7109375" style="1" customWidth="1"/>
    <col min="11" max="11" width="29" style="1" customWidth="1"/>
    <col min="12" max="12" width="43.85546875" style="1" customWidth="1"/>
    <col min="13" max="13" width="11.42578125" style="1"/>
    <col min="14" max="14" width="22" style="1" customWidth="1"/>
    <col min="15" max="15" width="27" style="1" bestFit="1" customWidth="1"/>
    <col min="16" max="16" width="23.28515625" style="1" bestFit="1" customWidth="1"/>
    <col min="17" max="17" width="25.42578125" style="1" bestFit="1" customWidth="1"/>
    <col min="18" max="16384" width="11.42578125" style="1"/>
  </cols>
  <sheetData>
    <row r="1" spans="1:10" ht="22.5" customHeight="1" x14ac:dyDescent="0.3">
      <c r="A1" s="5"/>
      <c r="B1" s="8"/>
      <c r="C1" s="491" t="s">
        <v>8</v>
      </c>
      <c r="D1" s="495" t="s">
        <v>10</v>
      </c>
      <c r="E1" s="495"/>
      <c r="F1" s="493" t="s">
        <v>11</v>
      </c>
      <c r="G1" s="493" t="s">
        <v>12</v>
      </c>
      <c r="H1" s="489" t="s">
        <v>14</v>
      </c>
      <c r="I1" s="9"/>
      <c r="J1" s="5"/>
    </row>
    <row r="2" spans="1:10" ht="36.75" customHeight="1" thickBot="1" x14ac:dyDescent="0.35">
      <c r="A2" s="5"/>
      <c r="B2" s="8"/>
      <c r="C2" s="492"/>
      <c r="D2" s="132" t="s">
        <v>16</v>
      </c>
      <c r="E2" s="132" t="s">
        <v>17</v>
      </c>
      <c r="F2" s="494"/>
      <c r="G2" s="494"/>
      <c r="H2" s="490"/>
      <c r="I2" s="9"/>
      <c r="J2" s="5"/>
    </row>
    <row r="3" spans="1:10" ht="30" customHeight="1" x14ac:dyDescent="0.3">
      <c r="A3" s="5"/>
      <c r="B3" s="8"/>
      <c r="C3" s="411" t="s">
        <v>18</v>
      </c>
      <c r="D3" s="412"/>
      <c r="E3" s="412"/>
      <c r="F3" s="412"/>
      <c r="G3" s="412"/>
      <c r="H3" s="413"/>
      <c r="I3" s="9"/>
      <c r="J3" s="5"/>
    </row>
    <row r="4" spans="1:10" ht="30" customHeight="1" x14ac:dyDescent="0.3">
      <c r="A4" s="5"/>
      <c r="B4" s="8"/>
      <c r="C4" s="157">
        <v>1</v>
      </c>
      <c r="D4" s="190" t="s">
        <v>19</v>
      </c>
      <c r="E4" s="189">
        <v>3007</v>
      </c>
      <c r="F4" s="138" t="s">
        <v>20</v>
      </c>
      <c r="G4" s="137" t="s">
        <v>21</v>
      </c>
      <c r="H4" s="145">
        <v>758</v>
      </c>
      <c r="I4" s="9"/>
      <c r="J4" s="5"/>
    </row>
    <row r="5" spans="1:10" ht="30" customHeight="1" x14ac:dyDescent="0.3">
      <c r="A5" s="5"/>
      <c r="B5" s="8"/>
      <c r="C5" s="393" t="s">
        <v>23</v>
      </c>
      <c r="D5" s="392"/>
      <c r="E5" s="392"/>
      <c r="F5" s="392"/>
      <c r="G5" s="392"/>
      <c r="H5" s="394"/>
      <c r="I5" s="9"/>
      <c r="J5" s="5"/>
    </row>
    <row r="6" spans="1:10" ht="60" customHeight="1" x14ac:dyDescent="0.3">
      <c r="A6" s="5"/>
      <c r="B6" s="8"/>
      <c r="C6" s="157">
        <v>2</v>
      </c>
      <c r="D6" s="137" t="s">
        <v>24</v>
      </c>
      <c r="E6" s="137">
        <v>5196</v>
      </c>
      <c r="F6" s="138" t="s">
        <v>25</v>
      </c>
      <c r="G6" s="137" t="s">
        <v>26</v>
      </c>
      <c r="H6" s="145">
        <f>+'[190]PRESUP TOTAL'!$G$16</f>
        <v>85531</v>
      </c>
      <c r="I6" s="9"/>
      <c r="J6" s="5"/>
    </row>
    <row r="7" spans="1:10" ht="60" customHeight="1" x14ac:dyDescent="0.3">
      <c r="A7" s="5"/>
      <c r="B7" s="8"/>
      <c r="C7" s="157">
        <v>3</v>
      </c>
      <c r="D7" s="137" t="s">
        <v>24</v>
      </c>
      <c r="E7" s="137">
        <v>5197</v>
      </c>
      <c r="F7" s="138" t="s">
        <v>27</v>
      </c>
      <c r="G7" s="137" t="s">
        <v>26</v>
      </c>
      <c r="H7" s="145">
        <f>+'[190]PRESUP TOTAL'!$G$17</f>
        <v>91446</v>
      </c>
      <c r="I7" s="9"/>
      <c r="J7" s="5"/>
    </row>
    <row r="8" spans="1:10" ht="30" customHeight="1" x14ac:dyDescent="0.3">
      <c r="A8" s="5"/>
      <c r="B8" s="8"/>
      <c r="C8" s="393" t="s">
        <v>28</v>
      </c>
      <c r="D8" s="392"/>
      <c r="E8" s="392"/>
      <c r="F8" s="392"/>
      <c r="G8" s="392"/>
      <c r="H8" s="394"/>
      <c r="I8" s="9"/>
      <c r="J8" s="5"/>
    </row>
    <row r="9" spans="1:10" ht="42.75" customHeight="1" x14ac:dyDescent="0.3">
      <c r="A9" s="5"/>
      <c r="B9" s="8"/>
      <c r="C9" s="157">
        <v>4</v>
      </c>
      <c r="D9" s="151" t="s">
        <v>29</v>
      </c>
      <c r="E9" s="148">
        <v>3710</v>
      </c>
      <c r="F9" s="149" t="s">
        <v>30</v>
      </c>
      <c r="G9" s="148" t="s">
        <v>26</v>
      </c>
      <c r="H9" s="145">
        <v>4920</v>
      </c>
      <c r="I9" s="9"/>
      <c r="J9" s="5"/>
    </row>
    <row r="10" spans="1:10" ht="57" customHeight="1" x14ac:dyDescent="0.3">
      <c r="A10" s="5"/>
      <c r="B10" s="8"/>
      <c r="C10" s="157">
        <v>5</v>
      </c>
      <c r="D10" s="191" t="s">
        <v>29</v>
      </c>
      <c r="E10" s="150">
        <v>3017</v>
      </c>
      <c r="F10" s="149" t="s">
        <v>31</v>
      </c>
      <c r="G10" s="148" t="s">
        <v>26</v>
      </c>
      <c r="H10" s="145">
        <v>34896</v>
      </c>
      <c r="I10" s="9"/>
      <c r="J10" s="5"/>
    </row>
    <row r="11" spans="1:10" ht="30" customHeight="1" x14ac:dyDescent="0.3">
      <c r="A11" s="5"/>
      <c r="B11" s="8"/>
      <c r="C11" s="393" t="s">
        <v>32</v>
      </c>
      <c r="D11" s="392"/>
      <c r="E11" s="392"/>
      <c r="F11" s="392"/>
      <c r="G11" s="392"/>
      <c r="H11" s="394"/>
      <c r="I11" s="9"/>
      <c r="J11" s="5"/>
    </row>
    <row r="12" spans="1:10" ht="48" customHeight="1" x14ac:dyDescent="0.3">
      <c r="A12" s="5"/>
      <c r="B12" s="8"/>
      <c r="C12" s="157">
        <v>6</v>
      </c>
      <c r="D12" s="191" t="s">
        <v>33</v>
      </c>
      <c r="E12" s="148">
        <v>4161</v>
      </c>
      <c r="F12" s="149" t="s">
        <v>34</v>
      </c>
      <c r="G12" s="148" t="s">
        <v>26</v>
      </c>
      <c r="H12" s="145">
        <v>129602</v>
      </c>
      <c r="I12" s="9"/>
      <c r="J12" s="5"/>
    </row>
    <row r="13" spans="1:10" ht="62.25" customHeight="1" x14ac:dyDescent="0.3">
      <c r="A13" s="5"/>
      <c r="B13" s="8"/>
      <c r="C13" s="157">
        <v>7</v>
      </c>
      <c r="D13" s="191" t="s">
        <v>35</v>
      </c>
      <c r="E13" s="148">
        <v>6016</v>
      </c>
      <c r="F13" s="149" t="s">
        <v>36</v>
      </c>
      <c r="G13" s="148" t="s">
        <v>26</v>
      </c>
      <c r="H13" s="145">
        <v>109965</v>
      </c>
      <c r="I13" s="9"/>
      <c r="J13" s="5"/>
    </row>
    <row r="14" spans="1:10" ht="30" customHeight="1" x14ac:dyDescent="0.3">
      <c r="A14" s="5"/>
      <c r="B14" s="8"/>
      <c r="C14" s="393" t="s">
        <v>37</v>
      </c>
      <c r="D14" s="392"/>
      <c r="E14" s="392"/>
      <c r="F14" s="392"/>
      <c r="G14" s="392"/>
      <c r="H14" s="394"/>
      <c r="I14" s="9"/>
      <c r="J14" s="5"/>
    </row>
    <row r="15" spans="1:10" ht="44.25" customHeight="1" x14ac:dyDescent="0.3">
      <c r="A15" s="5"/>
      <c r="B15" s="8"/>
      <c r="C15" s="157">
        <v>8</v>
      </c>
      <c r="D15" s="151" t="s">
        <v>38</v>
      </c>
      <c r="E15" s="148" t="s">
        <v>526</v>
      </c>
      <c r="F15" s="149" t="s">
        <v>40</v>
      </c>
      <c r="G15" s="148" t="s">
        <v>26</v>
      </c>
      <c r="H15" s="145">
        <v>712870</v>
      </c>
      <c r="I15" s="9"/>
      <c r="J15" s="5"/>
    </row>
    <row r="16" spans="1:10" ht="109.5" customHeight="1" x14ac:dyDescent="0.3">
      <c r="A16" s="5"/>
      <c r="B16" s="8"/>
      <c r="C16" s="157">
        <v>9</v>
      </c>
      <c r="D16" s="151" t="s">
        <v>38</v>
      </c>
      <c r="E16" s="148" t="s">
        <v>527</v>
      </c>
      <c r="F16" s="149" t="s">
        <v>42</v>
      </c>
      <c r="G16" s="148" t="s">
        <v>43</v>
      </c>
      <c r="H16" s="145">
        <v>7202</v>
      </c>
      <c r="I16" s="9"/>
      <c r="J16" s="5"/>
    </row>
    <row r="17" spans="1:10" ht="44.25" customHeight="1" x14ac:dyDescent="0.3">
      <c r="A17" s="5"/>
      <c r="B17" s="8"/>
      <c r="C17" s="157">
        <v>10</v>
      </c>
      <c r="D17" s="151" t="s">
        <v>38</v>
      </c>
      <c r="E17" s="148" t="s">
        <v>528</v>
      </c>
      <c r="F17" s="149" t="s">
        <v>45</v>
      </c>
      <c r="G17" s="148" t="s">
        <v>43</v>
      </c>
      <c r="H17" s="145">
        <v>7202</v>
      </c>
      <c r="I17" s="9"/>
      <c r="J17" s="5"/>
    </row>
    <row r="18" spans="1:10" ht="30" customHeight="1" x14ac:dyDescent="0.3">
      <c r="A18" s="5"/>
      <c r="B18" s="8"/>
      <c r="C18" s="393" t="s">
        <v>46</v>
      </c>
      <c r="D18" s="392"/>
      <c r="E18" s="392"/>
      <c r="F18" s="392"/>
      <c r="G18" s="392"/>
      <c r="H18" s="394"/>
      <c r="I18" s="9"/>
      <c r="J18" s="5"/>
    </row>
    <row r="19" spans="1:10" ht="30" customHeight="1" x14ac:dyDescent="0.3">
      <c r="A19" s="5"/>
      <c r="B19" s="8"/>
      <c r="C19" s="157">
        <v>11</v>
      </c>
      <c r="D19" s="148" t="s">
        <v>47</v>
      </c>
      <c r="E19" s="148">
        <v>4671</v>
      </c>
      <c r="F19" s="149" t="s">
        <v>48</v>
      </c>
      <c r="G19" s="148" t="s">
        <v>21</v>
      </c>
      <c r="H19" s="145">
        <v>7720</v>
      </c>
      <c r="I19" s="9"/>
      <c r="J19" s="5"/>
    </row>
    <row r="20" spans="1:10" ht="30" customHeight="1" x14ac:dyDescent="0.3">
      <c r="A20" s="5"/>
      <c r="B20" s="8"/>
      <c r="C20" s="393" t="s">
        <v>49</v>
      </c>
      <c r="D20" s="392"/>
      <c r="E20" s="392"/>
      <c r="F20" s="392"/>
      <c r="G20" s="392"/>
      <c r="H20" s="394"/>
      <c r="I20" s="9"/>
      <c r="J20" s="5"/>
    </row>
    <row r="21" spans="1:10" ht="30" customHeight="1" x14ac:dyDescent="0.3">
      <c r="A21" s="5"/>
      <c r="B21" s="8"/>
      <c r="C21" s="157">
        <v>12</v>
      </c>
      <c r="D21" s="151" t="s">
        <v>50</v>
      </c>
      <c r="E21" s="148">
        <v>4390</v>
      </c>
      <c r="F21" s="149" t="s">
        <v>51</v>
      </c>
      <c r="G21" s="148" t="s">
        <v>26</v>
      </c>
      <c r="H21" s="145">
        <v>82116</v>
      </c>
      <c r="I21" s="9"/>
      <c r="J21" s="5"/>
    </row>
    <row r="22" spans="1:10" ht="45.75" customHeight="1" x14ac:dyDescent="0.3">
      <c r="A22" s="5"/>
      <c r="B22" s="8"/>
      <c r="C22" s="157">
        <v>13</v>
      </c>
      <c r="D22" s="151" t="s">
        <v>52</v>
      </c>
      <c r="E22" s="148">
        <v>4159</v>
      </c>
      <c r="F22" s="149" t="s">
        <v>53</v>
      </c>
      <c r="G22" s="148" t="s">
        <v>26</v>
      </c>
      <c r="H22" s="145">
        <v>128055</v>
      </c>
      <c r="I22" s="9"/>
      <c r="J22" s="5"/>
    </row>
    <row r="23" spans="1:10" ht="60.75" customHeight="1" x14ac:dyDescent="0.3">
      <c r="A23" s="5"/>
      <c r="B23" s="8"/>
      <c r="C23" s="157">
        <v>14</v>
      </c>
      <c r="D23" s="151" t="s">
        <v>54</v>
      </c>
      <c r="E23" s="148">
        <v>6486</v>
      </c>
      <c r="F23" s="149" t="s">
        <v>55</v>
      </c>
      <c r="G23" s="148" t="s">
        <v>26</v>
      </c>
      <c r="H23" s="145">
        <v>48063</v>
      </c>
      <c r="I23" s="9"/>
      <c r="J23" s="5"/>
    </row>
    <row r="24" spans="1:10" ht="60.75" customHeight="1" x14ac:dyDescent="0.3">
      <c r="A24" s="5"/>
      <c r="B24" s="8"/>
      <c r="C24" s="157">
        <v>15</v>
      </c>
      <c r="D24" s="151" t="s">
        <v>56</v>
      </c>
      <c r="E24" s="148">
        <v>6137</v>
      </c>
      <c r="F24" s="149" t="s">
        <v>57</v>
      </c>
      <c r="G24" s="148" t="s">
        <v>21</v>
      </c>
      <c r="H24" s="145">
        <v>192265</v>
      </c>
      <c r="I24" s="9"/>
      <c r="J24" s="5"/>
    </row>
    <row r="25" spans="1:10" ht="60.75" customHeight="1" x14ac:dyDescent="0.3">
      <c r="A25" s="5"/>
      <c r="B25" s="8"/>
      <c r="C25" s="157">
        <v>16</v>
      </c>
      <c r="D25" s="151" t="s">
        <v>58</v>
      </c>
      <c r="E25" s="148">
        <v>6102</v>
      </c>
      <c r="F25" s="149" t="s">
        <v>59</v>
      </c>
      <c r="G25" s="148" t="s">
        <v>60</v>
      </c>
      <c r="H25" s="145">
        <v>25934</v>
      </c>
      <c r="I25" s="9"/>
      <c r="J25" s="5"/>
    </row>
    <row r="26" spans="1:10" ht="60.75" customHeight="1" x14ac:dyDescent="0.3">
      <c r="A26" s="5"/>
      <c r="B26" s="8"/>
      <c r="C26" s="157">
        <v>17</v>
      </c>
      <c r="D26" s="151" t="s">
        <v>61</v>
      </c>
      <c r="E26" s="148">
        <v>8228</v>
      </c>
      <c r="F26" s="149" t="s">
        <v>62</v>
      </c>
      <c r="G26" s="148" t="s">
        <v>60</v>
      </c>
      <c r="H26" s="145">
        <v>20643</v>
      </c>
      <c r="I26" s="9"/>
      <c r="J26" s="5"/>
    </row>
    <row r="27" spans="1:10" ht="60.75" customHeight="1" x14ac:dyDescent="0.3">
      <c r="A27" s="5"/>
      <c r="B27" s="8"/>
      <c r="C27" s="157">
        <v>18</v>
      </c>
      <c r="D27" s="151" t="s">
        <v>63</v>
      </c>
      <c r="E27" s="148">
        <v>8229</v>
      </c>
      <c r="F27" s="149" t="s">
        <v>64</v>
      </c>
      <c r="G27" s="148" t="s">
        <v>60</v>
      </c>
      <c r="H27" s="145">
        <v>16118</v>
      </c>
      <c r="I27" s="9"/>
      <c r="J27" s="5"/>
    </row>
    <row r="28" spans="1:10" ht="60.75" customHeight="1" x14ac:dyDescent="0.3">
      <c r="A28" s="5"/>
      <c r="B28" s="8"/>
      <c r="C28" s="157">
        <v>19</v>
      </c>
      <c r="D28" s="151" t="s">
        <v>65</v>
      </c>
      <c r="E28" s="148">
        <v>8776</v>
      </c>
      <c r="F28" s="149" t="s">
        <v>66</v>
      </c>
      <c r="G28" s="148" t="s">
        <v>60</v>
      </c>
      <c r="H28" s="145">
        <v>21944</v>
      </c>
      <c r="I28" s="9"/>
      <c r="J28" s="5"/>
    </row>
    <row r="29" spans="1:10" ht="60.75" customHeight="1" x14ac:dyDescent="0.3">
      <c r="A29" s="5"/>
      <c r="B29" s="8"/>
      <c r="C29" s="157">
        <v>20</v>
      </c>
      <c r="D29" s="151" t="s">
        <v>67</v>
      </c>
      <c r="E29" s="148">
        <v>4054</v>
      </c>
      <c r="F29" s="149" t="s">
        <v>68</v>
      </c>
      <c r="G29" s="148" t="s">
        <v>60</v>
      </c>
      <c r="H29" s="145">
        <v>61118</v>
      </c>
      <c r="I29" s="9"/>
      <c r="J29" s="5"/>
    </row>
    <row r="30" spans="1:10" ht="60.75" customHeight="1" x14ac:dyDescent="0.3">
      <c r="A30" s="5"/>
      <c r="B30" s="8"/>
      <c r="C30" s="157">
        <v>21</v>
      </c>
      <c r="D30" s="151" t="s">
        <v>69</v>
      </c>
      <c r="E30" s="148">
        <v>6475</v>
      </c>
      <c r="F30" s="149" t="s">
        <v>70</v>
      </c>
      <c r="G30" s="148" t="s">
        <v>60</v>
      </c>
      <c r="H30" s="145">
        <v>60097</v>
      </c>
      <c r="I30" s="9"/>
      <c r="J30" s="5"/>
    </row>
    <row r="31" spans="1:10" ht="60.75" customHeight="1" x14ac:dyDescent="0.3">
      <c r="A31" s="5"/>
      <c r="B31" s="8"/>
      <c r="C31" s="157">
        <v>22</v>
      </c>
      <c r="D31" s="151" t="s">
        <v>71</v>
      </c>
      <c r="E31" s="148">
        <v>4088</v>
      </c>
      <c r="F31" s="149" t="s">
        <v>72</v>
      </c>
      <c r="G31" s="148" t="s">
        <v>60</v>
      </c>
      <c r="H31" s="145">
        <v>60531</v>
      </c>
      <c r="I31" s="9"/>
      <c r="J31" s="5"/>
    </row>
    <row r="32" spans="1:10" ht="60.75" customHeight="1" x14ac:dyDescent="0.3">
      <c r="A32" s="5"/>
      <c r="B32" s="8"/>
      <c r="C32" s="157">
        <v>23</v>
      </c>
      <c r="D32" s="151" t="s">
        <v>73</v>
      </c>
      <c r="E32" s="148">
        <v>4855</v>
      </c>
      <c r="F32" s="149" t="s">
        <v>74</v>
      </c>
      <c r="G32" s="148" t="s">
        <v>21</v>
      </c>
      <c r="H32" s="145">
        <v>41249</v>
      </c>
      <c r="I32" s="9"/>
      <c r="J32" s="5"/>
    </row>
    <row r="33" spans="1:10" ht="60.75" customHeight="1" x14ac:dyDescent="0.3">
      <c r="A33" s="5"/>
      <c r="B33" s="8"/>
      <c r="C33" s="157">
        <v>24</v>
      </c>
      <c r="D33" s="151" t="s">
        <v>56</v>
      </c>
      <c r="E33" s="148">
        <v>8551</v>
      </c>
      <c r="F33" s="149" t="s">
        <v>75</v>
      </c>
      <c r="G33" s="148" t="s">
        <v>26</v>
      </c>
      <c r="H33" s="145">
        <v>1422830</v>
      </c>
      <c r="I33" s="9"/>
      <c r="J33" s="5"/>
    </row>
    <row r="34" spans="1:10" ht="60.75" customHeight="1" x14ac:dyDescent="0.3">
      <c r="A34" s="5"/>
      <c r="B34" s="8"/>
      <c r="C34" s="157">
        <v>25</v>
      </c>
      <c r="D34" s="151" t="s">
        <v>76</v>
      </c>
      <c r="E34" s="148">
        <v>3396</v>
      </c>
      <c r="F34" s="149" t="s">
        <v>77</v>
      </c>
      <c r="G34" s="148" t="s">
        <v>78</v>
      </c>
      <c r="H34" s="145">
        <v>675223</v>
      </c>
      <c r="I34" s="9"/>
      <c r="J34" s="5"/>
    </row>
    <row r="35" spans="1:10" ht="60.75" customHeight="1" x14ac:dyDescent="0.3">
      <c r="A35" s="5"/>
      <c r="B35" s="8"/>
      <c r="C35" s="157">
        <v>26</v>
      </c>
      <c r="D35" s="151" t="s">
        <v>79</v>
      </c>
      <c r="E35" s="148">
        <v>4920</v>
      </c>
      <c r="F35" s="149" t="s">
        <v>80</v>
      </c>
      <c r="G35" s="148" t="s">
        <v>78</v>
      </c>
      <c r="H35" s="145">
        <v>571562</v>
      </c>
      <c r="I35" s="9"/>
      <c r="J35" s="5"/>
    </row>
    <row r="36" spans="1:10" ht="60.75" customHeight="1" x14ac:dyDescent="0.3">
      <c r="A36" s="5"/>
      <c r="B36" s="8"/>
      <c r="C36" s="157">
        <v>27</v>
      </c>
      <c r="D36" s="151" t="s">
        <v>81</v>
      </c>
      <c r="E36" s="148">
        <v>3548</v>
      </c>
      <c r="F36" s="149" t="s">
        <v>82</v>
      </c>
      <c r="G36" s="148" t="s">
        <v>78</v>
      </c>
      <c r="H36" s="145">
        <v>174363</v>
      </c>
      <c r="I36" s="9"/>
      <c r="J36" s="5"/>
    </row>
    <row r="37" spans="1:10" ht="60.75" customHeight="1" x14ac:dyDescent="0.3">
      <c r="A37" s="5"/>
      <c r="B37" s="8"/>
      <c r="C37" s="157">
        <v>28</v>
      </c>
      <c r="D37" s="151" t="s">
        <v>83</v>
      </c>
      <c r="E37" s="148">
        <v>8094</v>
      </c>
      <c r="F37" s="149" t="s">
        <v>84</v>
      </c>
      <c r="G37" s="148" t="s">
        <v>78</v>
      </c>
      <c r="H37" s="145">
        <v>310123</v>
      </c>
      <c r="I37" s="9"/>
      <c r="J37" s="5"/>
    </row>
    <row r="38" spans="1:10" ht="60.75" customHeight="1" x14ac:dyDescent="0.3">
      <c r="A38" s="5"/>
      <c r="B38" s="8"/>
      <c r="C38" s="157">
        <v>29</v>
      </c>
      <c r="D38" s="151" t="s">
        <v>83</v>
      </c>
      <c r="E38" s="148">
        <v>4884</v>
      </c>
      <c r="F38" s="149" t="s">
        <v>85</v>
      </c>
      <c r="G38" s="148" t="s">
        <v>78</v>
      </c>
      <c r="H38" s="145">
        <v>187451</v>
      </c>
      <c r="I38" s="9"/>
      <c r="J38" s="5"/>
    </row>
    <row r="39" spans="1:10" ht="60.75" customHeight="1" x14ac:dyDescent="0.3">
      <c r="A39" s="5"/>
      <c r="B39" s="8"/>
      <c r="C39" s="157">
        <v>30</v>
      </c>
      <c r="D39" s="151" t="s">
        <v>83</v>
      </c>
      <c r="E39" s="148">
        <v>7090</v>
      </c>
      <c r="F39" s="149" t="s">
        <v>86</v>
      </c>
      <c r="G39" s="148" t="s">
        <v>21</v>
      </c>
      <c r="H39" s="145">
        <v>79227</v>
      </c>
      <c r="I39" s="9"/>
      <c r="J39" s="5"/>
    </row>
    <row r="40" spans="1:10" ht="60.75" customHeight="1" x14ac:dyDescent="0.3">
      <c r="A40" s="5"/>
      <c r="B40" s="8"/>
      <c r="C40" s="157">
        <v>31</v>
      </c>
      <c r="D40" s="151" t="s">
        <v>87</v>
      </c>
      <c r="E40" s="148">
        <v>7353</v>
      </c>
      <c r="F40" s="149" t="s">
        <v>88</v>
      </c>
      <c r="G40" s="148" t="s">
        <v>78</v>
      </c>
      <c r="H40" s="145">
        <v>1343955</v>
      </c>
      <c r="I40" s="9"/>
      <c r="J40" s="5"/>
    </row>
    <row r="41" spans="1:10" ht="30" customHeight="1" x14ac:dyDescent="0.3">
      <c r="A41" s="5"/>
      <c r="B41" s="8"/>
      <c r="C41" s="393" t="s">
        <v>89</v>
      </c>
      <c r="D41" s="392"/>
      <c r="E41" s="392"/>
      <c r="F41" s="392"/>
      <c r="G41" s="392"/>
      <c r="H41" s="394"/>
      <c r="I41" s="9"/>
      <c r="J41" s="5"/>
    </row>
    <row r="42" spans="1:10" ht="52.5" customHeight="1" x14ac:dyDescent="0.3">
      <c r="A42" s="5"/>
      <c r="B42" s="8"/>
      <c r="C42" s="157">
        <v>32</v>
      </c>
      <c r="D42" s="151" t="s">
        <v>50</v>
      </c>
      <c r="E42" s="148">
        <v>3710</v>
      </c>
      <c r="F42" s="149" t="s">
        <v>30</v>
      </c>
      <c r="G42" s="148" t="s">
        <v>26</v>
      </c>
      <c r="H42" s="145">
        <v>4920</v>
      </c>
      <c r="I42" s="9"/>
      <c r="J42" s="5"/>
    </row>
    <row r="43" spans="1:10" ht="55.5" customHeight="1" x14ac:dyDescent="0.3">
      <c r="A43" s="5"/>
      <c r="B43" s="8"/>
      <c r="C43" s="157">
        <v>33</v>
      </c>
      <c r="D43" s="151" t="s">
        <v>50</v>
      </c>
      <c r="E43" s="148">
        <v>3017</v>
      </c>
      <c r="F43" s="149" t="s">
        <v>31</v>
      </c>
      <c r="G43" s="148" t="s">
        <v>26</v>
      </c>
      <c r="H43" s="145">
        <v>34896</v>
      </c>
      <c r="I43" s="9"/>
      <c r="J43" s="5"/>
    </row>
    <row r="44" spans="1:10" ht="67.5" customHeight="1" x14ac:dyDescent="0.3">
      <c r="A44" s="5"/>
      <c r="B44" s="8"/>
      <c r="C44" s="157">
        <v>34</v>
      </c>
      <c r="D44" s="148" t="s">
        <v>90</v>
      </c>
      <c r="E44" s="148">
        <v>5421</v>
      </c>
      <c r="F44" s="149" t="s">
        <v>91</v>
      </c>
      <c r="G44" s="148" t="s">
        <v>26</v>
      </c>
      <c r="H44" s="145">
        <v>750703</v>
      </c>
      <c r="I44" s="9"/>
      <c r="J44" s="5"/>
    </row>
    <row r="45" spans="1:10" ht="50.25" customHeight="1" x14ac:dyDescent="0.3">
      <c r="A45" s="5"/>
      <c r="B45" s="8"/>
      <c r="C45" s="157">
        <v>35</v>
      </c>
      <c r="D45" s="148" t="s">
        <v>90</v>
      </c>
      <c r="E45" s="148">
        <v>9109</v>
      </c>
      <c r="F45" s="149" t="s">
        <v>92</v>
      </c>
      <c r="G45" s="148" t="s">
        <v>26</v>
      </c>
      <c r="H45" s="145">
        <f>+'[190]PRESUP TOTAL'!$G$55</f>
        <v>423691</v>
      </c>
      <c r="I45" s="9"/>
      <c r="J45" s="5"/>
    </row>
    <row r="46" spans="1:10" ht="42.75" customHeight="1" x14ac:dyDescent="0.3">
      <c r="A46" s="5"/>
      <c r="B46" s="8"/>
      <c r="C46" s="157">
        <v>36</v>
      </c>
      <c r="D46" s="151" t="s">
        <v>47</v>
      </c>
      <c r="E46" s="148">
        <v>4009</v>
      </c>
      <c r="F46" s="149" t="s">
        <v>93</v>
      </c>
      <c r="G46" s="148" t="s">
        <v>21</v>
      </c>
      <c r="H46" s="145">
        <v>8678</v>
      </c>
      <c r="I46" s="9"/>
      <c r="J46" s="5"/>
    </row>
    <row r="47" spans="1:10" ht="30" customHeight="1" x14ac:dyDescent="0.3">
      <c r="A47" s="5"/>
      <c r="B47" s="8"/>
      <c r="C47" s="157">
        <v>37</v>
      </c>
      <c r="D47" s="148" t="s">
        <v>94</v>
      </c>
      <c r="E47" s="148">
        <v>8655</v>
      </c>
      <c r="F47" s="149" t="s">
        <v>95</v>
      </c>
      <c r="G47" s="148" t="s">
        <v>26</v>
      </c>
      <c r="H47" s="145">
        <f>+'[190]PRESUP TOTAL'!$G$58</f>
        <v>64191</v>
      </c>
      <c r="I47" s="9"/>
      <c r="J47" s="5"/>
    </row>
    <row r="48" spans="1:10" ht="48" customHeight="1" x14ac:dyDescent="0.3">
      <c r="A48" s="5"/>
      <c r="B48" s="8"/>
      <c r="C48" s="157">
        <v>38</v>
      </c>
      <c r="D48" s="151" t="s">
        <v>96</v>
      </c>
      <c r="E48" s="148">
        <v>3776</v>
      </c>
      <c r="F48" s="149" t="s">
        <v>97</v>
      </c>
      <c r="G48" s="148" t="s">
        <v>21</v>
      </c>
      <c r="H48" s="145">
        <v>37044</v>
      </c>
      <c r="I48" s="9"/>
      <c r="J48" s="5"/>
    </row>
    <row r="49" spans="1:10" ht="48" customHeight="1" x14ac:dyDescent="0.3">
      <c r="A49" s="5"/>
      <c r="B49" s="8"/>
      <c r="C49" s="157">
        <v>39</v>
      </c>
      <c r="D49" s="151" t="s">
        <v>98</v>
      </c>
      <c r="E49" s="148">
        <v>4905</v>
      </c>
      <c r="F49" s="149" t="s">
        <v>99</v>
      </c>
      <c r="G49" s="148" t="s">
        <v>60</v>
      </c>
      <c r="H49" s="145">
        <v>87629</v>
      </c>
      <c r="I49" s="9"/>
      <c r="J49" s="5"/>
    </row>
    <row r="50" spans="1:10" ht="48" customHeight="1" x14ac:dyDescent="0.3">
      <c r="A50" s="5"/>
      <c r="B50" s="8"/>
      <c r="C50" s="157">
        <v>40</v>
      </c>
      <c r="D50" s="151" t="s">
        <v>33</v>
      </c>
      <c r="E50" s="148">
        <v>4556</v>
      </c>
      <c r="F50" s="149" t="s">
        <v>100</v>
      </c>
      <c r="G50" s="148" t="s">
        <v>60</v>
      </c>
      <c r="H50" s="145">
        <v>102194</v>
      </c>
      <c r="I50" s="9"/>
      <c r="J50" s="5"/>
    </row>
    <row r="51" spans="1:10" ht="59.25" customHeight="1" x14ac:dyDescent="0.3">
      <c r="A51" s="5"/>
      <c r="B51" s="8"/>
      <c r="C51" s="157">
        <v>41</v>
      </c>
      <c r="D51" s="148" t="s">
        <v>90</v>
      </c>
      <c r="E51" s="148">
        <v>3641</v>
      </c>
      <c r="F51" s="149" t="s">
        <v>101</v>
      </c>
      <c r="G51" s="148" t="s">
        <v>60</v>
      </c>
      <c r="H51" s="145">
        <v>116657</v>
      </c>
      <c r="I51" s="9"/>
      <c r="J51" s="5"/>
    </row>
    <row r="52" spans="1:10" ht="105.75" customHeight="1" x14ac:dyDescent="0.3">
      <c r="A52" s="5"/>
      <c r="B52" s="8"/>
      <c r="C52" s="157">
        <v>42</v>
      </c>
      <c r="D52" s="151" t="s">
        <v>38</v>
      </c>
      <c r="E52" s="148" t="s">
        <v>527</v>
      </c>
      <c r="F52" s="149" t="s">
        <v>42</v>
      </c>
      <c r="G52" s="148" t="s">
        <v>102</v>
      </c>
      <c r="H52" s="145">
        <v>7202</v>
      </c>
      <c r="I52" s="9"/>
      <c r="J52" s="5"/>
    </row>
    <row r="53" spans="1:10" ht="30" customHeight="1" x14ac:dyDescent="0.3">
      <c r="A53" s="5"/>
      <c r="B53" s="8"/>
      <c r="C53" s="157">
        <v>43</v>
      </c>
      <c r="D53" s="148" t="s">
        <v>103</v>
      </c>
      <c r="E53" s="148" t="s">
        <v>529</v>
      </c>
      <c r="F53" s="149" t="s">
        <v>105</v>
      </c>
      <c r="G53" s="148" t="s">
        <v>26</v>
      </c>
      <c r="H53" s="145">
        <v>306702</v>
      </c>
      <c r="I53" s="9"/>
      <c r="J53" s="5"/>
    </row>
    <row r="54" spans="1:10" ht="30" customHeight="1" x14ac:dyDescent="0.3">
      <c r="A54" s="5"/>
      <c r="B54" s="8"/>
      <c r="C54" s="393" t="s">
        <v>106</v>
      </c>
      <c r="D54" s="392"/>
      <c r="E54" s="392"/>
      <c r="F54" s="392"/>
      <c r="G54" s="392"/>
      <c r="H54" s="394"/>
      <c r="I54" s="9"/>
      <c r="J54" s="5"/>
    </row>
    <row r="55" spans="1:10" ht="50.25" customHeight="1" x14ac:dyDescent="0.3">
      <c r="A55" s="5"/>
      <c r="B55" s="8"/>
      <c r="C55" s="157">
        <v>44</v>
      </c>
      <c r="D55" s="151" t="s">
        <v>50</v>
      </c>
      <c r="E55" s="148">
        <v>4262</v>
      </c>
      <c r="F55" s="149" t="s">
        <v>107</v>
      </c>
      <c r="G55" s="148" t="s">
        <v>26</v>
      </c>
      <c r="H55" s="145">
        <v>4920</v>
      </c>
      <c r="I55" s="9"/>
      <c r="J55" s="5"/>
    </row>
    <row r="56" spans="1:10" ht="50.25" customHeight="1" x14ac:dyDescent="0.3">
      <c r="A56" s="5"/>
      <c r="B56" s="8"/>
      <c r="C56" s="157">
        <v>45</v>
      </c>
      <c r="D56" s="151" t="s">
        <v>50</v>
      </c>
      <c r="E56" s="148">
        <v>4155</v>
      </c>
      <c r="F56" s="149" t="s">
        <v>108</v>
      </c>
      <c r="G56" s="148" t="s">
        <v>26</v>
      </c>
      <c r="H56" s="145">
        <v>77602</v>
      </c>
      <c r="I56" s="9"/>
      <c r="J56" s="5"/>
    </row>
    <row r="57" spans="1:10" ht="72" customHeight="1" x14ac:dyDescent="0.3">
      <c r="A57" s="5"/>
      <c r="B57" s="8"/>
      <c r="C57" s="157">
        <v>46</v>
      </c>
      <c r="D57" s="151" t="s">
        <v>50</v>
      </c>
      <c r="E57" s="148">
        <v>3017</v>
      </c>
      <c r="F57" s="149" t="s">
        <v>31</v>
      </c>
      <c r="G57" s="148" t="s">
        <v>26</v>
      </c>
      <c r="H57" s="145">
        <v>34896</v>
      </c>
      <c r="I57" s="9"/>
      <c r="J57" s="5"/>
    </row>
    <row r="58" spans="1:10" ht="30" customHeight="1" x14ac:dyDescent="0.3">
      <c r="A58" s="5"/>
      <c r="B58" s="8"/>
      <c r="C58" s="157">
        <v>47</v>
      </c>
      <c r="D58" s="148" t="s">
        <v>109</v>
      </c>
      <c r="E58" s="148">
        <v>5710</v>
      </c>
      <c r="F58" s="149" t="s">
        <v>110</v>
      </c>
      <c r="G58" s="148" t="s">
        <v>26</v>
      </c>
      <c r="H58" s="145">
        <v>66398</v>
      </c>
      <c r="I58" s="9"/>
      <c r="J58" s="5"/>
    </row>
    <row r="59" spans="1:10" ht="30" customHeight="1" x14ac:dyDescent="0.3">
      <c r="A59" s="5"/>
      <c r="B59" s="8"/>
      <c r="C59" s="157">
        <v>48</v>
      </c>
      <c r="D59" s="148" t="s">
        <v>109</v>
      </c>
      <c r="E59" s="148">
        <v>4487</v>
      </c>
      <c r="F59" s="149" t="s">
        <v>111</v>
      </c>
      <c r="G59" s="148" t="s">
        <v>26</v>
      </c>
      <c r="H59" s="145">
        <v>151234</v>
      </c>
      <c r="I59" s="9"/>
      <c r="J59" s="5"/>
    </row>
    <row r="60" spans="1:10" ht="63" customHeight="1" x14ac:dyDescent="0.3">
      <c r="A60" s="5"/>
      <c r="B60" s="8"/>
      <c r="C60" s="157">
        <v>49</v>
      </c>
      <c r="D60" s="148" t="s">
        <v>109</v>
      </c>
      <c r="E60" s="148">
        <v>3050</v>
      </c>
      <c r="F60" s="149" t="s">
        <v>112</v>
      </c>
      <c r="G60" s="148" t="s">
        <v>26</v>
      </c>
      <c r="H60" s="145">
        <v>30900</v>
      </c>
      <c r="I60" s="9"/>
      <c r="J60" s="5"/>
    </row>
    <row r="61" spans="1:10" ht="30" customHeight="1" x14ac:dyDescent="0.3">
      <c r="A61" s="5"/>
      <c r="B61" s="8"/>
      <c r="C61" s="157">
        <v>50</v>
      </c>
      <c r="D61" s="148" t="s">
        <v>113</v>
      </c>
      <c r="E61" s="148">
        <v>3044</v>
      </c>
      <c r="F61" s="149" t="s">
        <v>114</v>
      </c>
      <c r="G61" s="148" t="s">
        <v>60</v>
      </c>
      <c r="H61" s="145">
        <v>102194</v>
      </c>
      <c r="I61" s="9"/>
      <c r="J61" s="5"/>
    </row>
    <row r="62" spans="1:10" ht="30" customHeight="1" x14ac:dyDescent="0.3">
      <c r="A62" s="5"/>
      <c r="B62" s="8"/>
      <c r="C62" s="157">
        <v>51</v>
      </c>
      <c r="D62" s="148" t="s">
        <v>113</v>
      </c>
      <c r="E62" s="148">
        <v>3045</v>
      </c>
      <c r="F62" s="149" t="s">
        <v>115</v>
      </c>
      <c r="G62" s="148" t="s">
        <v>60</v>
      </c>
      <c r="H62" s="145">
        <v>116657</v>
      </c>
      <c r="I62" s="9"/>
      <c r="J62" s="5"/>
    </row>
    <row r="63" spans="1:10" ht="45" customHeight="1" x14ac:dyDescent="0.3">
      <c r="A63" s="5"/>
      <c r="B63" s="8"/>
      <c r="C63" s="157">
        <v>52</v>
      </c>
      <c r="D63" s="148" t="s">
        <v>116</v>
      </c>
      <c r="E63" s="148">
        <v>3471</v>
      </c>
      <c r="F63" s="149" t="s">
        <v>117</v>
      </c>
      <c r="G63" s="148" t="s">
        <v>60</v>
      </c>
      <c r="H63" s="145">
        <v>580878</v>
      </c>
      <c r="I63" s="9"/>
      <c r="J63" s="5"/>
    </row>
    <row r="64" spans="1:10" ht="30" customHeight="1" x14ac:dyDescent="0.3">
      <c r="A64" s="5"/>
      <c r="B64" s="8"/>
      <c r="C64" s="157">
        <v>53</v>
      </c>
      <c r="D64" s="148" t="s">
        <v>118</v>
      </c>
      <c r="E64" s="148">
        <v>3473</v>
      </c>
      <c r="F64" s="149" t="s">
        <v>119</v>
      </c>
      <c r="G64" s="148" t="s">
        <v>78</v>
      </c>
      <c r="H64" s="145">
        <v>598684</v>
      </c>
      <c r="I64" s="9"/>
      <c r="J64" s="5"/>
    </row>
    <row r="65" spans="1:10" ht="30" customHeight="1" x14ac:dyDescent="0.3">
      <c r="A65" s="5"/>
      <c r="B65" s="8"/>
      <c r="C65" s="157">
        <v>54</v>
      </c>
      <c r="D65" s="148" t="s">
        <v>116</v>
      </c>
      <c r="E65" s="148">
        <v>4252</v>
      </c>
      <c r="F65" s="149" t="s">
        <v>120</v>
      </c>
      <c r="G65" s="148" t="s">
        <v>78</v>
      </c>
      <c r="H65" s="145">
        <v>1866870</v>
      </c>
      <c r="I65" s="9"/>
      <c r="J65" s="5"/>
    </row>
    <row r="66" spans="1:10" ht="54.75" customHeight="1" x14ac:dyDescent="0.3">
      <c r="A66" s="5"/>
      <c r="B66" s="8"/>
      <c r="C66" s="157">
        <v>55</v>
      </c>
      <c r="D66" s="148" t="s">
        <v>116</v>
      </c>
      <c r="E66" s="148">
        <v>3722</v>
      </c>
      <c r="F66" s="149" t="s">
        <v>121</v>
      </c>
      <c r="G66" s="148" t="s">
        <v>78</v>
      </c>
      <c r="H66" s="145">
        <v>122862</v>
      </c>
      <c r="I66" s="9"/>
      <c r="J66" s="5"/>
    </row>
    <row r="67" spans="1:10" ht="45" customHeight="1" x14ac:dyDescent="0.3">
      <c r="A67" s="5"/>
      <c r="B67" s="8"/>
      <c r="C67" s="157">
        <v>56</v>
      </c>
      <c r="D67" s="148" t="s">
        <v>122</v>
      </c>
      <c r="E67" s="148">
        <v>3442</v>
      </c>
      <c r="F67" s="149" t="s">
        <v>123</v>
      </c>
      <c r="G67" s="148" t="s">
        <v>26</v>
      </c>
      <c r="H67" s="145">
        <v>496844</v>
      </c>
      <c r="I67" s="9"/>
      <c r="J67" s="5"/>
    </row>
    <row r="68" spans="1:10" ht="30" customHeight="1" x14ac:dyDescent="0.3">
      <c r="A68" s="5"/>
      <c r="B68" s="8"/>
      <c r="C68" s="157">
        <v>57</v>
      </c>
      <c r="D68" s="148" t="s">
        <v>124</v>
      </c>
      <c r="E68" s="148">
        <v>4558</v>
      </c>
      <c r="F68" s="149" t="s">
        <v>125</v>
      </c>
      <c r="G68" s="148" t="s">
        <v>78</v>
      </c>
      <c r="H68" s="145">
        <v>5236775</v>
      </c>
      <c r="I68" s="9"/>
      <c r="J68" s="5"/>
    </row>
    <row r="69" spans="1:10" ht="51.75" customHeight="1" x14ac:dyDescent="0.3">
      <c r="A69" s="5"/>
      <c r="B69" s="8"/>
      <c r="C69" s="157">
        <v>58</v>
      </c>
      <c r="D69" s="148" t="s">
        <v>126</v>
      </c>
      <c r="E69" s="148">
        <v>7876</v>
      </c>
      <c r="F69" s="149" t="s">
        <v>127</v>
      </c>
      <c r="G69" s="148" t="s">
        <v>60</v>
      </c>
      <c r="H69" s="145">
        <v>1187764</v>
      </c>
      <c r="I69" s="9"/>
      <c r="J69" s="5"/>
    </row>
    <row r="70" spans="1:10" ht="30" customHeight="1" x14ac:dyDescent="0.3">
      <c r="A70" s="5"/>
      <c r="B70" s="8"/>
      <c r="C70" s="157">
        <v>59</v>
      </c>
      <c r="D70" s="148" t="s">
        <v>128</v>
      </c>
      <c r="E70" s="148">
        <v>3779</v>
      </c>
      <c r="F70" s="149" t="s">
        <v>129</v>
      </c>
      <c r="G70" s="148" t="s">
        <v>78</v>
      </c>
      <c r="H70" s="145">
        <v>400162</v>
      </c>
      <c r="I70" s="9"/>
      <c r="J70" s="5"/>
    </row>
    <row r="71" spans="1:10" ht="53.25" customHeight="1" x14ac:dyDescent="0.3">
      <c r="A71" s="5"/>
      <c r="B71" s="8"/>
      <c r="C71" s="157">
        <v>60</v>
      </c>
      <c r="D71" s="148" t="s">
        <v>130</v>
      </c>
      <c r="E71" s="148">
        <v>4982</v>
      </c>
      <c r="F71" s="149" t="s">
        <v>131</v>
      </c>
      <c r="G71" s="148" t="s">
        <v>78</v>
      </c>
      <c r="H71" s="145">
        <v>159000</v>
      </c>
      <c r="I71" s="9"/>
      <c r="J71" s="5"/>
    </row>
    <row r="72" spans="1:10" ht="76.5" customHeight="1" x14ac:dyDescent="0.3">
      <c r="A72" s="5"/>
      <c r="B72" s="8"/>
      <c r="C72" s="157">
        <v>61</v>
      </c>
      <c r="D72" s="148" t="s">
        <v>130</v>
      </c>
      <c r="E72" s="148">
        <v>4984</v>
      </c>
      <c r="F72" s="149" t="s">
        <v>132</v>
      </c>
      <c r="G72" s="148" t="s">
        <v>78</v>
      </c>
      <c r="H72" s="145">
        <v>279244</v>
      </c>
      <c r="I72" s="9"/>
      <c r="J72" s="5"/>
    </row>
    <row r="73" spans="1:10" ht="30" customHeight="1" x14ac:dyDescent="0.3">
      <c r="A73" s="5"/>
      <c r="B73" s="8"/>
      <c r="C73" s="157">
        <v>62</v>
      </c>
      <c r="D73" s="148" t="s">
        <v>109</v>
      </c>
      <c r="E73" s="148">
        <v>8655</v>
      </c>
      <c r="F73" s="149" t="s">
        <v>95</v>
      </c>
      <c r="G73" s="148" t="s">
        <v>26</v>
      </c>
      <c r="H73" s="145">
        <v>64191</v>
      </c>
      <c r="I73" s="9"/>
      <c r="J73" s="5"/>
    </row>
    <row r="74" spans="1:10" ht="57.75" customHeight="1" x14ac:dyDescent="0.3">
      <c r="A74" s="5"/>
      <c r="B74" s="8"/>
      <c r="C74" s="157">
        <v>63</v>
      </c>
      <c r="D74" s="148" t="s">
        <v>109</v>
      </c>
      <c r="E74" s="148">
        <v>4158</v>
      </c>
      <c r="F74" s="149" t="s">
        <v>133</v>
      </c>
      <c r="G74" s="148" t="s">
        <v>26</v>
      </c>
      <c r="H74" s="145">
        <v>145072</v>
      </c>
      <c r="I74" s="9"/>
      <c r="J74" s="5"/>
    </row>
    <row r="75" spans="1:10" ht="30" customHeight="1" x14ac:dyDescent="0.3">
      <c r="A75" s="5"/>
      <c r="B75" s="8"/>
      <c r="C75" s="393" t="s">
        <v>134</v>
      </c>
      <c r="D75" s="392"/>
      <c r="E75" s="392"/>
      <c r="F75" s="392"/>
      <c r="G75" s="392"/>
      <c r="H75" s="394"/>
      <c r="I75" s="9"/>
      <c r="J75" s="5"/>
    </row>
    <row r="76" spans="1:10" ht="28.5" x14ac:dyDescent="0.3">
      <c r="A76" s="5"/>
      <c r="B76" s="8"/>
      <c r="C76" s="157">
        <v>64</v>
      </c>
      <c r="D76" s="148" t="s">
        <v>135</v>
      </c>
      <c r="E76" s="148">
        <v>4390</v>
      </c>
      <c r="F76" s="149" t="s">
        <v>51</v>
      </c>
      <c r="G76" s="148" t="s">
        <v>26</v>
      </c>
      <c r="H76" s="145">
        <v>82116</v>
      </c>
      <c r="I76" s="9"/>
      <c r="J76" s="5"/>
    </row>
    <row r="77" spans="1:10" ht="57" x14ac:dyDescent="0.3">
      <c r="A77" s="5"/>
      <c r="B77" s="8"/>
      <c r="C77" s="157">
        <v>65</v>
      </c>
      <c r="D77" s="148" t="s">
        <v>135</v>
      </c>
      <c r="E77" s="148">
        <v>3017</v>
      </c>
      <c r="F77" s="149" t="s">
        <v>31</v>
      </c>
      <c r="G77" s="148" t="s">
        <v>26</v>
      </c>
      <c r="H77" s="145">
        <v>34896</v>
      </c>
      <c r="I77" s="9"/>
      <c r="J77" s="5"/>
    </row>
    <row r="78" spans="1:10" ht="28.5" x14ac:dyDescent="0.3">
      <c r="A78" s="5"/>
      <c r="B78" s="8"/>
      <c r="C78" s="157">
        <v>66</v>
      </c>
      <c r="D78" s="148" t="s">
        <v>109</v>
      </c>
      <c r="E78" s="148">
        <v>3024</v>
      </c>
      <c r="F78" s="149" t="s">
        <v>136</v>
      </c>
      <c r="G78" s="148" t="s">
        <v>26</v>
      </c>
      <c r="H78" s="145">
        <v>111489</v>
      </c>
      <c r="I78" s="9"/>
      <c r="J78" s="5"/>
    </row>
    <row r="79" spans="1:10" ht="28.5" x14ac:dyDescent="0.3">
      <c r="A79" s="5"/>
      <c r="B79" s="8"/>
      <c r="C79" s="157">
        <v>67</v>
      </c>
      <c r="D79" s="148" t="s">
        <v>109</v>
      </c>
      <c r="E79" s="148">
        <v>4487</v>
      </c>
      <c r="F79" s="149" t="s">
        <v>111</v>
      </c>
      <c r="G79" s="148" t="s">
        <v>26</v>
      </c>
      <c r="H79" s="145">
        <v>151234</v>
      </c>
      <c r="I79" s="9"/>
      <c r="J79" s="5"/>
    </row>
    <row r="80" spans="1:10" x14ac:dyDescent="0.3">
      <c r="A80" s="5"/>
      <c r="B80" s="8"/>
      <c r="C80" s="157">
        <v>68</v>
      </c>
      <c r="D80" s="148" t="s">
        <v>137</v>
      </c>
      <c r="E80" s="148">
        <v>3234</v>
      </c>
      <c r="F80" s="149" t="s">
        <v>138</v>
      </c>
      <c r="G80" s="148" t="s">
        <v>60</v>
      </c>
      <c r="H80" s="145">
        <v>41727</v>
      </c>
      <c r="I80" s="9"/>
      <c r="J80" s="5"/>
    </row>
    <row r="81" spans="1:10" x14ac:dyDescent="0.3">
      <c r="A81" s="5"/>
      <c r="B81" s="8"/>
      <c r="C81" s="157">
        <v>69</v>
      </c>
      <c r="D81" s="148" t="s">
        <v>139</v>
      </c>
      <c r="E81" s="148">
        <v>3257</v>
      </c>
      <c r="F81" s="149" t="s">
        <v>140</v>
      </c>
      <c r="G81" s="148" t="s">
        <v>78</v>
      </c>
      <c r="H81" s="145">
        <v>863214</v>
      </c>
      <c r="I81" s="9"/>
      <c r="J81" s="5"/>
    </row>
    <row r="82" spans="1:10" ht="28.5" x14ac:dyDescent="0.3">
      <c r="A82" s="5"/>
      <c r="B82" s="8"/>
      <c r="C82" s="157">
        <v>70</v>
      </c>
      <c r="D82" s="148" t="s">
        <v>141</v>
      </c>
      <c r="E82" s="148">
        <v>4402</v>
      </c>
      <c r="F82" s="149" t="s">
        <v>142</v>
      </c>
      <c r="G82" s="148" t="s">
        <v>78</v>
      </c>
      <c r="H82" s="145">
        <v>980829</v>
      </c>
      <c r="I82" s="9"/>
      <c r="J82" s="5"/>
    </row>
    <row r="83" spans="1:10" ht="42.75" x14ac:dyDescent="0.3">
      <c r="A83" s="5"/>
      <c r="B83" s="8"/>
      <c r="C83" s="157">
        <v>71</v>
      </c>
      <c r="D83" s="148" t="s">
        <v>143</v>
      </c>
      <c r="E83" s="148">
        <v>4978</v>
      </c>
      <c r="F83" s="149" t="s">
        <v>144</v>
      </c>
      <c r="G83" s="148" t="s">
        <v>78</v>
      </c>
      <c r="H83" s="145">
        <v>561786</v>
      </c>
      <c r="I83" s="9"/>
      <c r="J83" s="5"/>
    </row>
    <row r="84" spans="1:10" x14ac:dyDescent="0.3">
      <c r="A84" s="5"/>
      <c r="B84" s="8"/>
      <c r="C84" s="157">
        <v>72</v>
      </c>
      <c r="D84" s="148" t="s">
        <v>137</v>
      </c>
      <c r="E84" s="148">
        <v>3589</v>
      </c>
      <c r="F84" s="149" t="s">
        <v>145</v>
      </c>
      <c r="G84" s="148" t="s">
        <v>78</v>
      </c>
      <c r="H84" s="145">
        <v>508908</v>
      </c>
      <c r="I84" s="9"/>
      <c r="J84" s="5"/>
    </row>
    <row r="85" spans="1:10" ht="28.5" x14ac:dyDescent="0.3">
      <c r="A85" s="5"/>
      <c r="B85" s="8"/>
      <c r="C85" s="157">
        <v>73</v>
      </c>
      <c r="D85" s="148" t="s">
        <v>139</v>
      </c>
      <c r="E85" s="148">
        <v>3305</v>
      </c>
      <c r="F85" s="149" t="s">
        <v>146</v>
      </c>
      <c r="G85" s="148" t="s">
        <v>78</v>
      </c>
      <c r="H85" s="145">
        <v>193561</v>
      </c>
      <c r="I85" s="9"/>
      <c r="J85" s="5"/>
    </row>
    <row r="86" spans="1:10" ht="28.5" x14ac:dyDescent="0.3">
      <c r="A86" s="5"/>
      <c r="B86" s="8"/>
      <c r="C86" s="157">
        <v>74</v>
      </c>
      <c r="D86" s="148" t="s">
        <v>139</v>
      </c>
      <c r="E86" s="148">
        <v>3293</v>
      </c>
      <c r="F86" s="149" t="s">
        <v>147</v>
      </c>
      <c r="G86" s="148" t="s">
        <v>78</v>
      </c>
      <c r="H86" s="145">
        <v>230583</v>
      </c>
      <c r="I86" s="9"/>
      <c r="J86" s="5"/>
    </row>
    <row r="87" spans="1:10" x14ac:dyDescent="0.3">
      <c r="A87" s="5"/>
      <c r="B87" s="8"/>
      <c r="C87" s="157">
        <v>75</v>
      </c>
      <c r="D87" s="148" t="s">
        <v>139</v>
      </c>
      <c r="E87" s="148">
        <v>3602</v>
      </c>
      <c r="F87" s="149" t="s">
        <v>148</v>
      </c>
      <c r="G87" s="148" t="s">
        <v>78</v>
      </c>
      <c r="H87" s="145">
        <v>85522</v>
      </c>
      <c r="I87" s="9"/>
      <c r="J87" s="5"/>
    </row>
    <row r="88" spans="1:10" ht="42.75" x14ac:dyDescent="0.3">
      <c r="A88" s="5"/>
      <c r="B88" s="8"/>
      <c r="C88" s="157">
        <v>76</v>
      </c>
      <c r="D88" s="148" t="s">
        <v>130</v>
      </c>
      <c r="E88" s="148">
        <v>4982</v>
      </c>
      <c r="F88" s="149" t="s">
        <v>131</v>
      </c>
      <c r="G88" s="148" t="s">
        <v>78</v>
      </c>
      <c r="H88" s="145">
        <v>159000</v>
      </c>
      <c r="I88" s="9"/>
      <c r="J88" s="5"/>
    </row>
    <row r="89" spans="1:10" ht="57" x14ac:dyDescent="0.3">
      <c r="A89" s="5"/>
      <c r="B89" s="8"/>
      <c r="C89" s="157">
        <v>77</v>
      </c>
      <c r="D89" s="148" t="s">
        <v>130</v>
      </c>
      <c r="E89" s="148">
        <v>4984</v>
      </c>
      <c r="F89" s="149" t="s">
        <v>132</v>
      </c>
      <c r="G89" s="148" t="s">
        <v>78</v>
      </c>
      <c r="H89" s="145">
        <v>279244</v>
      </c>
      <c r="I89" s="9"/>
      <c r="J89" s="5"/>
    </row>
    <row r="90" spans="1:10" ht="28.5" x14ac:dyDescent="0.3">
      <c r="A90" s="5"/>
      <c r="B90" s="8"/>
      <c r="C90" s="157">
        <v>78</v>
      </c>
      <c r="D90" s="148" t="s">
        <v>90</v>
      </c>
      <c r="E90" s="148">
        <v>3202</v>
      </c>
      <c r="F90" s="149" t="s">
        <v>149</v>
      </c>
      <c r="G90" s="148" t="s">
        <v>26</v>
      </c>
      <c r="H90" s="145">
        <v>552578</v>
      </c>
      <c r="I90" s="9"/>
      <c r="J90" s="5"/>
    </row>
    <row r="91" spans="1:10" ht="30" customHeight="1" x14ac:dyDescent="0.3">
      <c r="A91" s="5"/>
      <c r="B91" s="8"/>
      <c r="C91" s="393" t="s">
        <v>150</v>
      </c>
      <c r="D91" s="392"/>
      <c r="E91" s="392"/>
      <c r="F91" s="392"/>
      <c r="G91" s="392"/>
      <c r="H91" s="394"/>
      <c r="I91" s="9"/>
      <c r="J91" s="5"/>
    </row>
    <row r="92" spans="1:10" ht="28.5" x14ac:dyDescent="0.3">
      <c r="A92" s="5"/>
      <c r="B92" s="8"/>
      <c r="C92" s="157">
        <v>79</v>
      </c>
      <c r="D92" s="151" t="s">
        <v>50</v>
      </c>
      <c r="E92" s="148">
        <v>4390</v>
      </c>
      <c r="F92" s="149" t="s">
        <v>51</v>
      </c>
      <c r="G92" s="148" t="s">
        <v>26</v>
      </c>
      <c r="H92" s="145">
        <v>82116</v>
      </c>
      <c r="I92" s="9"/>
      <c r="J92" s="5"/>
    </row>
    <row r="93" spans="1:10" ht="28.5" x14ac:dyDescent="0.3">
      <c r="A93" s="5"/>
      <c r="B93" s="8"/>
      <c r="C93" s="157">
        <v>80</v>
      </c>
      <c r="D93" s="151" t="s">
        <v>151</v>
      </c>
      <c r="E93" s="148">
        <v>3350</v>
      </c>
      <c r="F93" s="149" t="s">
        <v>152</v>
      </c>
      <c r="G93" s="148" t="s">
        <v>78</v>
      </c>
      <c r="H93" s="145">
        <v>951449</v>
      </c>
      <c r="I93" s="9"/>
      <c r="J93" s="5"/>
    </row>
    <row r="94" spans="1:10" ht="57" x14ac:dyDescent="0.3">
      <c r="A94" s="5"/>
      <c r="B94" s="8"/>
      <c r="C94" s="157">
        <v>81</v>
      </c>
      <c r="D94" s="151" t="s">
        <v>153</v>
      </c>
      <c r="E94" s="148">
        <v>8173</v>
      </c>
      <c r="F94" s="149" t="s">
        <v>154</v>
      </c>
      <c r="G94" s="148" t="s">
        <v>78</v>
      </c>
      <c r="H94" s="145">
        <v>766644</v>
      </c>
      <c r="I94" s="9"/>
      <c r="J94" s="5"/>
    </row>
    <row r="95" spans="1:10" ht="57" x14ac:dyDescent="0.3">
      <c r="A95" s="5"/>
      <c r="B95" s="8"/>
      <c r="C95" s="157">
        <v>82</v>
      </c>
      <c r="D95" s="151" t="s">
        <v>155</v>
      </c>
      <c r="E95" s="148">
        <v>4104</v>
      </c>
      <c r="F95" s="149" t="s">
        <v>156</v>
      </c>
      <c r="G95" s="148" t="s">
        <v>78</v>
      </c>
      <c r="H95" s="145">
        <v>601437</v>
      </c>
      <c r="I95" s="9"/>
      <c r="J95" s="5"/>
    </row>
    <row r="96" spans="1:10" ht="28.5" x14ac:dyDescent="0.3">
      <c r="A96" s="5"/>
      <c r="B96" s="8"/>
      <c r="C96" s="157">
        <v>83</v>
      </c>
      <c r="D96" s="151" t="s">
        <v>157</v>
      </c>
      <c r="E96" s="148">
        <v>3159</v>
      </c>
      <c r="F96" s="149" t="s">
        <v>158</v>
      </c>
      <c r="G96" s="148" t="s">
        <v>60</v>
      </c>
      <c r="H96" s="145">
        <v>33699</v>
      </c>
      <c r="I96" s="9"/>
      <c r="J96" s="5"/>
    </row>
    <row r="97" spans="1:10" ht="28.5" x14ac:dyDescent="0.3">
      <c r="A97" s="5"/>
      <c r="B97" s="8"/>
      <c r="C97" s="157">
        <v>84</v>
      </c>
      <c r="D97" s="151" t="s">
        <v>157</v>
      </c>
      <c r="E97" s="148">
        <v>3413</v>
      </c>
      <c r="F97" s="149" t="s">
        <v>159</v>
      </c>
      <c r="G97" s="148" t="s">
        <v>78</v>
      </c>
      <c r="H97" s="145">
        <v>10791</v>
      </c>
      <c r="I97" s="9"/>
      <c r="J97" s="5"/>
    </row>
    <row r="98" spans="1:10" ht="28.5" x14ac:dyDescent="0.3">
      <c r="A98" s="5"/>
      <c r="B98" s="8"/>
      <c r="C98" s="157">
        <v>85</v>
      </c>
      <c r="D98" s="151" t="s">
        <v>160</v>
      </c>
      <c r="E98" s="148">
        <v>3024</v>
      </c>
      <c r="F98" s="149" t="s">
        <v>136</v>
      </c>
      <c r="G98" s="148" t="s">
        <v>26</v>
      </c>
      <c r="H98" s="145">
        <v>111489</v>
      </c>
      <c r="I98" s="9"/>
      <c r="J98" s="5"/>
    </row>
    <row r="99" spans="1:10" ht="42.75" x14ac:dyDescent="0.3">
      <c r="A99" s="5"/>
      <c r="B99" s="8"/>
      <c r="C99" s="157">
        <v>86</v>
      </c>
      <c r="D99" s="151" t="s">
        <v>161</v>
      </c>
      <c r="E99" s="148">
        <v>4907</v>
      </c>
      <c r="F99" s="149" t="s">
        <v>162</v>
      </c>
      <c r="G99" s="148" t="s">
        <v>26</v>
      </c>
      <c r="H99" s="145">
        <v>121532</v>
      </c>
      <c r="I99" s="9"/>
      <c r="J99" s="5"/>
    </row>
    <row r="100" spans="1:10" ht="28.5" x14ac:dyDescent="0.3">
      <c r="A100" s="5"/>
      <c r="B100" s="8"/>
      <c r="C100" s="157">
        <v>87</v>
      </c>
      <c r="D100" s="151" t="s">
        <v>160</v>
      </c>
      <c r="E100" s="148">
        <v>7658</v>
      </c>
      <c r="F100" s="149" t="s">
        <v>163</v>
      </c>
      <c r="G100" s="148" t="s">
        <v>60</v>
      </c>
      <c r="H100" s="145">
        <v>89718</v>
      </c>
      <c r="I100" s="9"/>
      <c r="J100" s="5"/>
    </row>
    <row r="101" spans="1:10" ht="57" x14ac:dyDescent="0.3">
      <c r="A101" s="5"/>
      <c r="B101" s="8"/>
      <c r="C101" s="157">
        <v>88</v>
      </c>
      <c r="D101" s="151" t="s">
        <v>160</v>
      </c>
      <c r="E101" s="148">
        <v>5838</v>
      </c>
      <c r="F101" s="149" t="s">
        <v>164</v>
      </c>
      <c r="G101" s="148" t="s">
        <v>60</v>
      </c>
      <c r="H101" s="145">
        <v>163581</v>
      </c>
      <c r="I101" s="9"/>
      <c r="J101" s="5"/>
    </row>
    <row r="102" spans="1:10" ht="28.5" x14ac:dyDescent="0.3">
      <c r="A102" s="5"/>
      <c r="B102" s="8"/>
      <c r="C102" s="157">
        <v>89</v>
      </c>
      <c r="D102" s="151" t="s">
        <v>160</v>
      </c>
      <c r="E102" s="148">
        <v>5779</v>
      </c>
      <c r="F102" s="149" t="s">
        <v>165</v>
      </c>
      <c r="G102" s="148" t="s">
        <v>60</v>
      </c>
      <c r="H102" s="145">
        <v>85812</v>
      </c>
      <c r="I102" s="9"/>
      <c r="J102" s="5"/>
    </row>
    <row r="103" spans="1:10" ht="42.75" x14ac:dyDescent="0.3">
      <c r="A103" s="5"/>
      <c r="B103" s="8"/>
      <c r="C103" s="157">
        <v>90</v>
      </c>
      <c r="D103" s="151" t="s">
        <v>160</v>
      </c>
      <c r="E103" s="148">
        <v>7624</v>
      </c>
      <c r="F103" s="149" t="s">
        <v>166</v>
      </c>
      <c r="G103" s="148" t="s">
        <v>167</v>
      </c>
      <c r="H103" s="145">
        <v>72303</v>
      </c>
      <c r="I103" s="9"/>
      <c r="J103" s="5"/>
    </row>
    <row r="104" spans="1:10" ht="28.5" x14ac:dyDescent="0.3">
      <c r="A104" s="5"/>
      <c r="B104" s="8"/>
      <c r="C104" s="157">
        <v>91</v>
      </c>
      <c r="D104" s="151" t="s">
        <v>168</v>
      </c>
      <c r="E104" s="148">
        <v>8119</v>
      </c>
      <c r="F104" s="149" t="s">
        <v>169</v>
      </c>
      <c r="G104" s="148" t="s">
        <v>78</v>
      </c>
      <c r="H104" s="145">
        <v>352579</v>
      </c>
      <c r="I104" s="9"/>
      <c r="J104" s="5"/>
    </row>
    <row r="105" spans="1:10" ht="28.5" x14ac:dyDescent="0.3">
      <c r="A105" s="5"/>
      <c r="B105" s="8"/>
      <c r="C105" s="157">
        <v>92</v>
      </c>
      <c r="D105" s="151" t="s">
        <v>168</v>
      </c>
      <c r="E105" s="148">
        <v>3203</v>
      </c>
      <c r="F105" s="149" t="s">
        <v>170</v>
      </c>
      <c r="G105" s="148" t="s">
        <v>26</v>
      </c>
      <c r="H105" s="145">
        <v>478831</v>
      </c>
      <c r="I105" s="9"/>
      <c r="J105" s="5"/>
    </row>
    <row r="106" spans="1:10" ht="30" customHeight="1" x14ac:dyDescent="0.3">
      <c r="A106" s="5"/>
      <c r="B106" s="8"/>
      <c r="C106" s="393" t="s">
        <v>171</v>
      </c>
      <c r="D106" s="392"/>
      <c r="E106" s="392"/>
      <c r="F106" s="392"/>
      <c r="G106" s="392"/>
      <c r="H106" s="394"/>
      <c r="I106" s="9"/>
      <c r="J106" s="5"/>
    </row>
    <row r="107" spans="1:10" ht="90" customHeight="1" x14ac:dyDescent="0.3">
      <c r="A107" s="5"/>
      <c r="B107" s="8"/>
      <c r="C107" s="157">
        <v>93</v>
      </c>
      <c r="D107" s="151" t="s">
        <v>172</v>
      </c>
      <c r="E107" s="148">
        <v>4240</v>
      </c>
      <c r="F107" s="149" t="s">
        <v>173</v>
      </c>
      <c r="G107" s="148" t="s">
        <v>60</v>
      </c>
      <c r="H107" s="145">
        <v>14531</v>
      </c>
      <c r="I107" s="9"/>
      <c r="J107" s="5"/>
    </row>
    <row r="108" spans="1:10" ht="90" customHeight="1" x14ac:dyDescent="0.3">
      <c r="A108" s="5"/>
      <c r="B108" s="8"/>
      <c r="C108" s="157">
        <v>94</v>
      </c>
      <c r="D108" s="151" t="s">
        <v>172</v>
      </c>
      <c r="E108" s="148">
        <v>4241</v>
      </c>
      <c r="F108" s="149" t="s">
        <v>174</v>
      </c>
      <c r="G108" s="148" t="s">
        <v>60</v>
      </c>
      <c r="H108" s="145">
        <v>14531</v>
      </c>
      <c r="I108" s="9"/>
      <c r="J108" s="5"/>
    </row>
    <row r="109" spans="1:10" ht="95.25" customHeight="1" x14ac:dyDescent="0.3">
      <c r="A109" s="5"/>
      <c r="B109" s="8"/>
      <c r="C109" s="157"/>
      <c r="D109" s="151" t="s">
        <v>172</v>
      </c>
      <c r="E109" s="148">
        <v>3491</v>
      </c>
      <c r="F109" s="149" t="s">
        <v>175</v>
      </c>
      <c r="G109" s="148" t="s">
        <v>78</v>
      </c>
      <c r="H109" s="145">
        <v>42233</v>
      </c>
      <c r="I109" s="9"/>
      <c r="J109" s="5"/>
    </row>
    <row r="110" spans="1:10" ht="66.75" customHeight="1" x14ac:dyDescent="0.3">
      <c r="A110" s="5"/>
      <c r="B110" s="8"/>
      <c r="C110" s="157"/>
      <c r="D110" s="151" t="s">
        <v>172</v>
      </c>
      <c r="E110" s="148">
        <v>3492</v>
      </c>
      <c r="F110" s="149" t="s">
        <v>176</v>
      </c>
      <c r="G110" s="148" t="s">
        <v>78</v>
      </c>
      <c r="H110" s="145">
        <v>76723</v>
      </c>
      <c r="I110" s="9"/>
      <c r="J110" s="5"/>
    </row>
    <row r="111" spans="1:10" ht="69.75" customHeight="1" x14ac:dyDescent="0.3">
      <c r="A111" s="5"/>
      <c r="B111" s="8"/>
      <c r="C111" s="157"/>
      <c r="D111" s="151" t="s">
        <v>172</v>
      </c>
      <c r="E111" s="148">
        <v>4248</v>
      </c>
      <c r="F111" s="149" t="s">
        <v>177</v>
      </c>
      <c r="G111" s="148" t="s">
        <v>21</v>
      </c>
      <c r="H111" s="145">
        <v>121085</v>
      </c>
      <c r="I111" s="9"/>
      <c r="J111" s="5"/>
    </row>
    <row r="112" spans="1:10" ht="72" customHeight="1" x14ac:dyDescent="0.3">
      <c r="A112" s="5"/>
      <c r="B112" s="8"/>
      <c r="C112" s="157"/>
      <c r="D112" s="151" t="s">
        <v>172</v>
      </c>
      <c r="E112" s="148">
        <v>5864</v>
      </c>
      <c r="F112" s="149" t="s">
        <v>178</v>
      </c>
      <c r="G112" s="148" t="s">
        <v>60</v>
      </c>
      <c r="H112" s="145">
        <v>40523</v>
      </c>
      <c r="I112" s="9"/>
      <c r="J112" s="5"/>
    </row>
    <row r="113" spans="1:10" ht="48" customHeight="1" x14ac:dyDescent="0.3">
      <c r="A113" s="5"/>
      <c r="B113" s="8"/>
      <c r="C113" s="157"/>
      <c r="D113" s="192" t="s">
        <v>172</v>
      </c>
      <c r="E113" s="148">
        <v>6588</v>
      </c>
      <c r="F113" s="149" t="s">
        <v>179</v>
      </c>
      <c r="G113" s="148" t="s">
        <v>21</v>
      </c>
      <c r="H113" s="145">
        <v>45169</v>
      </c>
      <c r="I113" s="9"/>
      <c r="J113" s="5"/>
    </row>
    <row r="114" spans="1:10" ht="48" customHeight="1" thickBot="1" x14ac:dyDescent="0.35">
      <c r="A114" s="5"/>
      <c r="B114" s="8"/>
      <c r="C114" s="395"/>
      <c r="D114" s="396" t="s">
        <v>172</v>
      </c>
      <c r="E114" s="397">
        <v>6594</v>
      </c>
      <c r="F114" s="398" t="s">
        <v>180</v>
      </c>
      <c r="G114" s="397" t="s">
        <v>78</v>
      </c>
      <c r="H114" s="399">
        <v>38514</v>
      </c>
      <c r="I114" s="9"/>
      <c r="J114" s="5"/>
    </row>
  </sheetData>
  <mergeCells count="5">
    <mergeCell ref="C1:C2"/>
    <mergeCell ref="D1:E1"/>
    <mergeCell ref="F1:F2"/>
    <mergeCell ref="G1:G2"/>
    <mergeCell ref="H1:H2"/>
  </mergeCells>
  <pageMargins left="0.11811023622047245" right="0.11811023622047245" top="0.15748031496062992" bottom="0.15748031496062992" header="0.31496062992125984" footer="0.31496062992125984"/>
  <pageSetup scale="33"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B948D-4F6F-4A37-9C95-583EAD830ADA}">
  <dimension ref="B2:J29"/>
  <sheetViews>
    <sheetView workbookViewId="0">
      <selection activeCell="Q30" sqref="Q30"/>
    </sheetView>
  </sheetViews>
  <sheetFormatPr baseColWidth="10" defaultColWidth="11.42578125" defaultRowHeight="12.75" x14ac:dyDescent="0.2"/>
  <cols>
    <col min="2" max="2" width="5.5703125" customWidth="1"/>
    <col min="3" max="3" width="14.7109375" customWidth="1"/>
    <col min="4" max="4" width="44.7109375" customWidth="1"/>
    <col min="5" max="9" width="5.140625" customWidth="1"/>
  </cols>
  <sheetData>
    <row r="2" spans="2:10" x14ac:dyDescent="0.2">
      <c r="B2" t="s">
        <v>530</v>
      </c>
    </row>
    <row r="3" spans="2:10" x14ac:dyDescent="0.2">
      <c r="B3" s="390" t="s">
        <v>531</v>
      </c>
      <c r="C3" s="390" t="s">
        <v>532</v>
      </c>
      <c r="D3" s="390" t="s">
        <v>533</v>
      </c>
      <c r="E3" s="390" t="s">
        <v>534</v>
      </c>
      <c r="F3" s="390" t="s">
        <v>535</v>
      </c>
      <c r="G3" s="390" t="s">
        <v>536</v>
      </c>
    </row>
    <row r="6" spans="2:10" x14ac:dyDescent="0.2">
      <c r="B6" t="s">
        <v>537</v>
      </c>
    </row>
    <row r="7" spans="2:10" x14ac:dyDescent="0.2">
      <c r="B7" s="390" t="s">
        <v>531</v>
      </c>
      <c r="C7" s="390" t="s">
        <v>532</v>
      </c>
      <c r="D7" s="390" t="s">
        <v>533</v>
      </c>
      <c r="E7" s="390" t="s">
        <v>534</v>
      </c>
      <c r="F7" s="390" t="s">
        <v>535</v>
      </c>
      <c r="G7" s="390" t="s">
        <v>536</v>
      </c>
      <c r="H7" s="390"/>
    </row>
    <row r="13" spans="2:10" ht="13.5" thickBot="1" x14ac:dyDescent="0.25"/>
    <row r="14" spans="2:10" ht="15.75" thickBot="1" x14ac:dyDescent="0.25">
      <c r="B14" s="755" t="s">
        <v>538</v>
      </c>
      <c r="C14" s="757" t="s">
        <v>539</v>
      </c>
      <c r="D14" s="759" t="s">
        <v>540</v>
      </c>
      <c r="E14" s="744" t="s">
        <v>264</v>
      </c>
      <c r="F14" s="745"/>
      <c r="G14" s="745"/>
      <c r="H14" s="745"/>
      <c r="I14" s="746"/>
      <c r="J14" s="391"/>
    </row>
    <row r="15" spans="2:10" ht="15.75" thickBot="1" x14ac:dyDescent="0.25">
      <c r="B15" s="756"/>
      <c r="C15" s="758"/>
      <c r="D15" s="758"/>
      <c r="E15" s="400">
        <v>1</v>
      </c>
      <c r="F15" s="400">
        <v>2</v>
      </c>
      <c r="G15" s="400">
        <v>3</v>
      </c>
      <c r="H15" s="400">
        <v>4</v>
      </c>
      <c r="I15" s="401">
        <v>5</v>
      </c>
      <c r="J15" s="391"/>
    </row>
    <row r="16" spans="2:10" ht="15.75" thickBot="1" x14ac:dyDescent="0.25">
      <c r="B16" s="747">
        <v>1</v>
      </c>
      <c r="C16" s="750" t="s">
        <v>541</v>
      </c>
      <c r="D16" s="402" t="s">
        <v>542</v>
      </c>
      <c r="E16" s="403"/>
      <c r="F16" s="403"/>
      <c r="G16" s="402"/>
      <c r="H16" s="402"/>
      <c r="I16" s="404"/>
      <c r="J16" s="391"/>
    </row>
    <row r="17" spans="2:10" ht="15.75" thickBot="1" x14ac:dyDescent="0.25">
      <c r="B17" s="748"/>
      <c r="C17" s="751"/>
      <c r="D17" s="402" t="s">
        <v>543</v>
      </c>
      <c r="E17" s="403"/>
      <c r="F17" s="403"/>
      <c r="G17" s="402"/>
      <c r="H17" s="402"/>
      <c r="I17" s="404"/>
      <c r="J17" s="391"/>
    </row>
    <row r="18" spans="2:10" ht="26.25" thickBot="1" x14ac:dyDescent="0.25">
      <c r="B18" s="748"/>
      <c r="C18" s="751"/>
      <c r="D18" s="402" t="s">
        <v>544</v>
      </c>
      <c r="E18" s="403"/>
      <c r="F18" s="403"/>
      <c r="G18" s="402"/>
      <c r="H18" s="402"/>
      <c r="I18" s="404"/>
      <c r="J18" s="391"/>
    </row>
    <row r="19" spans="2:10" ht="15.75" thickBot="1" x14ac:dyDescent="0.25">
      <c r="B19" s="748"/>
      <c r="C19" s="751"/>
      <c r="D19" s="402" t="s">
        <v>545</v>
      </c>
      <c r="E19" s="403"/>
      <c r="F19" s="403"/>
      <c r="G19" s="402"/>
      <c r="H19" s="402"/>
      <c r="I19" s="404"/>
      <c r="J19" s="391"/>
    </row>
    <row r="20" spans="2:10" ht="15.75" thickBot="1" x14ac:dyDescent="0.25">
      <c r="B20" s="748"/>
      <c r="C20" s="751"/>
      <c r="D20" s="402" t="s">
        <v>546</v>
      </c>
      <c r="E20" s="403"/>
      <c r="F20" s="403"/>
      <c r="G20" s="402"/>
      <c r="H20" s="402"/>
      <c r="I20" s="404"/>
      <c r="J20" s="391"/>
    </row>
    <row r="21" spans="2:10" ht="15.75" thickBot="1" x14ac:dyDescent="0.25">
      <c r="B21" s="748"/>
      <c r="C21" s="751"/>
      <c r="D21" s="402" t="s">
        <v>547</v>
      </c>
      <c r="E21" s="403"/>
      <c r="F21" s="403"/>
      <c r="G21" s="402"/>
      <c r="H21" s="402"/>
      <c r="I21" s="404"/>
      <c r="J21" s="391"/>
    </row>
    <row r="22" spans="2:10" ht="15.75" thickBot="1" x14ac:dyDescent="0.25">
      <c r="B22" s="748"/>
      <c r="C22" s="751"/>
      <c r="D22" s="402" t="s">
        <v>548</v>
      </c>
      <c r="E22" s="403"/>
      <c r="F22" s="403"/>
      <c r="G22" s="402"/>
      <c r="H22" s="402"/>
      <c r="I22" s="404"/>
      <c r="J22" s="391"/>
    </row>
    <row r="23" spans="2:10" ht="15.75" thickBot="1" x14ac:dyDescent="0.25">
      <c r="B23" s="748"/>
      <c r="C23" s="751"/>
      <c r="D23" s="402" t="s">
        <v>549</v>
      </c>
      <c r="E23" s="403"/>
      <c r="F23" s="403"/>
      <c r="G23" s="402"/>
      <c r="H23" s="402"/>
      <c r="I23" s="404"/>
      <c r="J23" s="391"/>
    </row>
    <row r="24" spans="2:10" ht="15.75" thickBot="1" x14ac:dyDescent="0.25">
      <c r="B24" s="748"/>
      <c r="C24" s="751"/>
      <c r="D24" s="402" t="s">
        <v>550</v>
      </c>
      <c r="E24" s="403"/>
      <c r="F24" s="403"/>
      <c r="G24" s="402"/>
      <c r="H24" s="402"/>
      <c r="I24" s="404"/>
      <c r="J24" s="391"/>
    </row>
    <row r="25" spans="2:10" ht="15.75" thickBot="1" x14ac:dyDescent="0.25">
      <c r="B25" s="749"/>
      <c r="C25" s="752"/>
      <c r="D25" s="402" t="s">
        <v>551</v>
      </c>
      <c r="E25" s="403"/>
      <c r="F25" s="403"/>
      <c r="G25" s="402"/>
      <c r="H25" s="402"/>
      <c r="I25" s="404"/>
      <c r="J25" s="391"/>
    </row>
    <row r="26" spans="2:10" ht="27.75" customHeight="1" thickBot="1" x14ac:dyDescent="0.25">
      <c r="B26" s="747">
        <v>2</v>
      </c>
      <c r="C26" s="750" t="s">
        <v>552</v>
      </c>
      <c r="D26" s="402" t="s">
        <v>553</v>
      </c>
      <c r="E26" s="402"/>
      <c r="F26" s="402"/>
      <c r="G26" s="403"/>
      <c r="H26" s="403"/>
      <c r="I26" s="405"/>
      <c r="J26" s="391"/>
    </row>
    <row r="27" spans="2:10" ht="15.75" thickBot="1" x14ac:dyDescent="0.25">
      <c r="B27" s="748"/>
      <c r="C27" s="751"/>
      <c r="D27" s="402" t="s">
        <v>554</v>
      </c>
      <c r="E27" s="403"/>
      <c r="F27" s="403"/>
      <c r="G27" s="403"/>
      <c r="H27" s="403"/>
      <c r="I27" s="405"/>
      <c r="J27" s="391"/>
    </row>
    <row r="28" spans="2:10" ht="15.75" thickBot="1" x14ac:dyDescent="0.25">
      <c r="B28" s="748"/>
      <c r="C28" s="751"/>
      <c r="D28" s="402" t="s">
        <v>555</v>
      </c>
      <c r="E28" s="403"/>
      <c r="F28" s="403"/>
      <c r="G28" s="403"/>
      <c r="H28" s="403"/>
      <c r="I28" s="405"/>
      <c r="J28" s="391"/>
    </row>
    <row r="29" spans="2:10" ht="15.75" thickBot="1" x14ac:dyDescent="0.25">
      <c r="B29" s="753"/>
      <c r="C29" s="754"/>
      <c r="D29" s="406" t="s">
        <v>547</v>
      </c>
      <c r="E29" s="407"/>
      <c r="F29" s="407"/>
      <c r="G29" s="407"/>
      <c r="H29" s="407"/>
      <c r="I29" s="408"/>
      <c r="J29" s="391"/>
    </row>
  </sheetData>
  <mergeCells count="8">
    <mergeCell ref="E14:I14"/>
    <mergeCell ref="B16:B25"/>
    <mergeCell ref="C16:C25"/>
    <mergeCell ref="B26:B29"/>
    <mergeCell ref="C26:C29"/>
    <mergeCell ref="B14:B15"/>
    <mergeCell ref="C14:C15"/>
    <mergeCell ref="D14:D15"/>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6</vt:i4>
      </vt:variant>
    </vt:vector>
  </HeadingPairs>
  <TitlesOfParts>
    <vt:vector size="18" baseType="lpstr">
      <vt:lpstr>PRESUPUESTO OFICIAL (Entidad)</vt:lpstr>
      <vt:lpstr>PRESUPUESTO OFICIAL (unitarios)</vt:lpstr>
      <vt:lpstr>PRESUPUESTO OFICIAL(proponente)</vt:lpstr>
      <vt:lpstr>AIU OBRA (ENTIDAD)</vt:lpstr>
      <vt:lpstr>AIU OBRA (PROPONENTE)</vt:lpstr>
      <vt:lpstr>INDICAR CÓDIGO DEL ITEM DE PAGO</vt:lpstr>
      <vt:lpstr>PMA SST  SOCIAL</vt:lpstr>
      <vt:lpstr>PMT</vt:lpstr>
      <vt:lpstr>AIU AMB SOCI</vt:lpstr>
      <vt:lpstr>AIU PMT</vt:lpstr>
      <vt:lpstr>ACTIVIDADES</vt:lpstr>
      <vt:lpstr>Hoja1</vt:lpstr>
      <vt:lpstr>_GoBack</vt:lpstr>
      <vt:lpstr>ACTIVIDADES!Área_de_impresión</vt:lpstr>
      <vt:lpstr>'INDICAR CÓDIGO DEL ITEM DE PAGO'!Área_de_impresión</vt:lpstr>
      <vt:lpstr>'PRESUPUESTO OFICIAL (Entidad)'!Área_de_impresión</vt:lpstr>
      <vt:lpstr>'PRESUPUESTO OFICIAL (unitarios)'!Área_de_impresión</vt:lpstr>
      <vt:lpstr>'PRESUPUESTO OFICIAL(proponente)'!Área_de_impresión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John Fredy Aguirre Correa</cp:lastModifiedBy>
  <cp:revision/>
  <dcterms:created xsi:type="dcterms:W3CDTF">2006-06-27T16:47:25Z</dcterms:created>
  <dcterms:modified xsi:type="dcterms:W3CDTF">2023-04-18T20:36:27Z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