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09"/>
  <workbookPr/>
  <mc:AlternateContent xmlns:mc="http://schemas.openxmlformats.org/markup-compatibility/2006">
    <mc:Choice Requires="x15">
      <x15ac:absPath xmlns:x15ac="http://schemas.microsoft.com/office/spreadsheetml/2010/11/ac" url="/Users/melissafranco/Desktop/Corvivienda/Interventoría mejoramiento/"/>
    </mc:Choice>
  </mc:AlternateContent>
  <xr:revisionPtr revIDLastSave="0" documentId="13_ncr:1_{917EA027-34D9-2D4C-BC0F-756694FABD40}" xr6:coauthVersionLast="47" xr6:coauthVersionMax="47" xr10:uidLastSave="{00000000-0000-0000-0000-000000000000}"/>
  <bookViews>
    <workbookView xWindow="2340" yWindow="1120" windowWidth="20740" windowHeight="11160" xr2:uid="{00000000-000D-0000-FFFF-FFFF00000000}"/>
  </bookViews>
  <sheets>
    <sheet name="Interventoría 8%" sheetId="13" r:id="rId1"/>
    <sheet name="Factor multiplicador" sheetId="2" r:id="rId2"/>
    <sheet name="Costos MGA" sheetId="15" state="hidden" r:id="rId3"/>
  </sheets>
  <externalReferences>
    <externalReference r:id="rId4"/>
    <externalReference r:id="rId5"/>
  </externalReferences>
  <definedNames>
    <definedName name="_xlnm.Print_Area" localSheetId="1">'Factor multiplicador'!$A$1:$F$54</definedName>
    <definedName name="_xlnm.Database" localSheetId="0">#REF!</definedName>
    <definedName name="_xlnm.Database">#REF!</definedName>
    <definedName name="i" localSheetId="0">#REF!</definedName>
    <definedName name="i">#REF!</definedName>
    <definedName name="inn" localSheetId="0">#REF!</definedName>
    <definedName name="inn">#REF!</definedName>
    <definedName name="v" localSheetId="0">#REF!</definedName>
    <definedName name="v">#REF!</definedName>
    <definedName name="VIAS" localSheetId="0">#REF!</definedName>
    <definedName name="VIA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9" i="13" l="1"/>
  <c r="G28" i="13"/>
  <c r="G27" i="13"/>
  <c r="G26" i="13"/>
  <c r="G25" i="13"/>
  <c r="G18" i="13"/>
  <c r="G16" i="13"/>
  <c r="G15" i="13"/>
  <c r="G14" i="13"/>
  <c r="G13" i="13"/>
  <c r="G30" i="13" l="1"/>
  <c r="G32" i="13" s="1"/>
  <c r="G19" i="13"/>
  <c r="F18" i="2"/>
  <c r="F54" i="2" s="1"/>
  <c r="G20" i="13" s="1"/>
  <c r="F48" i="2"/>
  <c r="F40" i="2"/>
  <c r="F24" i="2"/>
  <c r="G21" i="13" l="1"/>
  <c r="G33" i="13" s="1"/>
  <c r="G34" i="13" s="1"/>
  <c r="G35" i="13" s="1"/>
  <c r="F3" i="15"/>
  <c r="F11" i="15"/>
  <c r="F10" i="15"/>
  <c r="F7" i="15"/>
  <c r="F8" i="15"/>
  <c r="F6" i="15"/>
  <c r="C11" i="15" l="1"/>
  <c r="D11" i="15" s="1"/>
  <c r="C10" i="15"/>
  <c r="D10" i="15" s="1"/>
  <c r="C3" i="15"/>
  <c r="D3" i="15" s="1"/>
  <c r="C8" i="15"/>
  <c r="B11" i="15"/>
  <c r="A11" i="15"/>
  <c r="B10" i="15"/>
  <c r="A10" i="15"/>
  <c r="B9" i="15"/>
  <c r="A9" i="15"/>
  <c r="B8" i="15"/>
  <c r="A8" i="15"/>
  <c r="B7" i="15"/>
  <c r="A7" i="15"/>
  <c r="B6" i="15"/>
  <c r="A6" i="15"/>
  <c r="B5" i="15"/>
  <c r="A5" i="15"/>
  <c r="B4" i="15"/>
  <c r="A4" i="15"/>
  <c r="B3" i="15"/>
  <c r="A3" i="15"/>
  <c r="B2" i="15"/>
  <c r="A2" i="15"/>
  <c r="B12" i="15"/>
  <c r="R11" i="15"/>
  <c r="R10" i="15"/>
  <c r="R8" i="15"/>
  <c r="R7" i="15"/>
  <c r="R6" i="15"/>
  <c r="R5" i="15"/>
  <c r="D8" i="15" l="1"/>
  <c r="S8" i="15"/>
  <c r="C2" i="15"/>
  <c r="D2" i="15" s="1"/>
  <c r="C9" i="15"/>
  <c r="D9" i="15" s="1"/>
  <c r="E10" i="15" l="1"/>
  <c r="Z2" i="15" l="1"/>
  <c r="E3" i="15"/>
  <c r="X2" i="15"/>
  <c r="Y2" i="15"/>
  <c r="W2" i="15"/>
  <c r="E11" i="15"/>
  <c r="G9" i="15" s="1"/>
  <c r="T9" i="15" l="1"/>
  <c r="I2" i="15"/>
  <c r="V2" i="15" s="1"/>
  <c r="H2" i="15"/>
  <c r="U2" i="15" s="1"/>
  <c r="G2" i="15"/>
  <c r="T2" i="15" s="1"/>
  <c r="F2" i="15"/>
  <c r="H9" i="15"/>
  <c r="U9" i="15" s="1"/>
  <c r="I9" i="15"/>
  <c r="V9" i="15" s="1"/>
  <c r="F9" i="15"/>
  <c r="AA9" i="15"/>
  <c r="R9" i="15" l="1"/>
  <c r="S9" i="15"/>
  <c r="AD9" i="15" l="1"/>
  <c r="S11" i="15"/>
  <c r="AE9" i="15" l="1"/>
  <c r="C7" i="15" l="1"/>
  <c r="D7" i="15" s="1"/>
  <c r="C6" i="15"/>
  <c r="D6" i="15" s="1"/>
  <c r="F12" i="15" l="1"/>
  <c r="G12" i="15"/>
  <c r="R12" i="15" l="1"/>
  <c r="C5" i="15"/>
  <c r="S5" i="15" s="1"/>
  <c r="D5" i="15" l="1"/>
  <c r="C4" i="15"/>
  <c r="D4" i="15" s="1"/>
  <c r="X4" i="15" l="1"/>
  <c r="W4" i="15"/>
  <c r="Z4" i="15"/>
  <c r="Y4" i="15"/>
  <c r="E8" i="15"/>
  <c r="AA4" i="15"/>
  <c r="E6" i="15"/>
  <c r="E7" i="15"/>
  <c r="E5" i="15"/>
  <c r="H4" i="15" l="1"/>
  <c r="U4" i="15" s="1"/>
  <c r="G4" i="15"/>
  <c r="T4" i="15" s="1"/>
  <c r="F4" i="15"/>
  <c r="I4" i="15"/>
  <c r="V4" i="15" s="1"/>
  <c r="D12" i="15"/>
  <c r="S4" i="15" l="1"/>
  <c r="R4" i="15"/>
  <c r="U12" i="15"/>
  <c r="V12" i="15"/>
  <c r="AA12" i="15"/>
  <c r="S12" i="15"/>
  <c r="T12" i="15"/>
  <c r="D13" i="15"/>
  <c r="E12" i="15" s="1"/>
  <c r="AD4" i="15" l="1"/>
  <c r="AG4" i="15" s="1"/>
  <c r="AD12" i="15"/>
  <c r="AE12" i="15" s="1"/>
  <c r="E4" i="15"/>
  <c r="E9" i="15"/>
  <c r="E2" i="15"/>
  <c r="R3" i="15"/>
  <c r="R2" i="15"/>
  <c r="E13" i="15" l="1"/>
  <c r="S2" i="15"/>
  <c r="AD2" i="15" s="1"/>
  <c r="AD13" i="15" l="1"/>
  <c r="AE13" i="1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Judith Astrid Antolinez Amaya</author>
  </authors>
  <commentList>
    <comment ref="AA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Judith Astrid Antolinez Amaya:</t>
        </r>
        <r>
          <rPr>
            <sz val="9"/>
            <color indexed="81"/>
            <rFont val="Tahoma"/>
            <family val="2"/>
          </rPr>
          <t xml:space="preserve">
Se hace ajuste de $2 para el cierre de las actividades de la cadena de valor</t>
        </r>
      </text>
    </comment>
  </commentList>
</comments>
</file>

<file path=xl/sharedStrings.xml><?xml version="1.0" encoding="utf-8"?>
<sst xmlns="http://schemas.openxmlformats.org/spreadsheetml/2006/main" count="158" uniqueCount="138">
  <si>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</si>
  <si>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</si>
  <si>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</si>
  <si>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</si>
  <si>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</si>
  <si>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</si>
  <si>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</si>
  <si>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</si>
  <si>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</si>
  <si>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</si>
  <si>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</si>
  <si>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</si>
  <si>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</si>
  <si>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</si>
  <si>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</si>
  <si>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</si>
  <si>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</si>
  <si>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</si>
  <si>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</si>
  <si>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</si>
  <si>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</si>
  <si>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</si>
  <si>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</si>
  <si>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</si>
  <si>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</si>
  <si>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</si>
  <si>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</si>
  <si>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</si>
  <si>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</si>
  <si>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</si>
  <si>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</si>
  <si>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</si>
  <si>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</si>
  <si>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2.2.</t>
  </si>
  <si>
    <t>3.2.</t>
  </si>
  <si>
    <t>3.</t>
  </si>
  <si>
    <t>Gastos Generales</t>
  </si>
  <si>
    <t>3.1.</t>
  </si>
  <si>
    <t>Preparación de Propuesta</t>
  </si>
  <si>
    <t xml:space="preserve">Asesoria Contable Tributaria  y Juridica </t>
  </si>
  <si>
    <t>3.3.</t>
  </si>
  <si>
    <t>Equipos y mantenimiento Oficina (Aseo)</t>
  </si>
  <si>
    <t>3.4.</t>
  </si>
  <si>
    <t>Gastos de vehículo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</si>
  <si>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</si>
  <si>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</si>
  <si>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</si>
  <si>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</si>
  <si>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</si>
  <si>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</si>
  <si>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</si>
  <si>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</si>
  <si>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</si>
  <si>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</si>
  <si>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</si>
  <si>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</si>
  <si>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3.11.</t>
  </si>
  <si>
    <t>Licenciamiento de software</t>
  </si>
  <si>
    <t>Correo y otros</t>
  </si>
  <si>
    <t>Gastos de Representación</t>
  </si>
  <si>
    <t>4.</t>
  </si>
  <si>
    <t>Costos Directos no Reembolsables</t>
  </si>
  <si>
    <t>Póliza Salarios y prestaciones Sociales</t>
  </si>
  <si>
    <t>5.</t>
  </si>
  <si>
    <t>Honorarios (Utilidad del consultor y costos no previstos)</t>
  </si>
  <si>
    <t>T  O  T  A  L</t>
  </si>
  <si>
    <t>CARGO / OFICIO</t>
  </si>
  <si>
    <t>CANTIDAD</t>
  </si>
  <si>
    <t>SUELDO Y/O JORNAL MENSUAL</t>
  </si>
  <si>
    <t>DEDICACIÓN
(h-mes)</t>
  </si>
  <si>
    <t>PARTICIPACIÓN TOTAL (mes)</t>
  </si>
  <si>
    <t>VALOR PARCIAL ($)</t>
  </si>
  <si>
    <t>COSTOS DIRECTOS DE PERSONAL</t>
  </si>
  <si>
    <t>Personal Profesional</t>
  </si>
  <si>
    <t>SUBTOTAL COSTOS DE PERSONAL (1)</t>
  </si>
  <si>
    <t>FACTOR MULTIPLICADOR (2)</t>
  </si>
  <si>
    <t xml:space="preserve">TOTAL COSTOS DE PERSONAL = (1) * (2) = (A) </t>
  </si>
  <si>
    <t>CONCEPTO</t>
  </si>
  <si>
    <t>UNIDAD</t>
  </si>
  <si>
    <t>VALOR UNITARIO</t>
  </si>
  <si>
    <t>UTILIZACION</t>
  </si>
  <si>
    <t>VALOR</t>
  </si>
  <si>
    <t>PARCIAL ($)</t>
  </si>
  <si>
    <t>OTROS COSTOS</t>
  </si>
  <si>
    <t>Mes-equip</t>
  </si>
  <si>
    <t>Mes</t>
  </si>
  <si>
    <t>SUBTOTAL OTROS COSTOS (3)</t>
  </si>
  <si>
    <t>TOTAL OTROS COSTOS DIRECTOS = SUMATORIA DE (3)+(4) = (B)</t>
  </si>
  <si>
    <t>COSTO BÁSICO = (A) + (B) = (C)</t>
  </si>
  <si>
    <t>COSTO TOTAL = (C) + (D)</t>
  </si>
  <si>
    <t>TOTAL</t>
  </si>
  <si>
    <t>Personal Técnico y Personal auxiliar técnico</t>
  </si>
  <si>
    <t>IVA = 19% * (C) = (D)</t>
  </si>
  <si>
    <t>Costo directo</t>
  </si>
  <si>
    <t>Costo total</t>
  </si>
  <si>
    <t>1.1. M.O CALIFICADA</t>
  </si>
  <si>
    <t>1.2. M.O NO CALIFICADA</t>
  </si>
  <si>
    <t>2.0. TRANSPORTE</t>
  </si>
  <si>
    <t>3.1 MATERIALES</t>
  </si>
  <si>
    <t>4.1. SERVICIOS DOMICILIARIOS</t>
  </si>
  <si>
    <t>4.2. OTROS SERVICIOS</t>
  </si>
  <si>
    <t>5.1. TERRENOS</t>
  </si>
  <si>
    <t>5.2. EDIFICIOS</t>
  </si>
  <si>
    <t>5.3. MAQUINARIA Y EQUIPO</t>
  </si>
  <si>
    <t>5.4. MANTENIMIENTO MAQ Y EQUIPO</t>
  </si>
  <si>
    <t>6.1. OTROS GASTOS GENERALES</t>
  </si>
  <si>
    <t>VERIFICACION</t>
  </si>
  <si>
    <t>ítem</t>
  </si>
  <si>
    <t>Proyecto Tipo</t>
  </si>
  <si>
    <t>Ponderación por capítulo</t>
  </si>
  <si>
    <t>FACTOR MULTIPLICADOR EMPRESAS DE CONSULTORÍA</t>
  </si>
  <si>
    <t>Director de interventoria</t>
  </si>
  <si>
    <t>Ingenieros residentes de interventoria</t>
  </si>
  <si>
    <t>Supervisor de obra</t>
  </si>
  <si>
    <t>Contador</t>
  </si>
  <si>
    <t>Supervisor  Siso &amp; ambiental</t>
  </si>
  <si>
    <t>Comunicaciones, planes de telefonia, internet</t>
  </si>
  <si>
    <t>Oficina -  (Incluye servicios publicos)</t>
  </si>
  <si>
    <t>Transporte terrestre y movilización</t>
  </si>
  <si>
    <t>Equipos de oficina y software</t>
  </si>
  <si>
    <t>Edición de Informes (Mensuales y final, incluye impresion y archivos magnéticos) y otros.</t>
  </si>
  <si>
    <t>1.13.</t>
  </si>
  <si>
    <t>Indemnización de ley</t>
  </si>
  <si>
    <t>Arriendo oficina y servicios públicos</t>
  </si>
  <si>
    <t>2.3.</t>
  </si>
  <si>
    <t>Gastos bancarios</t>
  </si>
  <si>
    <t>Costos capital de trabajo</t>
  </si>
  <si>
    <t>3.12.</t>
  </si>
  <si>
    <t>3.13.</t>
  </si>
  <si>
    <t>4.1</t>
  </si>
  <si>
    <t>Poliza Calidad del Servicio por los perjuicios derivados de la deficiente calidad del servicio prestado</t>
  </si>
  <si>
    <t>4.2</t>
  </si>
  <si>
    <t>4.3</t>
  </si>
  <si>
    <t>Estampilla UDC</t>
  </si>
  <si>
    <t>4.4</t>
  </si>
  <si>
    <t>Estampilla Años Dorados</t>
  </si>
  <si>
    <t>4.5</t>
  </si>
  <si>
    <t>Estampilla 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</si>
</sst>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&quot;$&quot;\ * #,##0_);_(&quot;$&quot;\ * \(#,##0\);_(&quot;$&quot;\ * &quot;-&quot;??_);_(@_)"/>
    <numFmt numFmtId="168" formatCode="0.0"/>
    <numFmt numFmtId="169" formatCode="_-* #,##0.00\ _ _-;\-* #,##0.00\ _ _-;_-* &quot;-&quot;??\ _ _-;_-@_-"/>
    <numFmt numFmtId="170" formatCode="_(* #,##0_);_(* \(#,##0\);_(* &quot;-&quot;??_);_(@_)"/>
    <numFmt numFmtId="171" formatCode="_-* #,##0.00\ &quot;€&quot;_-;\-* #,##0.00\ &quot;€&quot;_-;_-* &quot;-&quot;??\ &quot;€&quot;_-;_-@_-"/>
    <numFmt numFmtId="172" formatCode="_ &quot;$&quot;\ * #,##0_ ;_ &quot;$&quot;\ * \-#,##0_ ;_ &quot;$&quot;\ * &quot;-&quot;_ ;_ @_ "/>
    <numFmt numFmtId="173" formatCode="_ &quot;$&quot;\ * #,##0.00_ ;_ &quot;$&quot;\ * \-#,##0.00_ ;_ &quot;$&quot;\ * &quot;-&quot;??_ ;_ @_ "/>
    <numFmt numFmtId="174" formatCode="_ * #,##0.00_ ;_ * \-#,##0.00_ ;_ * &quot;-&quot;??_ ;_ @_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6"/>
      <color theme="1"/>
      <name val="Calibri"/>
      <family val="2"/>
      <scheme val="minor"/>
    </font>
    <font>
      <b/>
      <u/>
      <sz val="14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u/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1"/>
      <color rgb="FF000000"/>
      <name val="Calibri"/>
      <family val="2"/>
      <charset val="204"/>
    </font>
    <font>
      <b/>
      <sz val="10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6FA8DC"/>
        <bgColor rgb="FF6FA8DC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0" borderId="0"/>
    <xf numFmtId="166" fontId="4" fillId="0" borderId="0" applyFont="0" applyFill="0" applyBorder="0" applyAlignment="0" applyProtection="0"/>
    <xf numFmtId="0" fontId="3" fillId="0" borderId="0"/>
    <xf numFmtId="0" fontId="4" fillId="0" borderId="0"/>
    <xf numFmtId="0" fontId="1" fillId="0" borderId="0"/>
    <xf numFmtId="0" fontId="3" fillId="0" borderId="0"/>
    <xf numFmtId="43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171" fontId="1" fillId="0" borderId="0" applyFont="0" applyFill="0" applyBorder="0" applyAlignment="0" applyProtection="0"/>
    <xf numFmtId="0" fontId="1" fillId="4" borderId="0" applyNumberFormat="0" applyBorder="0" applyAlignment="0" applyProtection="0"/>
    <xf numFmtId="172" fontId="17" fillId="0" borderId="0" applyFont="0" applyFill="0" applyBorder="0" applyAlignment="0" applyProtection="0"/>
    <xf numFmtId="0" fontId="17" fillId="0" borderId="0"/>
    <xf numFmtId="173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0" fontId="3" fillId="0" borderId="0"/>
    <xf numFmtId="174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9" fillId="0" borderId="0"/>
    <xf numFmtId="0" fontId="3" fillId="0" borderId="0"/>
  </cellStyleXfs>
  <cellXfs count="197">
    <xf numFmtId="0" fontId="0" fillId="0" borderId="0" xfId="0"/>
    <xf numFmtId="0" fontId="7" fillId="0" borderId="0" xfId="14" applyFont="1" applyAlignment="1">
      <alignment horizontal="center" vertical="center"/>
    </xf>
    <xf numFmtId="0" fontId="8" fillId="0" borderId="0" xfId="13" applyFont="1" applyAlignment="1">
      <alignment horizontal="center" vertical="center"/>
    </xf>
    <xf numFmtId="0" fontId="9" fillId="0" borderId="6" xfId="13" applyFont="1" applyBorder="1" applyAlignment="1">
      <alignment horizontal="center" vertical="center"/>
    </xf>
    <xf numFmtId="0" fontId="10" fillId="0" borderId="10" xfId="13" applyFont="1" applyBorder="1" applyAlignment="1">
      <alignment horizontal="center" vertical="center"/>
    </xf>
    <xf numFmtId="0" fontId="11" fillId="2" borderId="11" xfId="13" applyFont="1" applyFill="1" applyBorder="1" applyAlignment="1">
      <alignment horizontal="center" vertical="center"/>
    </xf>
    <xf numFmtId="0" fontId="9" fillId="0" borderId="11" xfId="13" applyFont="1" applyBorder="1" applyAlignment="1">
      <alignment horizontal="center" vertical="center"/>
    </xf>
    <xf numFmtId="10" fontId="9" fillId="0" borderId="4" xfId="13" applyNumberFormat="1" applyFont="1" applyBorder="1" applyAlignment="1">
      <alignment horizontal="center" vertical="center"/>
    </xf>
    <xf numFmtId="0" fontId="9" fillId="0" borderId="12" xfId="13" applyFont="1" applyBorder="1" applyAlignment="1">
      <alignment horizontal="left" vertical="center"/>
    </xf>
    <xf numFmtId="10" fontId="9" fillId="0" borderId="13" xfId="13" applyNumberFormat="1" applyFont="1" applyBorder="1" applyAlignment="1">
      <alignment horizontal="center" vertical="center"/>
    </xf>
    <xf numFmtId="0" fontId="9" fillId="0" borderId="13" xfId="13" applyFont="1" applyBorder="1" applyAlignment="1">
      <alignment horizontal="center" vertical="center"/>
    </xf>
    <xf numFmtId="10" fontId="9" fillId="0" borderId="14" xfId="13" applyNumberFormat="1" applyFont="1" applyBorder="1" applyAlignment="1">
      <alignment horizontal="center" vertical="center"/>
    </xf>
    <xf numFmtId="0" fontId="9" fillId="2" borderId="15" xfId="13" applyFont="1" applyFill="1" applyBorder="1" applyAlignment="1">
      <alignment horizontal="center" vertical="center"/>
    </xf>
    <xf numFmtId="10" fontId="11" fillId="2" borderId="19" xfId="13" applyNumberFormat="1" applyFont="1" applyFill="1" applyBorder="1" applyAlignment="1">
      <alignment horizontal="center" vertical="center"/>
    </xf>
    <xf numFmtId="0" fontId="9" fillId="0" borderId="5" xfId="13" applyFont="1" applyBorder="1" applyAlignment="1">
      <alignment horizontal="center" vertical="center"/>
    </xf>
    <xf numFmtId="0" fontId="8" fillId="0" borderId="0" xfId="13" applyFont="1" applyAlignment="1">
      <alignment horizontal="left" vertical="center"/>
    </xf>
    <xf numFmtId="0" fontId="9" fillId="0" borderId="0" xfId="13" applyFont="1" applyAlignment="1">
      <alignment horizontal="center" vertical="center"/>
    </xf>
    <xf numFmtId="10" fontId="9" fillId="0" borderId="0" xfId="13" applyNumberFormat="1" applyFont="1" applyAlignment="1">
      <alignment horizontal="center" vertical="center"/>
    </xf>
    <xf numFmtId="10" fontId="9" fillId="0" borderId="20" xfId="13" applyNumberFormat="1" applyFont="1" applyBorder="1" applyAlignment="1">
      <alignment horizontal="center" vertical="center"/>
    </xf>
    <xf numFmtId="0" fontId="11" fillId="2" borderId="6" xfId="13" applyFont="1" applyFill="1" applyBorder="1" applyAlignment="1">
      <alignment horizontal="center" vertical="center"/>
    </xf>
    <xf numFmtId="10" fontId="9" fillId="0" borderId="22" xfId="13" applyNumberFormat="1" applyFont="1" applyBorder="1" applyAlignment="1">
      <alignment horizontal="center" vertical="center"/>
    </xf>
    <xf numFmtId="0" fontId="9" fillId="0" borderId="20" xfId="13" applyFont="1" applyBorder="1" applyAlignment="1">
      <alignment horizontal="center" vertical="center"/>
    </xf>
    <xf numFmtId="0" fontId="9" fillId="0" borderId="23" xfId="13" applyFont="1" applyBorder="1" applyAlignment="1">
      <alignment horizontal="center" vertical="center"/>
    </xf>
    <xf numFmtId="0" fontId="8" fillId="0" borderId="24" xfId="13" applyFont="1" applyBorder="1" applyAlignment="1">
      <alignment horizontal="left" vertical="center"/>
    </xf>
    <xf numFmtId="0" fontId="8" fillId="0" borderId="24" xfId="13" applyFont="1" applyBorder="1" applyAlignment="1">
      <alignment horizontal="center" vertical="center"/>
    </xf>
    <xf numFmtId="0" fontId="9" fillId="0" borderId="24" xfId="13" applyFont="1" applyBorder="1" applyAlignment="1">
      <alignment horizontal="center" vertical="center"/>
    </xf>
    <xf numFmtId="10" fontId="9" fillId="0" borderId="24" xfId="13" applyNumberFormat="1" applyFont="1" applyBorder="1" applyAlignment="1">
      <alignment horizontal="center" vertical="center"/>
    </xf>
    <xf numFmtId="10" fontId="9" fillId="0" borderId="25" xfId="13" applyNumberFormat="1" applyFont="1" applyBorder="1" applyAlignment="1">
      <alignment horizontal="center" vertical="center"/>
    </xf>
    <xf numFmtId="0" fontId="11" fillId="0" borderId="26" xfId="13" applyFont="1" applyBorder="1" applyAlignment="1">
      <alignment horizontal="center" vertical="center"/>
    </xf>
    <xf numFmtId="0" fontId="10" fillId="0" borderId="27" xfId="13" applyFont="1" applyBorder="1" applyAlignment="1">
      <alignment horizontal="left" vertical="center"/>
    </xf>
    <xf numFmtId="0" fontId="8" fillId="0" borderId="27" xfId="13" applyFont="1" applyBorder="1" applyAlignment="1">
      <alignment horizontal="center" vertical="center"/>
    </xf>
    <xf numFmtId="0" fontId="9" fillId="0" borderId="27" xfId="13" applyFont="1" applyBorder="1" applyAlignment="1">
      <alignment horizontal="center" vertical="center"/>
    </xf>
    <xf numFmtId="10" fontId="9" fillId="0" borderId="27" xfId="13" applyNumberFormat="1" applyFont="1" applyBorder="1" applyAlignment="1">
      <alignment horizontal="center" vertical="center"/>
    </xf>
    <xf numFmtId="10" fontId="9" fillId="0" borderId="28" xfId="13" applyNumberFormat="1" applyFont="1" applyBorder="1" applyAlignment="1">
      <alignment horizontal="center" vertical="center"/>
    </xf>
    <xf numFmtId="0" fontId="11" fillId="0" borderId="29" xfId="13" applyFont="1" applyBorder="1" applyAlignment="1">
      <alignment horizontal="center" vertical="center"/>
    </xf>
    <xf numFmtId="0" fontId="11" fillId="0" borderId="31" xfId="13" applyFont="1" applyBorder="1" applyAlignment="1">
      <alignment vertical="center"/>
    </xf>
    <xf numFmtId="10" fontId="11" fillId="0" borderId="32" xfId="13" applyNumberFormat="1" applyFont="1" applyBorder="1" applyAlignment="1">
      <alignment horizontal="center" vertical="center"/>
    </xf>
    <xf numFmtId="0" fontId="8" fillId="0" borderId="20" xfId="13" applyFont="1" applyBorder="1" applyAlignment="1">
      <alignment horizontal="left" vertical="center"/>
    </xf>
    <xf numFmtId="0" fontId="8" fillId="0" borderId="20" xfId="13" applyFont="1" applyBorder="1" applyAlignment="1">
      <alignment horizontal="center" vertical="center"/>
    </xf>
    <xf numFmtId="0" fontId="7" fillId="0" borderId="0" xfId="14" applyFont="1" applyAlignment="1">
      <alignment horizontal="left" vertical="center"/>
    </xf>
    <xf numFmtId="0" fontId="3" fillId="0" borderId="0" xfId="14" applyAlignment="1">
      <alignment vertical="center"/>
    </xf>
    <xf numFmtId="0" fontId="3" fillId="0" borderId="0" xfId="14" applyAlignment="1">
      <alignment vertical="center" wrapText="1"/>
    </xf>
    <xf numFmtId="0" fontId="16" fillId="0" borderId="0" xfId="14" applyFont="1" applyAlignment="1">
      <alignment horizontal="center" vertical="center"/>
    </xf>
    <xf numFmtId="167" fontId="3" fillId="0" borderId="0" xfId="14" applyNumberFormat="1" applyAlignment="1">
      <alignment vertical="center"/>
    </xf>
    <xf numFmtId="9" fontId="0" fillId="0" borderId="0" xfId="2" applyFont="1"/>
    <xf numFmtId="0" fontId="0" fillId="0" borderId="1" xfId="0" applyBorder="1"/>
    <xf numFmtId="167" fontId="2" fillId="3" borderId="1" xfId="0" applyNumberFormat="1" applyFont="1" applyFill="1" applyBorder="1"/>
    <xf numFmtId="165" fontId="0" fillId="0" borderId="0" xfId="0" applyNumberFormat="1"/>
    <xf numFmtId="167" fontId="0" fillId="0" borderId="0" xfId="0" applyNumberFormat="1"/>
    <xf numFmtId="167" fontId="0" fillId="0" borderId="0" xfId="1" applyNumberFormat="1" applyFont="1"/>
    <xf numFmtId="0" fontId="0" fillId="0" borderId="0" xfId="0" applyAlignment="1">
      <alignment horizontal="center" vertical="center"/>
    </xf>
    <xf numFmtId="9" fontId="12" fillId="0" borderId="14" xfId="13" applyNumberFormat="1" applyFont="1" applyBorder="1" applyAlignment="1">
      <alignment horizontal="center" vertical="center"/>
    </xf>
    <xf numFmtId="167" fontId="0" fillId="0" borderId="1" xfId="0" applyNumberFormat="1" applyBorder="1"/>
    <xf numFmtId="165" fontId="3" fillId="0" borderId="0" xfId="1" applyFont="1" applyAlignment="1">
      <alignment vertical="center"/>
    </xf>
    <xf numFmtId="0" fontId="13" fillId="5" borderId="37" xfId="5" applyFont="1" applyFill="1" applyBorder="1" applyAlignment="1">
      <alignment horizontal="center" vertical="center"/>
    </xf>
    <xf numFmtId="0" fontId="13" fillId="5" borderId="0" xfId="5" applyFont="1" applyFill="1" applyAlignment="1">
      <alignment horizontal="center" vertical="center"/>
    </xf>
    <xf numFmtId="10" fontId="13" fillId="5" borderId="0" xfId="2" applyNumberFormat="1" applyFont="1" applyFill="1" applyAlignment="1">
      <alignment horizontal="center" vertical="center"/>
    </xf>
    <xf numFmtId="0" fontId="13" fillId="5" borderId="1" xfId="5" applyFont="1" applyFill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/>
    <xf numFmtId="167" fontId="2" fillId="3" borderId="0" xfId="0" applyNumberFormat="1" applyFont="1" applyFill="1"/>
    <xf numFmtId="10" fontId="2" fillId="3" borderId="0" xfId="2" applyNumberFormat="1" applyFont="1" applyFill="1"/>
    <xf numFmtId="165" fontId="2" fillId="3" borderId="1" xfId="0" applyNumberFormat="1" applyFont="1" applyFill="1" applyBorder="1"/>
    <xf numFmtId="0" fontId="2" fillId="3" borderId="1" xfId="0" applyFont="1" applyFill="1" applyBorder="1"/>
    <xf numFmtId="165" fontId="2" fillId="3" borderId="0" xfId="0" applyNumberFormat="1" applyFont="1" applyFill="1"/>
    <xf numFmtId="0" fontId="2" fillId="0" borderId="0" xfId="0" applyFont="1"/>
    <xf numFmtId="167" fontId="2" fillId="0" borderId="0" xfId="0" applyNumberFormat="1" applyFont="1"/>
    <xf numFmtId="10" fontId="0" fillId="0" borderId="0" xfId="2" applyNumberFormat="1" applyFont="1"/>
    <xf numFmtId="10" fontId="0" fillId="0" borderId="0" xfId="0" applyNumberFormat="1"/>
    <xf numFmtId="2" fontId="2" fillId="3" borderId="0" xfId="0" applyNumberFormat="1" applyFont="1" applyFill="1"/>
    <xf numFmtId="10" fontId="2" fillId="3" borderId="0" xfId="0" applyNumberFormat="1" applyFont="1" applyFill="1"/>
    <xf numFmtId="9" fontId="2" fillId="3" borderId="0" xfId="2" applyFont="1" applyFill="1"/>
    <xf numFmtId="9" fontId="2" fillId="0" borderId="0" xfId="0" applyNumberFormat="1" applyFont="1"/>
    <xf numFmtId="165" fontId="2" fillId="0" borderId="1" xfId="0" applyNumberFormat="1" applyFont="1" applyBorder="1"/>
    <xf numFmtId="10" fontId="3" fillId="0" borderId="0" xfId="2" applyNumberFormat="1" applyFont="1" applyAlignment="1">
      <alignment vertical="center"/>
    </xf>
    <xf numFmtId="167" fontId="2" fillId="3" borderId="0" xfId="1" applyNumberFormat="1" applyFont="1" applyFill="1"/>
    <xf numFmtId="9" fontId="7" fillId="0" borderId="0" xfId="14" applyNumberFormat="1" applyFont="1" applyAlignment="1">
      <alignment horizontal="center" vertical="center"/>
    </xf>
    <xf numFmtId="165" fontId="0" fillId="0" borderId="1" xfId="0" applyNumberFormat="1" applyBorder="1"/>
    <xf numFmtId="165" fontId="0" fillId="0" borderId="0" xfId="1" applyFont="1"/>
    <xf numFmtId="0" fontId="13" fillId="0" borderId="0" xfId="14" applyFont="1" applyAlignment="1">
      <alignment vertical="center" wrapText="1"/>
    </xf>
    <xf numFmtId="0" fontId="14" fillId="0" borderId="0" xfId="14" applyFont="1" applyAlignment="1">
      <alignment horizontal="center" vertical="center" wrapText="1"/>
    </xf>
    <xf numFmtId="0" fontId="3" fillId="0" borderId="11" xfId="14" applyBorder="1" applyAlignment="1">
      <alignment vertical="center" wrapText="1"/>
    </xf>
    <xf numFmtId="0" fontId="3" fillId="0" borderId="1" xfId="14" applyBorder="1" applyAlignment="1">
      <alignment horizontal="center" vertical="center" wrapText="1"/>
    </xf>
    <xf numFmtId="167" fontId="3" fillId="0" borderId="1" xfId="17" applyNumberFormat="1" applyFont="1" applyFill="1" applyBorder="1" applyAlignment="1">
      <alignment vertical="center"/>
    </xf>
    <xf numFmtId="9" fontId="3" fillId="0" borderId="1" xfId="18" applyFont="1" applyFill="1" applyBorder="1" applyAlignment="1">
      <alignment horizontal="center" vertical="center"/>
    </xf>
    <xf numFmtId="167" fontId="3" fillId="0" borderId="4" xfId="17" applyNumberFormat="1" applyFont="1" applyFill="1" applyBorder="1" applyAlignment="1">
      <alignment vertical="center"/>
    </xf>
    <xf numFmtId="1" fontId="3" fillId="0" borderId="1" xfId="14" applyNumberFormat="1" applyBorder="1" applyAlignment="1">
      <alignment horizontal="center" vertical="center" wrapText="1"/>
    </xf>
    <xf numFmtId="4" fontId="13" fillId="0" borderId="4" xfId="14" applyNumberFormat="1" applyFont="1" applyBorder="1" applyAlignment="1">
      <alignment horizontal="right" vertical="center"/>
    </xf>
    <xf numFmtId="0" fontId="13" fillId="0" borderId="4" xfId="14" applyFont="1" applyBorder="1" applyAlignment="1">
      <alignment horizontal="center" vertical="center"/>
    </xf>
    <xf numFmtId="2" fontId="3" fillId="0" borderId="1" xfId="14" applyNumberFormat="1" applyBorder="1" applyAlignment="1">
      <alignment horizontal="center" vertical="center"/>
    </xf>
    <xf numFmtId="168" fontId="3" fillId="0" borderId="1" xfId="18" applyNumberFormat="1" applyFont="1" applyFill="1" applyBorder="1" applyAlignment="1">
      <alignment horizontal="center" vertical="center"/>
    </xf>
    <xf numFmtId="167" fontId="3" fillId="0" borderId="4" xfId="1" applyNumberFormat="1" applyFont="1" applyFill="1" applyBorder="1" applyAlignment="1">
      <alignment horizontal="center" vertical="center"/>
    </xf>
    <xf numFmtId="167" fontId="13" fillId="6" borderId="4" xfId="17" applyNumberFormat="1" applyFont="1" applyFill="1" applyBorder="1" applyAlignment="1">
      <alignment vertical="center"/>
    </xf>
    <xf numFmtId="167" fontId="13" fillId="0" borderId="39" xfId="17" applyNumberFormat="1" applyFont="1" applyFill="1" applyBorder="1" applyAlignment="1">
      <alignment vertical="center"/>
    </xf>
    <xf numFmtId="0" fontId="3" fillId="0" borderId="0" xfId="14" applyAlignment="1">
      <alignment horizontal="center" vertical="center" wrapText="1"/>
    </xf>
    <xf numFmtId="0" fontId="3" fillId="0" borderId="0" xfId="14" applyAlignment="1">
      <alignment horizontal="center" vertical="center"/>
    </xf>
    <xf numFmtId="4" fontId="3" fillId="0" borderId="0" xfId="14" applyNumberFormat="1" applyAlignment="1">
      <alignment horizontal="center" vertical="center"/>
    </xf>
    <xf numFmtId="2" fontId="3" fillId="0" borderId="0" xfId="14" applyNumberFormat="1" applyAlignment="1">
      <alignment vertical="center"/>
    </xf>
    <xf numFmtId="0" fontId="3" fillId="6" borderId="14" xfId="14" applyFill="1" applyBorder="1" applyAlignment="1">
      <alignment vertical="center"/>
    </xf>
    <xf numFmtId="1" fontId="13" fillId="0" borderId="0" xfId="14" applyNumberFormat="1" applyFont="1" applyAlignment="1">
      <alignment horizontal="right" vertical="center"/>
    </xf>
    <xf numFmtId="0" fontId="13" fillId="6" borderId="38" xfId="14" applyFont="1" applyFill="1" applyBorder="1" applyAlignment="1">
      <alignment vertical="center" wrapText="1"/>
    </xf>
    <xf numFmtId="0" fontId="13" fillId="6" borderId="13" xfId="14" applyFont="1" applyFill="1" applyBorder="1" applyAlignment="1">
      <alignment vertical="center" wrapText="1"/>
    </xf>
    <xf numFmtId="0" fontId="13" fillId="6" borderId="39" xfId="14" applyFont="1" applyFill="1" applyBorder="1" applyAlignment="1">
      <alignment vertical="center" wrapText="1"/>
    </xf>
    <xf numFmtId="167" fontId="13" fillId="6" borderId="39" xfId="17" applyNumberFormat="1" applyFont="1" applyFill="1" applyBorder="1" applyAlignment="1">
      <alignment vertical="center"/>
    </xf>
    <xf numFmtId="0" fontId="13" fillId="6" borderId="13" xfId="14" applyFont="1" applyFill="1" applyBorder="1" applyAlignment="1">
      <alignment vertical="center"/>
    </xf>
    <xf numFmtId="0" fontId="13" fillId="6" borderId="14" xfId="14" applyFont="1" applyFill="1" applyBorder="1" applyAlignment="1">
      <alignment vertical="center"/>
    </xf>
    <xf numFmtId="0" fontId="13" fillId="6" borderId="38" xfId="14" applyFont="1" applyFill="1" applyBorder="1" applyAlignment="1">
      <alignment vertical="center"/>
    </xf>
    <xf numFmtId="167" fontId="13" fillId="6" borderId="39" xfId="1" applyNumberFormat="1" applyFont="1" applyFill="1" applyBorder="1" applyAlignment="1">
      <alignment vertical="center"/>
    </xf>
    <xf numFmtId="0" fontId="3" fillId="6" borderId="13" xfId="14" applyFill="1" applyBorder="1" applyAlignment="1">
      <alignment vertical="center"/>
    </xf>
    <xf numFmtId="167" fontId="3" fillId="0" borderId="2" xfId="17" applyNumberFormat="1" applyFont="1" applyFill="1" applyBorder="1" applyAlignment="1">
      <alignment vertical="center"/>
    </xf>
    <xf numFmtId="9" fontId="3" fillId="0" borderId="2" xfId="18" applyFont="1" applyFill="1" applyBorder="1" applyAlignment="1">
      <alignment horizontal="center" vertical="center"/>
    </xf>
    <xf numFmtId="0" fontId="3" fillId="0" borderId="34" xfId="14" applyBorder="1" applyAlignment="1">
      <alignment vertical="center" wrapText="1"/>
    </xf>
    <xf numFmtId="0" fontId="3" fillId="6" borderId="13" xfId="14" applyFill="1" applyBorder="1" applyAlignment="1">
      <alignment vertical="center" wrapText="1"/>
    </xf>
    <xf numFmtId="4" fontId="3" fillId="6" borderId="13" xfId="14" applyNumberFormat="1" applyFill="1" applyBorder="1" applyAlignment="1">
      <alignment vertical="center"/>
    </xf>
    <xf numFmtId="2" fontId="3" fillId="6" borderId="14" xfId="14" applyNumberFormat="1" applyFill="1" applyBorder="1" applyAlignment="1">
      <alignment vertical="center"/>
    </xf>
    <xf numFmtId="1" fontId="3" fillId="0" borderId="2" xfId="14" applyNumberFormat="1" applyBorder="1" applyAlignment="1">
      <alignment horizontal="center" vertical="center" wrapText="1"/>
    </xf>
    <xf numFmtId="167" fontId="3" fillId="0" borderId="41" xfId="17" applyNumberFormat="1" applyFont="1" applyFill="1" applyBorder="1" applyAlignment="1">
      <alignment vertical="center"/>
    </xf>
    <xf numFmtId="0" fontId="3" fillId="0" borderId="36" xfId="14" applyBorder="1" applyAlignment="1">
      <alignment horizontal="center" vertical="center" wrapText="1"/>
    </xf>
    <xf numFmtId="167" fontId="3" fillId="0" borderId="36" xfId="17" applyNumberFormat="1" applyFont="1" applyFill="1" applyBorder="1" applyAlignment="1">
      <alignment vertical="center"/>
    </xf>
    <xf numFmtId="9" fontId="3" fillId="0" borderId="36" xfId="18" applyFont="1" applyFill="1" applyBorder="1" applyAlignment="1">
      <alignment horizontal="center" vertical="center"/>
    </xf>
    <xf numFmtId="167" fontId="3" fillId="0" borderId="40" xfId="17" applyNumberFormat="1" applyFont="1" applyFill="1" applyBorder="1" applyAlignment="1">
      <alignment vertical="center"/>
    </xf>
    <xf numFmtId="0" fontId="3" fillId="0" borderId="35" xfId="14" applyBorder="1" applyAlignment="1">
      <alignment vertical="center" wrapText="1"/>
    </xf>
    <xf numFmtId="0" fontId="13" fillId="6" borderId="13" xfId="14" applyFont="1" applyFill="1" applyBorder="1" applyAlignment="1">
      <alignment horizontal="center" vertical="center" wrapText="1"/>
    </xf>
    <xf numFmtId="0" fontId="3" fillId="6" borderId="13" xfId="14" applyFill="1" applyBorder="1" applyAlignment="1">
      <alignment horizontal="center" vertical="center"/>
    </xf>
    <xf numFmtId="0" fontId="13" fillId="0" borderId="33" xfId="14" applyFont="1" applyBorder="1" applyAlignment="1">
      <alignment vertical="center" wrapText="1"/>
    </xf>
    <xf numFmtId="0" fontId="13" fillId="0" borderId="0" xfId="14" applyFont="1" applyAlignment="1">
      <alignment vertical="center"/>
    </xf>
    <xf numFmtId="2" fontId="13" fillId="0" borderId="0" xfId="14" applyNumberFormat="1" applyFont="1" applyAlignment="1">
      <alignment vertical="center"/>
    </xf>
    <xf numFmtId="170" fontId="3" fillId="6" borderId="39" xfId="16" applyNumberFormat="1" applyFont="1" applyFill="1" applyBorder="1" applyAlignment="1">
      <alignment vertical="center"/>
    </xf>
    <xf numFmtId="0" fontId="13" fillId="0" borderId="33" xfId="14" applyFont="1" applyBorder="1" applyAlignment="1">
      <alignment vertical="center"/>
    </xf>
    <xf numFmtId="167" fontId="13" fillId="6" borderId="19" xfId="17" applyNumberFormat="1" applyFont="1" applyFill="1" applyBorder="1" applyAlignment="1">
      <alignment vertical="center"/>
    </xf>
    <xf numFmtId="164" fontId="3" fillId="0" borderId="0" xfId="14" applyNumberFormat="1" applyAlignment="1">
      <alignment vertical="center"/>
    </xf>
    <xf numFmtId="0" fontId="9" fillId="0" borderId="34" xfId="13" applyFont="1" applyBorder="1" applyAlignment="1">
      <alignment horizontal="center" vertical="center"/>
    </xf>
    <xf numFmtId="10" fontId="9" fillId="0" borderId="41" xfId="13" applyNumberFormat="1" applyFont="1" applyBorder="1" applyAlignment="1">
      <alignment horizontal="center" vertical="center"/>
    </xf>
    <xf numFmtId="165" fontId="13" fillId="0" borderId="0" xfId="1" applyFont="1" applyAlignment="1">
      <alignment vertical="center"/>
    </xf>
    <xf numFmtId="0" fontId="15" fillId="0" borderId="0" xfId="14" applyFont="1" applyAlignment="1">
      <alignment horizontal="center" vertical="center"/>
    </xf>
    <xf numFmtId="0" fontId="13" fillId="6" borderId="11" xfId="14" applyFont="1" applyFill="1" applyBorder="1" applyAlignment="1">
      <alignment horizontal="right" vertical="center"/>
    </xf>
    <xf numFmtId="0" fontId="13" fillId="6" borderId="1" xfId="14" applyFont="1" applyFill="1" applyBorder="1" applyAlignment="1">
      <alignment horizontal="right" vertical="center"/>
    </xf>
    <xf numFmtId="0" fontId="13" fillId="0" borderId="0" xfId="14" applyFont="1" applyAlignment="1">
      <alignment horizontal="center" vertical="center"/>
    </xf>
    <xf numFmtId="0" fontId="3" fillId="6" borderId="13" xfId="14" applyFill="1" applyBorder="1" applyAlignment="1">
      <alignment horizontal="center" vertical="center"/>
    </xf>
    <xf numFmtId="0" fontId="13" fillId="0" borderId="35" xfId="14" applyFont="1" applyBorder="1" applyAlignment="1">
      <alignment horizontal="center" vertical="center" wrapText="1"/>
    </xf>
    <xf numFmtId="0" fontId="13" fillId="0" borderId="36" xfId="14" applyFont="1" applyBorder="1" applyAlignment="1">
      <alignment horizontal="center" vertical="center" wrapText="1"/>
    </xf>
    <xf numFmtId="0" fontId="13" fillId="0" borderId="3" xfId="14" applyFont="1" applyBorder="1" applyAlignment="1">
      <alignment horizontal="center" vertical="center" wrapText="1"/>
    </xf>
    <xf numFmtId="0" fontId="13" fillId="0" borderId="1" xfId="14" applyFont="1" applyBorder="1" applyAlignment="1">
      <alignment horizontal="center" vertical="center" wrapText="1"/>
    </xf>
    <xf numFmtId="168" fontId="3" fillId="0" borderId="1" xfId="18" applyNumberFormat="1" applyFont="1" applyFill="1" applyBorder="1" applyAlignment="1">
      <alignment horizontal="center" vertical="center"/>
    </xf>
    <xf numFmtId="166" fontId="13" fillId="0" borderId="3" xfId="14" applyNumberFormat="1" applyFont="1" applyBorder="1" applyAlignment="1">
      <alignment horizontal="center" vertical="center"/>
    </xf>
    <xf numFmtId="166" fontId="13" fillId="0" borderId="1" xfId="14" applyNumberFormat="1" applyFont="1" applyBorder="1" applyAlignment="1">
      <alignment horizontal="center" vertical="center"/>
    </xf>
    <xf numFmtId="0" fontId="13" fillId="6" borderId="42" xfId="14" applyFont="1" applyFill="1" applyBorder="1" applyAlignment="1">
      <alignment horizontal="right" vertical="center" wrapText="1"/>
    </xf>
    <xf numFmtId="0" fontId="13" fillId="6" borderId="17" xfId="14" applyFont="1" applyFill="1" applyBorder="1" applyAlignment="1">
      <alignment horizontal="right" vertical="center" wrapText="1"/>
    </xf>
    <xf numFmtId="0" fontId="13" fillId="6" borderId="18" xfId="14" applyFont="1" applyFill="1" applyBorder="1" applyAlignment="1">
      <alignment horizontal="right" vertical="center" wrapText="1"/>
    </xf>
    <xf numFmtId="0" fontId="13" fillId="6" borderId="38" xfId="14" applyFont="1" applyFill="1" applyBorder="1" applyAlignment="1">
      <alignment horizontal="right" vertical="center" wrapText="1"/>
    </xf>
    <xf numFmtId="0" fontId="13" fillId="6" borderId="13" xfId="14" applyFont="1" applyFill="1" applyBorder="1" applyAlignment="1">
      <alignment horizontal="right" vertical="center" wrapText="1"/>
    </xf>
    <xf numFmtId="0" fontId="13" fillId="6" borderId="14" xfId="14" applyFont="1" applyFill="1" applyBorder="1" applyAlignment="1">
      <alignment horizontal="right" vertical="center" wrapText="1"/>
    </xf>
    <xf numFmtId="167" fontId="3" fillId="0" borderId="1" xfId="17" applyNumberFormat="1" applyFont="1" applyFill="1" applyBorder="1" applyAlignment="1">
      <alignment horizontal="center" vertical="center"/>
    </xf>
    <xf numFmtId="167" fontId="3" fillId="0" borderId="12" xfId="17" applyNumberFormat="1" applyFont="1" applyFill="1" applyBorder="1" applyAlignment="1">
      <alignment horizontal="center" vertical="center"/>
    </xf>
    <xf numFmtId="167" fontId="3" fillId="0" borderId="14" xfId="17" applyNumberFormat="1" applyFont="1" applyFill="1" applyBorder="1" applyAlignment="1">
      <alignment horizontal="center" vertical="center"/>
    </xf>
    <xf numFmtId="0" fontId="18" fillId="0" borderId="0" xfId="14" applyFont="1" applyAlignment="1">
      <alignment horizontal="center" vertical="center" wrapText="1"/>
    </xf>
    <xf numFmtId="0" fontId="18" fillId="0" borderId="0" xfId="14" applyFont="1" applyAlignment="1">
      <alignment horizontal="center" vertical="center"/>
    </xf>
    <xf numFmtId="0" fontId="13" fillId="0" borderId="11" xfId="14" applyFont="1" applyBorder="1" applyAlignment="1">
      <alignment horizontal="center" vertical="center" wrapText="1"/>
    </xf>
    <xf numFmtId="0" fontId="13" fillId="0" borderId="4" xfId="14" applyFont="1" applyBorder="1" applyAlignment="1">
      <alignment horizontal="center" vertical="center" wrapText="1"/>
    </xf>
    <xf numFmtId="168" fontId="3" fillId="0" borderId="2" xfId="18" applyNumberFormat="1" applyFont="1" applyFill="1" applyBorder="1" applyAlignment="1">
      <alignment horizontal="center" vertical="center"/>
    </xf>
    <xf numFmtId="168" fontId="3" fillId="0" borderId="36" xfId="18" applyNumberFormat="1" applyFont="1" applyFill="1" applyBorder="1" applyAlignment="1">
      <alignment horizontal="center" vertical="center"/>
    </xf>
    <xf numFmtId="4" fontId="3" fillId="6" borderId="13" xfId="14" applyNumberFormat="1" applyFill="1" applyBorder="1" applyAlignment="1">
      <alignment horizontal="center" vertical="center"/>
    </xf>
    <xf numFmtId="0" fontId="13" fillId="6" borderId="38" xfId="14" applyFont="1" applyFill="1" applyBorder="1" applyAlignment="1">
      <alignment horizontal="left" vertical="center" wrapText="1"/>
    </xf>
    <xf numFmtId="0" fontId="13" fillId="6" borderId="13" xfId="14" applyFont="1" applyFill="1" applyBorder="1" applyAlignment="1">
      <alignment horizontal="left" vertical="center" wrapText="1"/>
    </xf>
    <xf numFmtId="0" fontId="13" fillId="6" borderId="39" xfId="14" applyFont="1" applyFill="1" applyBorder="1" applyAlignment="1">
      <alignment horizontal="left" vertical="center" wrapText="1"/>
    </xf>
    <xf numFmtId="0" fontId="9" fillId="0" borderId="12" xfId="13" applyFont="1" applyBorder="1" applyAlignment="1">
      <alignment horizontal="left" vertical="center"/>
    </xf>
    <xf numFmtId="0" fontId="1" fillId="0" borderId="13" xfId="13" applyBorder="1" applyAlignment="1">
      <alignment horizontal="left" vertical="center" wrapText="1"/>
    </xf>
    <xf numFmtId="0" fontId="1" fillId="0" borderId="14" xfId="13" applyBorder="1" applyAlignment="1">
      <alignment horizontal="left" vertical="center" wrapText="1"/>
    </xf>
    <xf numFmtId="0" fontId="11" fillId="2" borderId="16" xfId="13" applyFont="1" applyFill="1" applyBorder="1" applyAlignment="1">
      <alignment horizontal="center" vertical="center"/>
    </xf>
    <xf numFmtId="0" fontId="11" fillId="2" borderId="17" xfId="13" applyFont="1" applyFill="1" applyBorder="1" applyAlignment="1">
      <alignment horizontal="center" vertical="center"/>
    </xf>
    <xf numFmtId="0" fontId="11" fillId="2" borderId="18" xfId="13" applyFont="1" applyFill="1" applyBorder="1" applyAlignment="1">
      <alignment horizontal="center" vertical="center"/>
    </xf>
    <xf numFmtId="0" fontId="10" fillId="0" borderId="30" xfId="13" applyFont="1" applyBorder="1" applyAlignment="1">
      <alignment horizontal="left" vertical="center" wrapText="1"/>
    </xf>
    <xf numFmtId="0" fontId="10" fillId="0" borderId="31" xfId="13" applyFont="1" applyBorder="1" applyAlignment="1">
      <alignment horizontal="left" vertical="center" wrapText="1"/>
    </xf>
    <xf numFmtId="0" fontId="12" fillId="0" borderId="12" xfId="13" applyFont="1" applyBorder="1" applyAlignment="1">
      <alignment horizontal="center" vertical="center"/>
    </xf>
    <xf numFmtId="0" fontId="5" fillId="0" borderId="13" xfId="13" applyFont="1" applyBorder="1" applyAlignment="1">
      <alignment horizontal="center" vertical="center" wrapText="1"/>
    </xf>
    <xf numFmtId="0" fontId="10" fillId="2" borderId="7" xfId="13" applyFont="1" applyFill="1" applyBorder="1" applyAlignment="1">
      <alignment horizontal="center" vertical="center"/>
    </xf>
    <xf numFmtId="0" fontId="1" fillId="2" borderId="8" xfId="13" applyFill="1" applyBorder="1" applyAlignment="1">
      <alignment horizontal="center" vertical="center" wrapText="1"/>
    </xf>
    <xf numFmtId="0" fontId="1" fillId="2" borderId="21" xfId="13" applyFill="1" applyBorder="1" applyAlignment="1">
      <alignment horizontal="center" vertical="center" wrapText="1"/>
    </xf>
    <xf numFmtId="0" fontId="9" fillId="0" borderId="12" xfId="13" applyFont="1" applyBorder="1" applyAlignment="1">
      <alignment horizontal="left" vertical="center" wrapText="1"/>
    </xf>
    <xf numFmtId="0" fontId="9" fillId="0" borderId="13" xfId="13" applyFont="1" applyBorder="1" applyAlignment="1">
      <alignment horizontal="left" vertical="center"/>
    </xf>
    <xf numFmtId="0" fontId="9" fillId="0" borderId="14" xfId="13" applyFont="1" applyBorder="1" applyAlignment="1">
      <alignment horizontal="left" vertical="center"/>
    </xf>
    <xf numFmtId="0" fontId="9" fillId="0" borderId="1" xfId="13" applyFont="1" applyBorder="1" applyAlignment="1">
      <alignment horizontal="left" vertical="center"/>
    </xf>
    <xf numFmtId="0" fontId="10" fillId="2" borderId="7" xfId="13" applyFont="1" applyFill="1" applyBorder="1" applyAlignment="1">
      <alignment horizontal="left" vertical="center"/>
    </xf>
    <xf numFmtId="0" fontId="1" fillId="2" borderId="8" xfId="13" applyFill="1" applyBorder="1" applyAlignment="1">
      <alignment horizontal="left" vertical="center" wrapText="1"/>
    </xf>
    <xf numFmtId="0" fontId="1" fillId="2" borderId="21" xfId="13" applyFill="1" applyBorder="1" applyAlignment="1">
      <alignment horizontal="left" vertical="center" wrapText="1"/>
    </xf>
    <xf numFmtId="0" fontId="9" fillId="0" borderId="1" xfId="13" applyFont="1" applyBorder="1" applyAlignment="1">
      <alignment horizontal="left" vertical="center" wrapText="1"/>
    </xf>
    <xf numFmtId="0" fontId="6" fillId="0" borderId="5" xfId="13" applyFont="1" applyBorder="1" applyAlignment="1">
      <alignment horizontal="center" vertical="center"/>
    </xf>
    <xf numFmtId="0" fontId="6" fillId="0" borderId="0" xfId="13" applyFont="1" applyAlignment="1">
      <alignment horizontal="center" vertical="center"/>
    </xf>
    <xf numFmtId="0" fontId="8" fillId="0" borderId="5" xfId="13" applyFont="1" applyBorder="1" applyAlignment="1">
      <alignment horizontal="center" vertical="center"/>
    </xf>
    <xf numFmtId="0" fontId="1" fillId="0" borderId="0" xfId="13" applyAlignment="1">
      <alignment horizontal="center" vertical="center" wrapText="1"/>
    </xf>
    <xf numFmtId="0" fontId="8" fillId="0" borderId="7" xfId="13" applyFont="1" applyBorder="1" applyAlignment="1">
      <alignment horizontal="center" vertical="center"/>
    </xf>
    <xf numFmtId="0" fontId="8" fillId="0" borderId="8" xfId="13" applyFont="1" applyBorder="1" applyAlignment="1">
      <alignment horizontal="center" vertical="center"/>
    </xf>
    <xf numFmtId="0" fontId="8" fillId="0" borderId="9" xfId="13" applyFont="1" applyBorder="1" applyAlignment="1">
      <alignment horizontal="center" vertical="center"/>
    </xf>
    <xf numFmtId="0" fontId="10" fillId="2" borderId="1" xfId="13" applyFont="1" applyFill="1" applyBorder="1" applyAlignment="1">
      <alignment horizontal="left" vertical="center"/>
    </xf>
    <xf numFmtId="0" fontId="1" fillId="2" borderId="1" xfId="13" applyFill="1" applyBorder="1" applyAlignment="1">
      <alignment horizontal="left" vertical="center" wrapText="1"/>
    </xf>
    <xf numFmtId="0" fontId="1" fillId="2" borderId="4" xfId="13" applyFill="1" applyBorder="1" applyAlignment="1">
      <alignment horizontal="left" vertical="center" wrapText="1"/>
    </xf>
  </cellXfs>
  <cellStyles count="33">
    <cellStyle name="20% - Énfasis1 2" xfId="21" xr:uid="{00000000-0005-0000-0000-000000000000}"/>
    <cellStyle name="Millares 10" xfId="27" xr:uid="{00000000-0005-0000-0000-000001000000}"/>
    <cellStyle name="Millares 2" xfId="10" xr:uid="{00000000-0005-0000-0000-000002000000}"/>
    <cellStyle name="Millares 2 2" xfId="25" xr:uid="{00000000-0005-0000-0000-000003000000}"/>
    <cellStyle name="Millares 2 5" xfId="28" xr:uid="{00000000-0005-0000-0000-000004000000}"/>
    <cellStyle name="Millares 3" xfId="15" xr:uid="{00000000-0005-0000-0000-000005000000}"/>
    <cellStyle name="Millares_presupuesto preterminos zona occidente" xfId="16" xr:uid="{00000000-0005-0000-0000-000006000000}"/>
    <cellStyle name="Moneda" xfId="1" builtinId="4"/>
    <cellStyle name="Moneda [0] 2" xfId="22" xr:uid="{00000000-0005-0000-0000-000008000000}"/>
    <cellStyle name="Moneda 2 2" xfId="24" xr:uid="{00000000-0005-0000-0000-000009000000}"/>
    <cellStyle name="Moneda 2 3" xfId="20" xr:uid="{00000000-0005-0000-0000-00000A000000}"/>
    <cellStyle name="Moneda 3" xfId="17" xr:uid="{00000000-0005-0000-0000-00000B000000}"/>
    <cellStyle name="Normal" xfId="0" builtinId="0"/>
    <cellStyle name="Normal 11" xfId="11" xr:uid="{00000000-0005-0000-0000-00000D000000}"/>
    <cellStyle name="Normal 12" xfId="26" xr:uid="{00000000-0005-0000-0000-00000E000000}"/>
    <cellStyle name="Normal 14 3 2" xfId="30" xr:uid="{00000000-0005-0000-0000-00000F000000}"/>
    <cellStyle name="Normal 18" xfId="31" xr:uid="{00000000-0005-0000-0000-000010000000}"/>
    <cellStyle name="Normal 2" xfId="3" xr:uid="{00000000-0005-0000-0000-000011000000}"/>
    <cellStyle name="Normal 2 2" xfId="4" xr:uid="{00000000-0005-0000-0000-000012000000}"/>
    <cellStyle name="Normal 2 2 5" xfId="32" xr:uid="{00000000-0005-0000-0000-000013000000}"/>
    <cellStyle name="Normal 2 4" xfId="23" xr:uid="{00000000-0005-0000-0000-000014000000}"/>
    <cellStyle name="Normal 3" xfId="14" xr:uid="{00000000-0005-0000-0000-000015000000}"/>
    <cellStyle name="Normal 4" xfId="6" xr:uid="{00000000-0005-0000-0000-000016000000}"/>
    <cellStyle name="Normal 5" xfId="9" xr:uid="{00000000-0005-0000-0000-000017000000}"/>
    <cellStyle name="Normal 5 2" xfId="12" xr:uid="{00000000-0005-0000-0000-000018000000}"/>
    <cellStyle name="Normal 6" xfId="8" xr:uid="{00000000-0005-0000-0000-000019000000}"/>
    <cellStyle name="Normal 7" xfId="7" xr:uid="{00000000-0005-0000-0000-00001A000000}"/>
    <cellStyle name="Normal 8" xfId="5" xr:uid="{00000000-0005-0000-0000-00001B000000}"/>
    <cellStyle name="Normal 8 2" xfId="13" xr:uid="{00000000-0005-0000-0000-00001C000000}"/>
    <cellStyle name="Normal 9 2" xfId="19" xr:uid="{00000000-0005-0000-0000-00001D000000}"/>
    <cellStyle name="Porcentaje" xfId="2" builtinId="5"/>
    <cellStyle name="Porcentaje 2" xfId="18" xr:uid="{00000000-0005-0000-0000-00001F000000}"/>
    <cellStyle name="Porcentual 2" xfId="29" xr:uid="{00000000-0005-0000-0000-000020000000}"/>
  </cellStyles>
  <dxfs count="5">
    <dxf>
      <font>
        <color rgb="FFFFFFFF"/>
      </font>
      <fill>
        <patternFill patternType="none"/>
      </fill>
      <border>
        <left/>
        <right/>
        <top/>
        <bottom/>
      </border>
    </dxf>
    <dxf>
      <font>
        <color rgb="FFF3F3F3"/>
      </font>
      <fill>
        <patternFill patternType="none"/>
      </fill>
      <border>
        <left/>
        <right/>
        <top/>
        <bottom/>
      </border>
    </dxf>
    <dxf>
      <font>
        <color rgb="FFFFFFFF"/>
      </font>
      <fill>
        <patternFill patternType="none"/>
      </fill>
      <border>
        <left/>
        <right/>
        <top/>
        <bottom/>
      </border>
    </dxf>
    <dxf>
      <font>
        <color rgb="FFF3F3F3"/>
      </font>
      <fill>
        <patternFill patternType="none"/>
      </fill>
      <border>
        <left/>
        <right/>
        <top/>
        <bottom/>
      </border>
    </dxf>
    <dxf>
      <font>
        <color rgb="FFFFFFFF"/>
      </font>
      <fill>
        <patternFill patternType="none"/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38100</xdr:rowOff>
    </xdr:from>
    <xdr:to>
      <xdr:col>6</xdr:col>
      <xdr:colOff>1114425</xdr:colOff>
      <xdr:row>7</xdr:row>
      <xdr:rowOff>72</xdr:rowOff>
    </xdr:to>
    <xdr:grpSp>
      <xdr:nvGrpSpPr>
        <xdr:cNvPr id="24" name="Group 6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GrpSpPr>
          <a:grpSpLocks/>
        </xdr:cNvGrpSpPr>
      </xdr:nvGrpSpPr>
      <xdr:grpSpPr bwMode="auto">
        <a:xfrm>
          <a:off x="28575" y="38100"/>
          <a:ext cx="9541933" cy="1189639"/>
          <a:chOff x="1687" y="641"/>
          <a:chExt cx="12158" cy="1774"/>
        </a:xfrm>
      </xdr:grpSpPr>
      <xdr:sp macro="" textlink="">
        <xdr:nvSpPr>
          <xdr:cNvPr id="25" name="AutoShape 61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882" y="838"/>
            <a:ext cx="11768" cy="1394"/>
          </a:xfrm>
          <a:prstGeom prst="flowChartAlternateProcess">
            <a:avLst/>
          </a:prstGeom>
          <a:solidFill>
            <a:srgbClr val="FFFFFF"/>
          </a:solidFill>
          <a:ln w="38100" cmpd="thinThick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PRESUPUESTO INTERVENTORÍA</a:t>
            </a:r>
          </a:p>
          <a:p>
            <a:pPr algn="ctr" rtl="0">
              <a:defRPr sz="1000"/>
            </a:pPr>
            <a:endParaRPr lang="es-CO" sz="5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EJECUCION DE MEJORAMIENTO DE VIVIENDA DE TIPO SANEAMIENTO BASICO EN ZONA RURAL DEL</a:t>
            </a: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DISTRITO DE CARTAGENA” EN EL MARCO DEL PROGRAMA “MEJORO MI CASA COMPROMISO DE TODOS.</a:t>
            </a:r>
          </a:p>
          <a:p>
            <a:pPr algn="ctr" rtl="0">
              <a:defRPr sz="1000"/>
            </a:pPr>
            <a:endParaRPr lang="es-CO" sz="5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Plazo Meses: 5   |   No. de Mejoramientos: 232   |   Corregimientos: 4</a:t>
            </a:r>
          </a:p>
        </xdr:txBody>
      </xdr:sp>
      <xdr:sp macro="" textlink="">
        <xdr:nvSpPr>
          <xdr:cNvPr id="26" name="AutoShape 68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687" y="641"/>
            <a:ext cx="12158" cy="1774"/>
          </a:xfrm>
          <a:prstGeom prst="roundRect">
            <a:avLst>
              <a:gd name="adj" fmla="val 2708"/>
            </a:avLst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28575</xdr:colOff>
      <xdr:row>0</xdr:row>
      <xdr:rowOff>38100</xdr:rowOff>
    </xdr:from>
    <xdr:to>
      <xdr:col>6</xdr:col>
      <xdr:colOff>1114425</xdr:colOff>
      <xdr:row>7</xdr:row>
      <xdr:rowOff>72</xdr:rowOff>
    </xdr:to>
    <xdr:grpSp>
      <xdr:nvGrpSpPr>
        <xdr:cNvPr id="2" name="Group 60">
          <a:extLst>
            <a:ext uri="{FF2B5EF4-FFF2-40B4-BE49-F238E27FC236}">
              <a16:creationId xmlns:a16="http://schemas.microsoft.com/office/drawing/2014/main" id="{18B6FF0F-BEC3-5B40-81D7-17E19DC4287F}"/>
            </a:ext>
          </a:extLst>
        </xdr:cNvPr>
        <xdr:cNvGrpSpPr>
          <a:grpSpLocks/>
        </xdr:cNvGrpSpPr>
      </xdr:nvGrpSpPr>
      <xdr:grpSpPr bwMode="auto">
        <a:xfrm>
          <a:off x="28575" y="38100"/>
          <a:ext cx="9541933" cy="1189639"/>
          <a:chOff x="1687" y="641"/>
          <a:chExt cx="12158" cy="1774"/>
        </a:xfrm>
      </xdr:grpSpPr>
      <xdr:sp macro="" textlink="">
        <xdr:nvSpPr>
          <xdr:cNvPr id="3" name="AutoShape 61">
            <a:extLst>
              <a:ext uri="{FF2B5EF4-FFF2-40B4-BE49-F238E27FC236}">
                <a16:creationId xmlns:a16="http://schemas.microsoft.com/office/drawing/2014/main" id="{6BC9ED8E-10CD-7196-DB51-5D81C6D11F0C}"/>
              </a:ext>
            </a:extLst>
          </xdr:cNvPr>
          <xdr:cNvSpPr>
            <a:spLocks noChangeArrowheads="1"/>
          </xdr:cNvSpPr>
        </xdr:nvSpPr>
        <xdr:spPr bwMode="auto">
          <a:xfrm>
            <a:off x="1882" y="838"/>
            <a:ext cx="11768" cy="1394"/>
          </a:xfrm>
          <a:prstGeom prst="flowChartAlternateProcess">
            <a:avLst/>
          </a:prstGeom>
          <a:solidFill>
            <a:srgbClr val="FFFFFF"/>
          </a:solidFill>
          <a:ln w="38100" cmpd="thinThick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PRESUPUESTO INTERVENTORÍA</a:t>
            </a:r>
          </a:p>
          <a:p>
            <a:pPr algn="ctr" rtl="0">
              <a:defRPr sz="1000"/>
            </a:pPr>
            <a:endParaRPr lang="es-CO" sz="5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“EJECUTAR MEJORAMIENTOS DE VIVIENDA EN EL SECTOR RURAL Y URBANO EN EL MARCO DEL PROGRAMA MEJORO MI CASA, COMPROMISO DE TODOS DEL DISTRITO DE CARTAGENA DE INDIAS”, </a:t>
            </a:r>
          </a:p>
          <a:p>
            <a:pPr algn="ctr" rtl="0">
              <a:defRPr sz="1000"/>
            </a:pPr>
            <a:endParaRPr lang="es-CO" sz="5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algn="ctr" rtl="0">
              <a:defRPr sz="1000"/>
            </a:pPr>
            <a:r>
              <a:rPr lang="es-CO" sz="1000" b="1" i="0" u="none" strike="noStrike" baseline="0">
                <a:solidFill>
                  <a:srgbClr val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Plazo Meses: 5   |   No. de Mejoramientos: 388   |   Corregimientos: 5    |    Barrios: 1</a:t>
            </a:r>
          </a:p>
        </xdr:txBody>
      </xdr:sp>
      <xdr:sp macro="" textlink="">
        <xdr:nvSpPr>
          <xdr:cNvPr id="4" name="AutoShape 68">
            <a:extLst>
              <a:ext uri="{FF2B5EF4-FFF2-40B4-BE49-F238E27FC236}">
                <a16:creationId xmlns:a16="http://schemas.microsoft.com/office/drawing/2014/main" id="{2D939213-F24A-AA69-747B-FDB62828CC82}"/>
              </a:ext>
            </a:extLst>
          </xdr:cNvPr>
          <xdr:cNvSpPr>
            <a:spLocks noChangeArrowheads="1"/>
          </xdr:cNvSpPr>
        </xdr:nvSpPr>
        <xdr:spPr bwMode="auto">
          <a:xfrm>
            <a:off x="1687" y="641"/>
            <a:ext cx="12158" cy="1774"/>
          </a:xfrm>
          <a:prstGeom prst="roundRect">
            <a:avLst>
              <a:gd name="adj" fmla="val 2708"/>
            </a:avLst>
          </a:prstGeom>
          <a:noFill/>
          <a:ln w="285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_DNP/Proyectos%20Tipo/Pavimento%20R&#237;gido/_PT_V2/PT%20Pavimento_V2.0/PTOPavimento20-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elissafranco/Desktop/Users\maria\Library\Containers\com.microsoft.Excel\Data\Documents\C:\Users\jmperez\Documents\00%20PLACA%20HUELLA\00%20PLACA%20HUELLA\Documento\15%20DISCRIMINACION%20INSUMOS%20PLACA%20HUEL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DENA DE VALOR"/>
      <sheetName val="RESUMEN"/>
      <sheetName val="PPTO "/>
      <sheetName val="APU "/>
      <sheetName val="AIU"/>
      <sheetName val="COSTOS MGA"/>
      <sheetName val="PERSONAL"/>
      <sheetName val="DOSIFICACIÓN"/>
      <sheetName val="INTERV"/>
      <sheetName val="FM"/>
      <sheetName val="SUPERVISION"/>
      <sheetName val="MATERIALES_"/>
      <sheetName val="O &amp; M "/>
      <sheetName val="MATERIALES"/>
      <sheetName val="BDATOS"/>
      <sheetName val="EQUIPOS"/>
      <sheetName val="TRANSPORTES"/>
      <sheetName val="RESUMEN_CANT"/>
      <sheetName val="PAVIMENTO"/>
      <sheetName val="SEÑALIZACIÓN"/>
      <sheetName val="BORDILLO"/>
    </sheetNames>
    <sheetDataSet>
      <sheetData sheetId="0"/>
      <sheetData sheetId="1">
        <row r="20">
          <cell r="G20">
            <v>155154370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4">
          <cell r="B4" t="str">
            <v>PRESUPUESTO DE INTERVENTORÍA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LISTA 1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N41"/>
  <sheetViews>
    <sheetView showGridLines="0" tabSelected="1" topLeftCell="A12" zoomScale="120" zoomScaleNormal="120" zoomScaleSheetLayoutView="130" workbookViewId="0">
      <selection activeCell="D27" sqref="D27:E27"/>
    </sheetView>
  </sheetViews>
  <sheetFormatPr baseColWidth="10" defaultColWidth="11.5" defaultRowHeight="13" x14ac:dyDescent="0.2"/>
  <cols>
    <col min="1" max="1" width="48.83203125" style="41" customWidth="1"/>
    <col min="2" max="2" width="13.5" style="41" customWidth="1"/>
    <col min="3" max="4" width="13.5" style="40" customWidth="1"/>
    <col min="5" max="5" width="8" style="40" customWidth="1"/>
    <col min="6" max="6" width="13.6640625" style="40" customWidth="1"/>
    <col min="7" max="7" width="16.83203125" style="40" customWidth="1"/>
    <col min="8" max="8" width="17.6640625" style="40" customWidth="1"/>
    <col min="9" max="9" width="24" style="40" customWidth="1"/>
    <col min="10" max="14" width="11.33203125" style="40" customWidth="1"/>
    <col min="15" max="16384" width="11.5" style="40"/>
  </cols>
  <sheetData>
    <row r="1" spans="1:14" ht="15" customHeight="1" x14ac:dyDescent="0.2">
      <c r="A1" s="156"/>
      <c r="B1" s="157"/>
      <c r="C1" s="157"/>
      <c r="D1" s="157"/>
      <c r="E1" s="157"/>
      <c r="F1" s="157"/>
      <c r="G1" s="157"/>
    </row>
    <row r="2" spans="1:14" x14ac:dyDescent="0.2">
      <c r="A2" s="157"/>
      <c r="B2" s="157"/>
      <c r="C2" s="157"/>
      <c r="D2" s="157"/>
      <c r="E2" s="157"/>
      <c r="F2" s="157"/>
      <c r="G2" s="157"/>
    </row>
    <row r="3" spans="1:14" x14ac:dyDescent="0.2">
      <c r="A3" s="157"/>
      <c r="B3" s="157"/>
      <c r="C3" s="157"/>
      <c r="D3" s="157"/>
      <c r="E3" s="157"/>
      <c r="F3" s="157"/>
      <c r="G3" s="157"/>
    </row>
    <row r="4" spans="1:14" ht="18" customHeight="1" x14ac:dyDescent="0.2">
      <c r="A4" s="157"/>
      <c r="B4" s="157"/>
      <c r="C4" s="157"/>
      <c r="D4" s="157"/>
      <c r="E4" s="157"/>
      <c r="F4" s="157"/>
      <c r="G4" s="157"/>
    </row>
    <row r="5" spans="1:14" x14ac:dyDescent="0.2">
      <c r="A5" s="80"/>
      <c r="B5" s="81"/>
    </row>
    <row r="6" spans="1:14" ht="12.75" customHeight="1" x14ac:dyDescent="0.2">
      <c r="A6" s="80"/>
      <c r="B6" s="81"/>
      <c r="E6" s="135"/>
      <c r="F6" s="135"/>
      <c r="G6" s="100"/>
      <c r="L6" s="135"/>
      <c r="M6" s="135"/>
      <c r="N6" s="100"/>
    </row>
    <row r="7" spans="1:14" ht="12.75" customHeight="1" x14ac:dyDescent="0.2">
      <c r="E7" s="135"/>
      <c r="F7" s="135"/>
      <c r="G7" s="100"/>
      <c r="L7" s="135"/>
      <c r="M7" s="135"/>
      <c r="N7" s="100"/>
    </row>
    <row r="8" spans="1:14" s="42" customFormat="1" ht="12.75" customHeight="1" x14ac:dyDescent="0.2">
      <c r="A8" s="158" t="s">
        <v>66</v>
      </c>
      <c r="B8" s="143" t="s">
        <v>67</v>
      </c>
      <c r="C8" s="143" t="s">
        <v>68</v>
      </c>
      <c r="D8" s="143" t="s">
        <v>69</v>
      </c>
      <c r="E8" s="143" t="s">
        <v>70</v>
      </c>
      <c r="F8" s="143"/>
      <c r="G8" s="159" t="s">
        <v>71</v>
      </c>
    </row>
    <row r="9" spans="1:14" s="42" customFormat="1" ht="12.75" customHeight="1" x14ac:dyDescent="0.2">
      <c r="A9" s="158"/>
      <c r="B9" s="143"/>
      <c r="C9" s="143"/>
      <c r="D9" s="143"/>
      <c r="E9" s="143"/>
      <c r="F9" s="143"/>
      <c r="G9" s="159"/>
    </row>
    <row r="10" spans="1:14" s="42" customFormat="1" ht="13.5" customHeight="1" x14ac:dyDescent="0.2">
      <c r="A10" s="158"/>
      <c r="B10" s="143"/>
      <c r="C10" s="143"/>
      <c r="D10" s="143"/>
      <c r="E10" s="143"/>
      <c r="F10" s="143"/>
      <c r="G10" s="159"/>
    </row>
    <row r="11" spans="1:14" ht="20.25" customHeight="1" x14ac:dyDescent="0.2">
      <c r="A11" s="163" t="s">
        <v>72</v>
      </c>
      <c r="B11" s="164"/>
      <c r="C11" s="164"/>
      <c r="D11" s="164"/>
      <c r="E11" s="164"/>
      <c r="F11" s="164"/>
      <c r="G11" s="165"/>
      <c r="M11" s="53"/>
    </row>
    <row r="12" spans="1:14" ht="13.5" customHeight="1" x14ac:dyDescent="0.2">
      <c r="A12" s="163" t="s">
        <v>73</v>
      </c>
      <c r="B12" s="164"/>
      <c r="C12" s="164"/>
      <c r="D12" s="164"/>
      <c r="E12" s="164"/>
      <c r="F12" s="164"/>
      <c r="G12" s="165"/>
    </row>
    <row r="13" spans="1:14" ht="13.5" customHeight="1" x14ac:dyDescent="0.2">
      <c r="A13" s="82" t="s">
        <v>111</v>
      </c>
      <c r="B13" s="83">
        <v>1</v>
      </c>
      <c r="C13" s="84">
        <v>6000000</v>
      </c>
      <c r="D13" s="85">
        <v>0.5</v>
      </c>
      <c r="E13" s="144">
        <v>5</v>
      </c>
      <c r="F13" s="144"/>
      <c r="G13" s="86">
        <f>B13*C13*D13*E13</f>
        <v>15000000</v>
      </c>
      <c r="I13" s="75"/>
    </row>
    <row r="14" spans="1:14" ht="13.5" customHeight="1" x14ac:dyDescent="0.2">
      <c r="A14" s="82" t="s">
        <v>112</v>
      </c>
      <c r="B14" s="87">
        <v>3</v>
      </c>
      <c r="C14" s="84">
        <v>3800000</v>
      </c>
      <c r="D14" s="85">
        <v>1</v>
      </c>
      <c r="E14" s="144">
        <v>5</v>
      </c>
      <c r="F14" s="144"/>
      <c r="G14" s="86">
        <f t="shared" ref="G14:G18" si="0">B14*C14*D14*E14</f>
        <v>57000000</v>
      </c>
      <c r="I14" s="75"/>
    </row>
    <row r="15" spans="1:14" ht="13.5" customHeight="1" x14ac:dyDescent="0.2">
      <c r="A15" s="82" t="s">
        <v>113</v>
      </c>
      <c r="B15" s="87">
        <v>5</v>
      </c>
      <c r="C15" s="84">
        <v>2000000</v>
      </c>
      <c r="D15" s="85">
        <v>1</v>
      </c>
      <c r="E15" s="144">
        <v>5</v>
      </c>
      <c r="F15" s="144"/>
      <c r="G15" s="86">
        <f t="shared" si="0"/>
        <v>50000000</v>
      </c>
      <c r="I15" s="75"/>
    </row>
    <row r="16" spans="1:14" ht="13.5" customHeight="1" x14ac:dyDescent="0.2">
      <c r="A16" s="112" t="s">
        <v>115</v>
      </c>
      <c r="B16" s="116">
        <v>1</v>
      </c>
      <c r="C16" s="110">
        <v>2000000</v>
      </c>
      <c r="D16" s="111">
        <v>1</v>
      </c>
      <c r="E16" s="160">
        <v>5</v>
      </c>
      <c r="F16" s="160"/>
      <c r="G16" s="117">
        <f t="shared" si="0"/>
        <v>10000000</v>
      </c>
      <c r="I16" s="75"/>
    </row>
    <row r="17" spans="1:9" ht="13.5" customHeight="1" x14ac:dyDescent="0.2">
      <c r="A17" s="101" t="s">
        <v>91</v>
      </c>
      <c r="B17" s="123"/>
      <c r="C17" s="124"/>
      <c r="D17" s="124"/>
      <c r="E17" s="139"/>
      <c r="F17" s="139"/>
      <c r="G17" s="128"/>
    </row>
    <row r="18" spans="1:9" ht="13.5" customHeight="1" x14ac:dyDescent="0.2">
      <c r="A18" s="122" t="s">
        <v>114</v>
      </c>
      <c r="B18" s="118">
        <v>1</v>
      </c>
      <c r="C18" s="119">
        <v>1800000</v>
      </c>
      <c r="D18" s="120">
        <v>0.3</v>
      </c>
      <c r="E18" s="161">
        <v>5</v>
      </c>
      <c r="F18" s="161"/>
      <c r="G18" s="121">
        <f t="shared" si="0"/>
        <v>2700000</v>
      </c>
      <c r="I18" s="75"/>
    </row>
    <row r="19" spans="1:9" ht="13.5" customHeight="1" x14ac:dyDescent="0.2">
      <c r="A19" s="107" t="s">
        <v>74</v>
      </c>
      <c r="B19" s="113"/>
      <c r="C19" s="114"/>
      <c r="D19" s="162"/>
      <c r="E19" s="162"/>
      <c r="F19" s="115"/>
      <c r="G19" s="104">
        <f>SUM(G13:G18)</f>
        <v>134700000</v>
      </c>
    </row>
    <row r="20" spans="1:9" ht="13.5" customHeight="1" x14ac:dyDescent="0.2">
      <c r="A20" s="125" t="s">
        <v>75</v>
      </c>
      <c r="B20" s="80"/>
      <c r="C20" s="126"/>
      <c r="D20" s="138"/>
      <c r="E20" s="138"/>
      <c r="F20" s="127"/>
      <c r="G20" s="88">
        <f>'Factor multiplicador'!F54</f>
        <v>2.2973333333333334</v>
      </c>
    </row>
    <row r="21" spans="1:9" ht="13.5" customHeight="1" x14ac:dyDescent="0.2">
      <c r="A21" s="107" t="s">
        <v>76</v>
      </c>
      <c r="B21" s="102"/>
      <c r="C21" s="109"/>
      <c r="D21" s="139"/>
      <c r="E21" s="139"/>
      <c r="F21" s="99"/>
      <c r="G21" s="108">
        <f>+G19*G20</f>
        <v>309450800</v>
      </c>
    </row>
    <row r="22" spans="1:9" s="42" customFormat="1" ht="13.5" customHeight="1" x14ac:dyDescent="0.2">
      <c r="A22" s="140" t="s">
        <v>77</v>
      </c>
      <c r="B22" s="141" t="s">
        <v>78</v>
      </c>
      <c r="C22" s="142" t="s">
        <v>67</v>
      </c>
      <c r="D22" s="142" t="s">
        <v>79</v>
      </c>
      <c r="E22" s="142"/>
      <c r="F22" s="145" t="s">
        <v>80</v>
      </c>
      <c r="G22" s="89" t="s">
        <v>81</v>
      </c>
    </row>
    <row r="23" spans="1:9" s="42" customFormat="1" ht="13.5" customHeight="1" x14ac:dyDescent="0.2">
      <c r="A23" s="140"/>
      <c r="B23" s="141"/>
      <c r="C23" s="143"/>
      <c r="D23" s="143"/>
      <c r="E23" s="143"/>
      <c r="F23" s="146"/>
      <c r="G23" s="89" t="s">
        <v>82</v>
      </c>
    </row>
    <row r="24" spans="1:9" ht="13.5" customHeight="1" x14ac:dyDescent="0.2">
      <c r="A24" s="101" t="s">
        <v>83</v>
      </c>
      <c r="B24" s="102"/>
      <c r="C24" s="102"/>
      <c r="D24" s="102"/>
      <c r="E24" s="102"/>
      <c r="F24" s="102"/>
      <c r="G24" s="103"/>
    </row>
    <row r="25" spans="1:9" ht="13.5" customHeight="1" x14ac:dyDescent="0.2">
      <c r="A25" s="82" t="s">
        <v>117</v>
      </c>
      <c r="B25" s="83" t="s">
        <v>85</v>
      </c>
      <c r="C25" s="90">
        <v>5</v>
      </c>
      <c r="D25" s="154">
        <v>1000000</v>
      </c>
      <c r="E25" s="155"/>
      <c r="F25" s="91">
        <v>4</v>
      </c>
      <c r="G25" s="92">
        <f t="shared" ref="G25:G28" si="1">C25*D25*F25</f>
        <v>20000000</v>
      </c>
    </row>
    <row r="26" spans="1:9" ht="13.5" customHeight="1" x14ac:dyDescent="0.2">
      <c r="A26" s="82" t="s">
        <v>118</v>
      </c>
      <c r="B26" s="83" t="s">
        <v>85</v>
      </c>
      <c r="C26" s="90">
        <v>5</v>
      </c>
      <c r="D26" s="154">
        <v>2412200</v>
      </c>
      <c r="E26" s="155"/>
      <c r="F26" s="91">
        <v>4</v>
      </c>
      <c r="G26" s="92">
        <f t="shared" si="1"/>
        <v>48244000</v>
      </c>
    </row>
    <row r="27" spans="1:9" ht="13.5" customHeight="1" x14ac:dyDescent="0.2">
      <c r="A27" s="82" t="s">
        <v>116</v>
      </c>
      <c r="B27" s="83" t="s">
        <v>85</v>
      </c>
      <c r="C27" s="90">
        <v>5</v>
      </c>
      <c r="D27" s="154">
        <v>300000</v>
      </c>
      <c r="E27" s="155"/>
      <c r="F27" s="91">
        <v>4</v>
      </c>
      <c r="G27" s="92">
        <f t="shared" si="1"/>
        <v>6000000</v>
      </c>
    </row>
    <row r="28" spans="1:9" ht="13.5" customHeight="1" x14ac:dyDescent="0.2">
      <c r="A28" s="82" t="s">
        <v>119</v>
      </c>
      <c r="B28" s="83" t="s">
        <v>84</v>
      </c>
      <c r="C28" s="90">
        <v>5</v>
      </c>
      <c r="D28" s="154">
        <v>700000</v>
      </c>
      <c r="E28" s="155"/>
      <c r="F28" s="91">
        <v>4</v>
      </c>
      <c r="G28" s="92">
        <f t="shared" si="1"/>
        <v>14000000</v>
      </c>
    </row>
    <row r="29" spans="1:9" ht="28" x14ac:dyDescent="0.2">
      <c r="A29" s="82" t="s">
        <v>120</v>
      </c>
      <c r="B29" s="83" t="s">
        <v>85</v>
      </c>
      <c r="C29" s="90">
        <v>5</v>
      </c>
      <c r="D29" s="153">
        <v>489127.54</v>
      </c>
      <c r="E29" s="153"/>
      <c r="F29" s="91">
        <v>4</v>
      </c>
      <c r="G29" s="92">
        <f>C29*D29*F29</f>
        <v>9782550.7999999989</v>
      </c>
    </row>
    <row r="30" spans="1:9" ht="20.25" customHeight="1" x14ac:dyDescent="0.2">
      <c r="A30" s="107" t="s">
        <v>86</v>
      </c>
      <c r="B30" s="105"/>
      <c r="C30" s="105"/>
      <c r="D30" s="105"/>
      <c r="E30" s="105"/>
      <c r="F30" s="106"/>
      <c r="G30" s="104">
        <f>SUM(G25:G29)</f>
        <v>98026550.799999997</v>
      </c>
    </row>
    <row r="31" spans="1:9" ht="13.5" customHeight="1" x14ac:dyDescent="0.2">
      <c r="A31" s="129"/>
      <c r="B31" s="95"/>
      <c r="C31" s="96"/>
      <c r="D31" s="96"/>
      <c r="E31" s="97"/>
      <c r="F31" s="98"/>
      <c r="G31" s="94"/>
    </row>
    <row r="32" spans="1:9" ht="21" customHeight="1" x14ac:dyDescent="0.2">
      <c r="A32" s="136" t="s">
        <v>87</v>
      </c>
      <c r="B32" s="137"/>
      <c r="C32" s="137"/>
      <c r="D32" s="137"/>
      <c r="E32" s="137"/>
      <c r="F32" s="137"/>
      <c r="G32" s="93">
        <f>+G30</f>
        <v>98026550.799999997</v>
      </c>
    </row>
    <row r="33" spans="1:9" ht="20.25" customHeight="1" x14ac:dyDescent="0.2">
      <c r="A33" s="150" t="s">
        <v>88</v>
      </c>
      <c r="B33" s="151"/>
      <c r="C33" s="151"/>
      <c r="D33" s="151"/>
      <c r="E33" s="151"/>
      <c r="F33" s="152"/>
      <c r="G33" s="93">
        <f>+G32+G21</f>
        <v>407477350.80000001</v>
      </c>
    </row>
    <row r="34" spans="1:9" ht="20.25" customHeight="1" x14ac:dyDescent="0.2">
      <c r="A34" s="150" t="s">
        <v>92</v>
      </c>
      <c r="B34" s="151"/>
      <c r="C34" s="151"/>
      <c r="D34" s="151"/>
      <c r="E34" s="151"/>
      <c r="F34" s="152"/>
      <c r="G34" s="93">
        <f>G33*0.19</f>
        <v>77420696.65200001</v>
      </c>
    </row>
    <row r="35" spans="1:9" ht="21.75" customHeight="1" thickBot="1" x14ac:dyDescent="0.25">
      <c r="A35" s="147" t="s">
        <v>89</v>
      </c>
      <c r="B35" s="148"/>
      <c r="C35" s="148"/>
      <c r="D35" s="148"/>
      <c r="E35" s="148"/>
      <c r="F35" s="149"/>
      <c r="G35" s="130">
        <f>+G33+G34</f>
        <v>484898047.45200002</v>
      </c>
      <c r="H35" s="53"/>
      <c r="I35" s="131"/>
    </row>
    <row r="36" spans="1:9" ht="13.5" customHeight="1" x14ac:dyDescent="0.2">
      <c r="G36" s="53"/>
    </row>
    <row r="37" spans="1:9" ht="13.5" customHeight="1" x14ac:dyDescent="0.2">
      <c r="E37" s="126"/>
      <c r="F37" s="126"/>
      <c r="G37" s="134"/>
    </row>
    <row r="39" spans="1:9" x14ac:dyDescent="0.2">
      <c r="G39" s="43"/>
    </row>
    <row r="41" spans="1:9" x14ac:dyDescent="0.2">
      <c r="G41" s="43"/>
    </row>
  </sheetData>
  <mergeCells count="36">
    <mergeCell ref="A1:G4"/>
    <mergeCell ref="D28:E28"/>
    <mergeCell ref="D25:E25"/>
    <mergeCell ref="E6:F6"/>
    <mergeCell ref="E7:F7"/>
    <mergeCell ref="A8:A10"/>
    <mergeCell ref="B8:B10"/>
    <mergeCell ref="C8:C10"/>
    <mergeCell ref="D8:D10"/>
    <mergeCell ref="E8:F10"/>
    <mergeCell ref="G8:G10"/>
    <mergeCell ref="E16:F16"/>
    <mergeCell ref="E18:F18"/>
    <mergeCell ref="D19:E19"/>
    <mergeCell ref="A11:G11"/>
    <mergeCell ref="A12:G12"/>
    <mergeCell ref="A35:F35"/>
    <mergeCell ref="A33:F33"/>
    <mergeCell ref="D29:E29"/>
    <mergeCell ref="D27:E27"/>
    <mergeCell ref="D26:E26"/>
    <mergeCell ref="A34:F34"/>
    <mergeCell ref="L6:M6"/>
    <mergeCell ref="L7:M7"/>
    <mergeCell ref="A32:F32"/>
    <mergeCell ref="D20:E20"/>
    <mergeCell ref="D21:E21"/>
    <mergeCell ref="A22:A23"/>
    <mergeCell ref="B22:B23"/>
    <mergeCell ref="C22:C23"/>
    <mergeCell ref="D22:E23"/>
    <mergeCell ref="E14:F14"/>
    <mergeCell ref="E15:F15"/>
    <mergeCell ref="F22:F23"/>
    <mergeCell ref="E13:F13"/>
    <mergeCell ref="E17:F17"/>
  </mergeCells>
  <printOptions horizontalCentered="1"/>
  <pageMargins left="0.39370078740157483" right="0.39370078740157483" top="0.98425196850393704" bottom="0.98425196850393704" header="0" footer="0"/>
  <pageSetup scale="4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F57"/>
  <sheetViews>
    <sheetView view="pageBreakPreview" topLeftCell="A5" zoomScaleNormal="100" zoomScaleSheetLayoutView="100" workbookViewId="0">
      <selection activeCell="F18" sqref="F18"/>
    </sheetView>
  </sheetViews>
  <sheetFormatPr baseColWidth="10" defaultColWidth="22.5" defaultRowHeight="14" x14ac:dyDescent="0.2"/>
  <cols>
    <col min="1" max="1" width="6.5" style="1" bestFit="1" customWidth="1"/>
    <col min="2" max="2" width="22.5" style="39" bestFit="1" customWidth="1"/>
    <col min="3" max="3" width="10.33203125" style="1" bestFit="1" customWidth="1"/>
    <col min="4" max="4" width="9" style="1" bestFit="1" customWidth="1"/>
    <col min="5" max="5" width="23.6640625" style="1" customWidth="1"/>
    <col min="6" max="16384" width="22.5" style="1"/>
  </cols>
  <sheetData>
    <row r="1" spans="1:6" ht="19" x14ac:dyDescent="0.2">
      <c r="A1" s="187" t="s">
        <v>110</v>
      </c>
      <c r="B1" s="188"/>
      <c r="C1" s="188"/>
      <c r="D1" s="188"/>
      <c r="E1" s="188"/>
      <c r="F1" s="188"/>
    </row>
    <row r="2" spans="1:6" ht="16" thickBot="1" x14ac:dyDescent="0.25">
      <c r="A2" s="189"/>
      <c r="B2" s="190"/>
      <c r="C2" s="190"/>
      <c r="D2" s="190"/>
      <c r="E2" s="190"/>
      <c r="F2" s="2"/>
    </row>
    <row r="3" spans="1:6" ht="16" x14ac:dyDescent="0.2">
      <c r="A3" s="3"/>
      <c r="B3" s="191"/>
      <c r="C3" s="192"/>
      <c r="D3" s="192"/>
      <c r="E3" s="193"/>
      <c r="F3" s="4" t="s">
        <v>0</v>
      </c>
    </row>
    <row r="4" spans="1:6" ht="16" x14ac:dyDescent="0.2">
      <c r="A4" s="5" t="s">
        <v>1</v>
      </c>
      <c r="B4" s="194" t="s">
        <v>2</v>
      </c>
      <c r="C4" s="195"/>
      <c r="D4" s="195"/>
      <c r="E4" s="195"/>
      <c r="F4" s="196"/>
    </row>
    <row r="5" spans="1:6" ht="16" x14ac:dyDescent="0.2">
      <c r="A5" s="6" t="s">
        <v>3</v>
      </c>
      <c r="B5" s="182" t="s">
        <v>4</v>
      </c>
      <c r="C5" s="182"/>
      <c r="D5" s="182"/>
      <c r="E5" s="182"/>
      <c r="F5" s="7">
        <v>1</v>
      </c>
    </row>
    <row r="6" spans="1:6" ht="16" x14ac:dyDescent="0.2">
      <c r="A6" s="6" t="s">
        <v>5</v>
      </c>
      <c r="B6" s="8" t="s">
        <v>6</v>
      </c>
      <c r="C6" s="9">
        <v>1</v>
      </c>
      <c r="D6" s="10" t="s">
        <v>7</v>
      </c>
      <c r="E6" s="11"/>
      <c r="F6" s="7">
        <v>8.3333333333333329E-2</v>
      </c>
    </row>
    <row r="7" spans="1:6" ht="16" x14ac:dyDescent="0.2">
      <c r="A7" s="6" t="s">
        <v>8</v>
      </c>
      <c r="B7" s="8" t="s">
        <v>9</v>
      </c>
      <c r="C7" s="9">
        <v>1</v>
      </c>
      <c r="D7" s="10" t="s">
        <v>7</v>
      </c>
      <c r="E7" s="11"/>
      <c r="F7" s="7">
        <v>8.3333333333333329E-2</v>
      </c>
    </row>
    <row r="8" spans="1:6" ht="16" x14ac:dyDescent="0.2">
      <c r="A8" s="6" t="s">
        <v>10</v>
      </c>
      <c r="B8" s="8" t="s">
        <v>11</v>
      </c>
      <c r="C8" s="9">
        <v>0.01</v>
      </c>
      <c r="D8" s="10" t="s">
        <v>12</v>
      </c>
      <c r="E8" s="11"/>
      <c r="F8" s="7">
        <v>0.01</v>
      </c>
    </row>
    <row r="9" spans="1:6" ht="16" x14ac:dyDescent="0.2">
      <c r="A9" s="6" t="s">
        <v>13</v>
      </c>
      <c r="B9" s="182" t="s">
        <v>14</v>
      </c>
      <c r="C9" s="182"/>
      <c r="D9" s="182"/>
      <c r="E9" s="182"/>
      <c r="F9" s="7">
        <v>4.1666666666666664E-2</v>
      </c>
    </row>
    <row r="10" spans="1:6" ht="16" x14ac:dyDescent="0.2">
      <c r="A10" s="6" t="s">
        <v>15</v>
      </c>
      <c r="B10" s="182" t="s">
        <v>16</v>
      </c>
      <c r="C10" s="182"/>
      <c r="D10" s="182"/>
      <c r="E10" s="182"/>
      <c r="F10" s="7">
        <v>0.245</v>
      </c>
    </row>
    <row r="11" spans="1:6" ht="16" x14ac:dyDescent="0.2">
      <c r="A11" s="6" t="s">
        <v>17</v>
      </c>
      <c r="B11" s="182" t="s">
        <v>18</v>
      </c>
      <c r="C11" s="182"/>
      <c r="D11" s="182"/>
      <c r="E11" s="182"/>
      <c r="F11" s="7">
        <v>0.04</v>
      </c>
    </row>
    <row r="12" spans="1:6" ht="16" x14ac:dyDescent="0.2">
      <c r="A12" s="6" t="s">
        <v>19</v>
      </c>
      <c r="B12" s="182" t="s">
        <v>20</v>
      </c>
      <c r="C12" s="182"/>
      <c r="D12" s="182"/>
      <c r="E12" s="182"/>
      <c r="F12" s="7">
        <v>6.9599999999999995E-2</v>
      </c>
    </row>
    <row r="13" spans="1:6" ht="16" x14ac:dyDescent="0.2">
      <c r="A13" s="6" t="s">
        <v>21</v>
      </c>
      <c r="B13" s="182" t="s">
        <v>22</v>
      </c>
      <c r="C13" s="182"/>
      <c r="D13" s="182"/>
      <c r="E13" s="182"/>
      <c r="F13" s="7">
        <v>0.02</v>
      </c>
    </row>
    <row r="14" spans="1:6" ht="16" x14ac:dyDescent="0.2">
      <c r="A14" s="6" t="s">
        <v>23</v>
      </c>
      <c r="B14" s="182" t="s">
        <v>24</v>
      </c>
      <c r="C14" s="182"/>
      <c r="D14" s="182"/>
      <c r="E14" s="182"/>
      <c r="F14" s="7">
        <v>0.03</v>
      </c>
    </row>
    <row r="15" spans="1:6" ht="16" x14ac:dyDescent="0.2">
      <c r="A15" s="6" t="s">
        <v>25</v>
      </c>
      <c r="B15" s="186" t="s">
        <v>26</v>
      </c>
      <c r="C15" s="186"/>
      <c r="D15" s="186"/>
      <c r="E15" s="186"/>
      <c r="F15" s="7">
        <v>0.01</v>
      </c>
    </row>
    <row r="16" spans="1:6" ht="16" x14ac:dyDescent="0.2">
      <c r="A16" s="6" t="s">
        <v>27</v>
      </c>
      <c r="B16" s="182" t="s">
        <v>28</v>
      </c>
      <c r="C16" s="182"/>
      <c r="D16" s="182"/>
      <c r="E16" s="182"/>
      <c r="F16" s="7">
        <v>0.04</v>
      </c>
    </row>
    <row r="17" spans="1:6" ht="16" x14ac:dyDescent="0.2">
      <c r="A17" s="132" t="s">
        <v>121</v>
      </c>
      <c r="B17" s="182" t="s">
        <v>122</v>
      </c>
      <c r="C17" s="182"/>
      <c r="D17" s="182"/>
      <c r="E17" s="182"/>
      <c r="F17" s="133">
        <v>8.8900000000000007E-2</v>
      </c>
    </row>
    <row r="18" spans="1:6" ht="17" thickBot="1" x14ac:dyDescent="0.25">
      <c r="A18" s="12"/>
      <c r="B18" s="169" t="s">
        <v>29</v>
      </c>
      <c r="C18" s="170"/>
      <c r="D18" s="170"/>
      <c r="E18" s="171"/>
      <c r="F18" s="13">
        <f>SUM(F5:F17)</f>
        <v>1.7618333333333334</v>
      </c>
    </row>
    <row r="19" spans="1:6" ht="17" thickBot="1" x14ac:dyDescent="0.25">
      <c r="A19" s="14"/>
      <c r="B19" s="15"/>
      <c r="C19" s="2"/>
      <c r="D19" s="16"/>
      <c r="E19" s="17"/>
      <c r="F19" s="18"/>
    </row>
    <row r="20" spans="1:6" ht="16" x14ac:dyDescent="0.2">
      <c r="A20" s="19" t="s">
        <v>30</v>
      </c>
      <c r="B20" s="183" t="s">
        <v>31</v>
      </c>
      <c r="C20" s="184"/>
      <c r="D20" s="184"/>
      <c r="E20" s="184"/>
      <c r="F20" s="185"/>
    </row>
    <row r="21" spans="1:6" ht="16" x14ac:dyDescent="0.2">
      <c r="A21" s="6" t="s">
        <v>32</v>
      </c>
      <c r="B21" s="166" t="s">
        <v>123</v>
      </c>
      <c r="C21" s="167"/>
      <c r="D21" s="167"/>
      <c r="E21" s="168"/>
      <c r="F21" s="7">
        <v>2.5000000000000001E-2</v>
      </c>
    </row>
    <row r="22" spans="1:6" ht="16" x14ac:dyDescent="0.2">
      <c r="A22" s="132" t="s">
        <v>33</v>
      </c>
      <c r="B22" s="166" t="s">
        <v>49</v>
      </c>
      <c r="C22" s="167"/>
      <c r="D22" s="167"/>
      <c r="E22" s="168"/>
      <c r="F22" s="7">
        <v>0.01</v>
      </c>
    </row>
    <row r="23" spans="1:6" ht="16" x14ac:dyDescent="0.2">
      <c r="A23" s="132" t="s">
        <v>124</v>
      </c>
      <c r="B23" s="166" t="s">
        <v>55</v>
      </c>
      <c r="C23" s="167"/>
      <c r="D23" s="167"/>
      <c r="E23" s="168"/>
      <c r="F23" s="7">
        <v>5.0000000000000001E-3</v>
      </c>
    </row>
    <row r="24" spans="1:6" ht="17" thickBot="1" x14ac:dyDescent="0.25">
      <c r="A24" s="12"/>
      <c r="B24" s="169" t="s">
        <v>29</v>
      </c>
      <c r="C24" s="170"/>
      <c r="D24" s="170"/>
      <c r="E24" s="171"/>
      <c r="F24" s="13">
        <f>SUM(F21:F23)</f>
        <v>0.04</v>
      </c>
    </row>
    <row r="25" spans="1:6" ht="17" thickBot="1" x14ac:dyDescent="0.25">
      <c r="A25" s="14"/>
      <c r="B25" s="15"/>
      <c r="C25" s="2"/>
      <c r="D25" s="16"/>
      <c r="E25" s="17"/>
      <c r="F25" s="20"/>
    </row>
    <row r="26" spans="1:6" ht="16" x14ac:dyDescent="0.2">
      <c r="A26" s="19" t="s">
        <v>35</v>
      </c>
      <c r="B26" s="183" t="s">
        <v>36</v>
      </c>
      <c r="C26" s="184"/>
      <c r="D26" s="184"/>
      <c r="E26" s="184"/>
      <c r="F26" s="185"/>
    </row>
    <row r="27" spans="1:6" ht="16" x14ac:dyDescent="0.2">
      <c r="A27" s="6" t="s">
        <v>37</v>
      </c>
      <c r="B27" s="166" t="s">
        <v>38</v>
      </c>
      <c r="C27" s="167"/>
      <c r="D27" s="167"/>
      <c r="E27" s="168"/>
      <c r="F27" s="7">
        <v>1.4999999999999999E-2</v>
      </c>
    </row>
    <row r="28" spans="1:6" ht="16" x14ac:dyDescent="0.2">
      <c r="A28" s="6" t="s">
        <v>34</v>
      </c>
      <c r="B28" s="166" t="s">
        <v>39</v>
      </c>
      <c r="C28" s="167"/>
      <c r="D28" s="167"/>
      <c r="E28" s="168"/>
      <c r="F28" s="7">
        <v>0.1</v>
      </c>
    </row>
    <row r="29" spans="1:6" ht="16" x14ac:dyDescent="0.2">
      <c r="A29" s="6" t="s">
        <v>40</v>
      </c>
      <c r="B29" s="166" t="s">
        <v>41</v>
      </c>
      <c r="C29" s="167"/>
      <c r="D29" s="167"/>
      <c r="E29" s="168"/>
      <c r="F29" s="7">
        <v>1.4999999999999999E-2</v>
      </c>
    </row>
    <row r="30" spans="1:6" ht="16" x14ac:dyDescent="0.2">
      <c r="A30" s="6" t="s">
        <v>42</v>
      </c>
      <c r="B30" s="166" t="s">
        <v>43</v>
      </c>
      <c r="C30" s="167"/>
      <c r="D30" s="167"/>
      <c r="E30" s="168"/>
      <c r="F30" s="7">
        <v>0.01</v>
      </c>
    </row>
    <row r="31" spans="1:6" ht="16" x14ac:dyDescent="0.2">
      <c r="A31" s="6" t="s">
        <v>44</v>
      </c>
      <c r="B31" s="166" t="s">
        <v>45</v>
      </c>
      <c r="C31" s="167"/>
      <c r="D31" s="167"/>
      <c r="E31" s="168"/>
      <c r="F31" s="7">
        <v>5.0000000000000001E-3</v>
      </c>
    </row>
    <row r="32" spans="1:6" ht="16" x14ac:dyDescent="0.2">
      <c r="A32" s="6" t="s">
        <v>46</v>
      </c>
      <c r="B32" s="166" t="s">
        <v>47</v>
      </c>
      <c r="C32" s="167"/>
      <c r="D32" s="167"/>
      <c r="E32" s="168"/>
      <c r="F32" s="7">
        <v>0.03</v>
      </c>
    </row>
    <row r="33" spans="1:6" ht="16" x14ac:dyDescent="0.2">
      <c r="A33" s="6" t="s">
        <v>48</v>
      </c>
      <c r="B33" s="166" t="s">
        <v>51</v>
      </c>
      <c r="C33" s="180"/>
      <c r="D33" s="180"/>
      <c r="E33" s="181"/>
      <c r="F33" s="7">
        <v>0.01</v>
      </c>
    </row>
    <row r="34" spans="1:6" ht="16" x14ac:dyDescent="0.2">
      <c r="A34" s="6" t="s">
        <v>50</v>
      </c>
      <c r="B34" s="166" t="s">
        <v>53</v>
      </c>
      <c r="C34" s="167"/>
      <c r="D34" s="167"/>
      <c r="E34" s="168"/>
      <c r="F34" s="7">
        <v>0.01</v>
      </c>
    </row>
    <row r="35" spans="1:6" ht="16" x14ac:dyDescent="0.2">
      <c r="A35" s="6" t="s">
        <v>52</v>
      </c>
      <c r="B35" s="166" t="s">
        <v>57</v>
      </c>
      <c r="C35" s="167"/>
      <c r="D35" s="167"/>
      <c r="E35" s="168"/>
      <c r="F35" s="7">
        <v>0.03</v>
      </c>
    </row>
    <row r="36" spans="1:6" ht="16" x14ac:dyDescent="0.2">
      <c r="A36" s="6" t="s">
        <v>54</v>
      </c>
      <c r="B36" s="166" t="s">
        <v>125</v>
      </c>
      <c r="C36" s="167"/>
      <c r="D36" s="167"/>
      <c r="E36" s="168"/>
      <c r="F36" s="7">
        <v>5.0000000000000001E-3</v>
      </c>
    </row>
    <row r="37" spans="1:6" ht="16" x14ac:dyDescent="0.2">
      <c r="A37" s="6" t="s">
        <v>56</v>
      </c>
      <c r="B37" s="166" t="s">
        <v>126</v>
      </c>
      <c r="C37" s="167"/>
      <c r="D37" s="167"/>
      <c r="E37" s="168"/>
      <c r="F37" s="7">
        <v>2.0000000000000001E-4</v>
      </c>
    </row>
    <row r="38" spans="1:6" ht="16" x14ac:dyDescent="0.2">
      <c r="A38" s="6" t="s">
        <v>127</v>
      </c>
      <c r="B38" s="166" t="s">
        <v>58</v>
      </c>
      <c r="C38" s="167"/>
      <c r="D38" s="167"/>
      <c r="E38" s="168"/>
      <c r="F38" s="133">
        <v>2.9999999999999997E-4</v>
      </c>
    </row>
    <row r="39" spans="1:6" ht="16" x14ac:dyDescent="0.2">
      <c r="A39" s="6" t="s">
        <v>128</v>
      </c>
      <c r="B39" s="166" t="s">
        <v>59</v>
      </c>
      <c r="C39" s="167"/>
      <c r="D39" s="167"/>
      <c r="E39" s="168"/>
      <c r="F39" s="133">
        <v>0.01</v>
      </c>
    </row>
    <row r="40" spans="1:6" ht="17" thickBot="1" x14ac:dyDescent="0.25">
      <c r="A40" s="12"/>
      <c r="B40" s="169" t="s">
        <v>29</v>
      </c>
      <c r="C40" s="170"/>
      <c r="D40" s="170"/>
      <c r="E40" s="171"/>
      <c r="F40" s="13">
        <f>SUM(F27:F39)</f>
        <v>0.24050000000000005</v>
      </c>
    </row>
    <row r="41" spans="1:6" ht="17" thickBot="1" x14ac:dyDescent="0.25">
      <c r="A41" s="21"/>
      <c r="B41" s="15"/>
      <c r="C41" s="2"/>
      <c r="D41" s="16"/>
      <c r="E41" s="17"/>
      <c r="F41" s="17"/>
    </row>
    <row r="42" spans="1:6" ht="16" x14ac:dyDescent="0.2">
      <c r="A42" s="19" t="s">
        <v>60</v>
      </c>
      <c r="B42" s="176" t="s">
        <v>61</v>
      </c>
      <c r="C42" s="177"/>
      <c r="D42" s="177"/>
      <c r="E42" s="177"/>
      <c r="F42" s="178"/>
    </row>
    <row r="43" spans="1:6" ht="16" x14ac:dyDescent="0.2">
      <c r="A43" s="6" t="s">
        <v>129</v>
      </c>
      <c r="B43" s="179" t="s">
        <v>130</v>
      </c>
      <c r="C43" s="167"/>
      <c r="D43" s="167"/>
      <c r="E43" s="168"/>
      <c r="F43" s="7">
        <v>0.03</v>
      </c>
    </row>
    <row r="44" spans="1:6" ht="16" x14ac:dyDescent="0.2">
      <c r="A44" s="6" t="s">
        <v>131</v>
      </c>
      <c r="B44" s="166" t="s">
        <v>62</v>
      </c>
      <c r="C44" s="167"/>
      <c r="D44" s="167"/>
      <c r="E44" s="168"/>
      <c r="F44" s="7">
        <v>0.02</v>
      </c>
    </row>
    <row r="45" spans="1:6" ht="16" x14ac:dyDescent="0.2">
      <c r="A45" s="6" t="s">
        <v>132</v>
      </c>
      <c r="B45" s="166" t="s">
        <v>133</v>
      </c>
      <c r="C45" s="167"/>
      <c r="D45" s="167"/>
      <c r="E45" s="168"/>
      <c r="F45" s="7">
        <v>0.01</v>
      </c>
    </row>
    <row r="46" spans="1:6" ht="16" x14ac:dyDescent="0.2">
      <c r="A46" s="6" t="s">
        <v>134</v>
      </c>
      <c r="B46" s="166" t="s">
        <v>135</v>
      </c>
      <c r="C46" s="167"/>
      <c r="D46" s="167"/>
      <c r="E46" s="168"/>
      <c r="F46" s="7">
        <v>0.02</v>
      </c>
    </row>
    <row r="47" spans="1:6" ht="16" x14ac:dyDescent="0.2">
      <c r="A47" s="6" t="s">
        <v>136</v>
      </c>
      <c r="B47" s="166" t="s">
        <v>137</v>
      </c>
      <c r="C47" s="167"/>
      <c r="D47" s="167"/>
      <c r="E47" s="168"/>
      <c r="F47" s="7">
        <v>2.5000000000000001E-2</v>
      </c>
    </row>
    <row r="48" spans="1:6" ht="17" thickBot="1" x14ac:dyDescent="0.25">
      <c r="A48" s="12"/>
      <c r="B48" s="169" t="s">
        <v>29</v>
      </c>
      <c r="C48" s="170"/>
      <c r="D48" s="170"/>
      <c r="E48" s="171"/>
      <c r="F48" s="13">
        <f>SUM(F43:F47)</f>
        <v>0.10500000000000001</v>
      </c>
    </row>
    <row r="49" spans="1:6" ht="16" x14ac:dyDescent="0.2">
      <c r="A49" s="22"/>
      <c r="B49" s="23"/>
      <c r="C49" s="24"/>
      <c r="D49" s="25"/>
      <c r="E49" s="26"/>
      <c r="F49" s="27"/>
    </row>
    <row r="50" spans="1:6" ht="17" thickBot="1" x14ac:dyDescent="0.25">
      <c r="A50" s="28"/>
      <c r="B50" s="29"/>
      <c r="C50" s="30"/>
      <c r="D50" s="31"/>
      <c r="E50" s="32"/>
      <c r="F50" s="33"/>
    </row>
    <row r="51" spans="1:6" ht="17" thickBot="1" x14ac:dyDescent="0.25">
      <c r="A51" s="34" t="s">
        <v>63</v>
      </c>
      <c r="B51" s="172" t="s">
        <v>64</v>
      </c>
      <c r="C51" s="173"/>
      <c r="D51" s="173"/>
      <c r="E51" s="35" t="s">
        <v>29</v>
      </c>
      <c r="F51" s="36">
        <v>0.15</v>
      </c>
    </row>
    <row r="52" spans="1:6" ht="16" x14ac:dyDescent="0.2">
      <c r="A52" s="21"/>
      <c r="B52" s="37"/>
      <c r="C52" s="38"/>
      <c r="D52" s="21"/>
      <c r="E52" s="18"/>
      <c r="F52" s="18"/>
    </row>
    <row r="53" spans="1:6" ht="30.75" customHeight="1" x14ac:dyDescent="0.2">
      <c r="A53" s="25"/>
      <c r="B53" s="23"/>
      <c r="C53" s="24"/>
      <c r="D53" s="25"/>
      <c r="E53" s="26"/>
      <c r="F53" s="26"/>
    </row>
    <row r="54" spans="1:6" ht="21" x14ac:dyDescent="0.2">
      <c r="A54" s="174" t="s">
        <v>65</v>
      </c>
      <c r="B54" s="175"/>
      <c r="C54" s="175"/>
      <c r="D54" s="175"/>
      <c r="E54" s="175"/>
      <c r="F54" s="51">
        <f>+F18+F24+F40+F48+F51</f>
        <v>2.2973333333333334</v>
      </c>
    </row>
    <row r="55" spans="1:6" x14ac:dyDescent="0.2">
      <c r="F55" s="77"/>
    </row>
    <row r="56" spans="1:6" x14ac:dyDescent="0.2">
      <c r="F56" s="77"/>
    </row>
    <row r="57" spans="1:6" x14ac:dyDescent="0.2">
      <c r="F57" s="77"/>
    </row>
  </sheetData>
  <mergeCells count="44">
    <mergeCell ref="B15:E15"/>
    <mergeCell ref="A1:F1"/>
    <mergeCell ref="A2:E2"/>
    <mergeCell ref="B3:E3"/>
    <mergeCell ref="B4:F4"/>
    <mergeCell ref="B5:E5"/>
    <mergeCell ref="B9:E9"/>
    <mergeCell ref="B10:E10"/>
    <mergeCell ref="B11:E11"/>
    <mergeCell ref="B12:E12"/>
    <mergeCell ref="B13:E13"/>
    <mergeCell ref="B14:E14"/>
    <mergeCell ref="B29:E29"/>
    <mergeCell ref="B16:E16"/>
    <mergeCell ref="B17:E17"/>
    <mergeCell ref="B21:E21"/>
    <mergeCell ref="B22:E22"/>
    <mergeCell ref="B23:E23"/>
    <mergeCell ref="B27:E27"/>
    <mergeCell ref="B28:E28"/>
    <mergeCell ref="B18:E18"/>
    <mergeCell ref="B20:F20"/>
    <mergeCell ref="B24:E24"/>
    <mergeCell ref="B26:F26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2:F42"/>
    <mergeCell ref="B43:E43"/>
    <mergeCell ref="B44:E44"/>
    <mergeCell ref="B45:E45"/>
    <mergeCell ref="B46:E46"/>
    <mergeCell ref="B47:E47"/>
    <mergeCell ref="B48:E48"/>
    <mergeCell ref="B51:D51"/>
    <mergeCell ref="A54:E54"/>
  </mergeCells>
  <pageMargins left="0.7" right="0.7" top="0.75" bottom="0.75" header="0.3" footer="0.3"/>
  <pageSetup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G18"/>
  <sheetViews>
    <sheetView workbookViewId="0">
      <selection activeCell="B21" sqref="B21"/>
    </sheetView>
  </sheetViews>
  <sheetFormatPr baseColWidth="10" defaultRowHeight="15" x14ac:dyDescent="0.2"/>
  <cols>
    <col min="1" max="1" width="5.5" style="50" customWidth="1"/>
    <col min="2" max="2" width="14.33203125" customWidth="1"/>
    <col min="3" max="3" width="15.5" customWidth="1"/>
    <col min="4" max="4" width="18.33203125" bestFit="1" customWidth="1"/>
    <col min="5" max="5" width="9.6640625" style="68" customWidth="1"/>
    <col min="6" max="6" width="11.83203125" customWidth="1"/>
    <col min="7" max="7" width="10" customWidth="1"/>
    <col min="8" max="8" width="7.33203125" customWidth="1"/>
    <col min="9" max="9" width="8.6640625" customWidth="1"/>
    <col min="10" max="10" width="21.1640625" hidden="1" customWidth="1"/>
    <col min="11" max="11" width="15" hidden="1" customWidth="1"/>
    <col min="12" max="12" width="11.1640625" hidden="1" customWidth="1"/>
    <col min="13" max="13" width="0" hidden="1" customWidth="1"/>
    <col min="14" max="14" width="7.33203125" hidden="1" customWidth="1"/>
    <col min="15" max="15" width="0" hidden="1" customWidth="1"/>
    <col min="16" max="16" width="11.33203125" hidden="1" customWidth="1"/>
    <col min="17" max="17" width="8.1640625" hidden="1" customWidth="1"/>
    <col min="19" max="19" width="22" customWidth="1"/>
    <col min="20" max="20" width="24.83203125" customWidth="1"/>
    <col min="21" max="21" width="18.1640625" customWidth="1"/>
    <col min="22" max="22" width="16.6640625" customWidth="1"/>
    <col min="23" max="26" width="11.5" hidden="1" customWidth="1"/>
    <col min="27" max="27" width="27.1640625" hidden="1" customWidth="1"/>
    <col min="28" max="29" width="11.5" hidden="1" customWidth="1"/>
    <col min="30" max="30" width="16.6640625" customWidth="1"/>
    <col min="31" max="31" width="16.6640625" hidden="1" customWidth="1"/>
    <col min="33" max="33" width="0" hidden="1" customWidth="1"/>
  </cols>
  <sheetData>
    <row r="1" spans="1:33" s="58" customFormat="1" ht="13" x14ac:dyDescent="0.2">
      <c r="A1" s="54" t="s">
        <v>107</v>
      </c>
      <c r="B1" s="55" t="s">
        <v>108</v>
      </c>
      <c r="C1" s="55" t="s">
        <v>93</v>
      </c>
      <c r="D1" s="55" t="s">
        <v>94</v>
      </c>
      <c r="E1" s="56" t="s">
        <v>109</v>
      </c>
      <c r="F1" s="55" t="s">
        <v>95</v>
      </c>
      <c r="G1" s="55" t="s">
        <v>96</v>
      </c>
      <c r="H1" s="55" t="s">
        <v>97</v>
      </c>
      <c r="I1" s="55" t="s">
        <v>98</v>
      </c>
      <c r="J1" s="55" t="s">
        <v>99</v>
      </c>
      <c r="K1" s="55" t="s">
        <v>100</v>
      </c>
      <c r="L1" s="55" t="s">
        <v>101</v>
      </c>
      <c r="M1" s="55" t="s">
        <v>102</v>
      </c>
      <c r="N1" s="55" t="s">
        <v>103</v>
      </c>
      <c r="O1" s="55" t="s">
        <v>104</v>
      </c>
      <c r="P1" s="55" t="s">
        <v>105</v>
      </c>
      <c r="Q1" s="55"/>
      <c r="R1" s="55" t="s">
        <v>106</v>
      </c>
      <c r="S1" s="57" t="s">
        <v>95</v>
      </c>
      <c r="T1" s="57" t="s">
        <v>96</v>
      </c>
      <c r="U1" s="57" t="s">
        <v>97</v>
      </c>
      <c r="V1" s="57" t="s">
        <v>98</v>
      </c>
      <c r="W1" s="57" t="s">
        <v>99</v>
      </c>
      <c r="X1" s="57" t="s">
        <v>100</v>
      </c>
      <c r="Y1" s="57" t="s">
        <v>101</v>
      </c>
      <c r="Z1" s="57" t="s">
        <v>102</v>
      </c>
      <c r="AA1" s="57" t="s">
        <v>103</v>
      </c>
      <c r="AB1" s="57" t="s">
        <v>104</v>
      </c>
      <c r="AC1" s="57" t="s">
        <v>105</v>
      </c>
      <c r="AD1" s="57" t="s">
        <v>90</v>
      </c>
    </row>
    <row r="2" spans="1:33" s="66" customFormat="1" x14ac:dyDescent="0.2">
      <c r="A2" s="59" t="e">
        <f>#REF!</f>
        <v>#REF!</v>
      </c>
      <c r="B2" s="60" t="e">
        <f>#REF!</f>
        <v>#REF!</v>
      </c>
      <c r="C2" s="61" t="e">
        <f>SUM(C3:C3)</f>
        <v>#REF!</v>
      </c>
      <c r="D2" s="61" t="e">
        <f t="shared" ref="D2:D11" si="0">C2</f>
        <v>#REF!</v>
      </c>
      <c r="E2" s="62" t="e">
        <f>ROUND(D2/$D$13,4)</f>
        <v>#REF!</v>
      </c>
      <c r="F2" s="62" t="e">
        <f>E3*F3</f>
        <v>#REF!</v>
      </c>
      <c r="G2" s="62" t="e">
        <f>$E$3*G3</f>
        <v>#REF!</v>
      </c>
      <c r="H2" s="62" t="e">
        <f>E3*H3</f>
        <v>#REF!</v>
      </c>
      <c r="I2" s="62" t="e">
        <f>E3*I3</f>
        <v>#REF!</v>
      </c>
      <c r="J2" s="62"/>
      <c r="K2" s="62"/>
      <c r="L2" s="62"/>
      <c r="M2" s="62"/>
      <c r="N2" s="62"/>
      <c r="O2" s="62"/>
      <c r="P2" s="62"/>
      <c r="Q2" s="62"/>
      <c r="R2" s="71" t="e">
        <f>SUM(F2:Q2)</f>
        <v>#REF!</v>
      </c>
      <c r="S2" s="63" t="e">
        <f>ROUND(F2*$D$2,0)</f>
        <v>#REF!</v>
      </c>
      <c r="T2" s="63" t="e">
        <f t="shared" ref="T2:Z2" si="1">ROUND(G2*$D$2,0)</f>
        <v>#REF!</v>
      </c>
      <c r="U2" s="63" t="e">
        <f t="shared" si="1"/>
        <v>#REF!</v>
      </c>
      <c r="V2" s="63" t="e">
        <f t="shared" si="1"/>
        <v>#REF!</v>
      </c>
      <c r="W2" s="63" t="e">
        <f t="shared" si="1"/>
        <v>#REF!</v>
      </c>
      <c r="X2" s="63" t="e">
        <f t="shared" si="1"/>
        <v>#REF!</v>
      </c>
      <c r="Y2" s="63" t="e">
        <f t="shared" si="1"/>
        <v>#REF!</v>
      </c>
      <c r="Z2" s="63" t="e">
        <f t="shared" si="1"/>
        <v>#REF!</v>
      </c>
      <c r="AA2" s="63"/>
      <c r="AB2" s="64"/>
      <c r="AC2" s="64"/>
      <c r="AD2" s="46" t="e">
        <f>SUM(S2:AA2)</f>
        <v>#REF!</v>
      </c>
      <c r="AE2" s="65"/>
    </row>
    <row r="3" spans="1:33" x14ac:dyDescent="0.2">
      <c r="A3" s="50" t="e">
        <f>#REF!</f>
        <v>#REF!</v>
      </c>
      <c r="B3" t="e">
        <f>#REF!</f>
        <v>#REF!</v>
      </c>
      <c r="C3" s="48" t="e">
        <f>#REF!</f>
        <v>#REF!</v>
      </c>
      <c r="D3" s="48" t="e">
        <f t="shared" si="0"/>
        <v>#REF!</v>
      </c>
      <c r="E3" s="68" t="e">
        <f>D3/D2</f>
        <v>#REF!</v>
      </c>
      <c r="F3" s="69">
        <f>1-G3-H3-I3</f>
        <v>0.53129999999999999</v>
      </c>
      <c r="G3" s="69">
        <v>0.46870000000000001</v>
      </c>
      <c r="H3" s="69">
        <v>0</v>
      </c>
      <c r="I3" s="69">
        <v>0</v>
      </c>
      <c r="N3" s="69"/>
      <c r="R3" s="71">
        <f t="shared" ref="R3:R12" si="2">SUM(F3:Q3)</f>
        <v>1</v>
      </c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63"/>
      <c r="AE3" s="65"/>
    </row>
    <row r="4" spans="1:33" s="66" customFormat="1" x14ac:dyDescent="0.2">
      <c r="A4" s="59" t="e">
        <f>#REF!</f>
        <v>#REF!</v>
      </c>
      <c r="B4" s="60" t="e">
        <f>#REF!</f>
        <v>#REF!</v>
      </c>
      <c r="C4" s="61" t="e">
        <f>SUM(C5:C8)</f>
        <v>#REF!</v>
      </c>
      <c r="D4" s="61" t="e">
        <f t="shared" si="0"/>
        <v>#REF!</v>
      </c>
      <c r="E4" s="62" t="e">
        <f>D4/$D$13</f>
        <v>#REF!</v>
      </c>
      <c r="F4" s="62" t="e">
        <f>E5*F5+E6*F6+E7*F7+E8*F8</f>
        <v>#REF!</v>
      </c>
      <c r="G4" s="62" t="e">
        <f>E5*G5+E6*G6+E7*G7+E8*G8</f>
        <v>#REF!</v>
      </c>
      <c r="H4" s="62" t="e">
        <f>E5*H5+E6*H6+E7*H7+E8*H8</f>
        <v>#REF!</v>
      </c>
      <c r="I4" s="62" t="e">
        <f>E5*I5+E6*I6+E7*I7+E8*I8</f>
        <v>#REF!</v>
      </c>
      <c r="J4" s="62"/>
      <c r="K4" s="62"/>
      <c r="L4" s="62"/>
      <c r="M4" s="62"/>
      <c r="N4" s="62"/>
      <c r="O4" s="62"/>
      <c r="P4" s="62"/>
      <c r="Q4" s="62"/>
      <c r="R4" s="71" t="e">
        <f>SUM(F4:Q4)</f>
        <v>#REF!</v>
      </c>
      <c r="S4" s="63" t="e">
        <f>F4*$D$4</f>
        <v>#REF!</v>
      </c>
      <c r="T4" s="63" t="e">
        <f t="shared" ref="T4:AA4" si="3">ROUND(G4*$D$4,0)</f>
        <v>#REF!</v>
      </c>
      <c r="U4" s="63" t="e">
        <f t="shared" si="3"/>
        <v>#REF!</v>
      </c>
      <c r="V4" s="63" t="e">
        <f t="shared" si="3"/>
        <v>#REF!</v>
      </c>
      <c r="W4" s="63" t="e">
        <f t="shared" si="3"/>
        <v>#REF!</v>
      </c>
      <c r="X4" s="63" t="e">
        <f t="shared" si="3"/>
        <v>#REF!</v>
      </c>
      <c r="Y4" s="63" t="e">
        <f t="shared" si="3"/>
        <v>#REF!</v>
      </c>
      <c r="Z4" s="63" t="e">
        <f t="shared" si="3"/>
        <v>#REF!</v>
      </c>
      <c r="AA4" s="63" t="e">
        <f t="shared" si="3"/>
        <v>#REF!</v>
      </c>
      <c r="AB4" s="64"/>
      <c r="AC4" s="64"/>
      <c r="AD4" s="46" t="e">
        <f t="shared" ref="AD4:AD12" si="4">SUM(S4:AA4)</f>
        <v>#REF!</v>
      </c>
      <c r="AE4" s="76">
        <v>2929003540</v>
      </c>
      <c r="AG4" s="67" t="e">
        <f>AE4-AD4</f>
        <v>#REF!</v>
      </c>
    </row>
    <row r="5" spans="1:33" x14ac:dyDescent="0.2">
      <c r="A5" s="50" t="e">
        <f>#REF!</f>
        <v>#REF!</v>
      </c>
      <c r="B5" t="e">
        <f>#REF!</f>
        <v>#REF!</v>
      </c>
      <c r="C5" s="48" t="e">
        <f>#REF!+#REF!</f>
        <v>#REF!</v>
      </c>
      <c r="D5" s="48" t="e">
        <f t="shared" si="0"/>
        <v>#REF!</v>
      </c>
      <c r="E5" s="68" t="e">
        <f>D5/$D$4</f>
        <v>#REF!</v>
      </c>
      <c r="F5" s="69">
        <v>0.98960000000000004</v>
      </c>
      <c r="G5" s="69">
        <v>1.04E-2</v>
      </c>
      <c r="H5" s="69">
        <v>0</v>
      </c>
      <c r="I5" s="69">
        <v>0</v>
      </c>
      <c r="N5" s="69"/>
      <c r="R5" s="71">
        <f t="shared" si="2"/>
        <v>1</v>
      </c>
      <c r="S5" s="52" t="e">
        <f>C5*0.72</f>
        <v>#REF!</v>
      </c>
      <c r="T5" s="52">
        <v>821193658</v>
      </c>
      <c r="U5" s="45"/>
      <c r="V5" s="45"/>
      <c r="W5" s="45"/>
      <c r="X5" s="45"/>
      <c r="Y5" s="45"/>
      <c r="Z5" s="45"/>
      <c r="AA5" s="45"/>
      <c r="AB5" s="45"/>
      <c r="AC5" s="45"/>
      <c r="AD5" s="63"/>
      <c r="AE5" s="65"/>
    </row>
    <row r="6" spans="1:33" x14ac:dyDescent="0.2">
      <c r="A6" s="50" t="e">
        <f>#REF!</f>
        <v>#REF!</v>
      </c>
      <c r="B6" t="e">
        <f>#REF!</f>
        <v>#REF!</v>
      </c>
      <c r="C6" s="48" t="e">
        <f>#REF!+#REF!</f>
        <v>#REF!</v>
      </c>
      <c r="D6" s="48" t="e">
        <f t="shared" si="0"/>
        <v>#REF!</v>
      </c>
      <c r="E6" s="68" t="e">
        <f>D6/$D$4</f>
        <v>#REF!</v>
      </c>
      <c r="F6" s="69">
        <f>1-G6-H6-I6</f>
        <v>0.53129999999999999</v>
      </c>
      <c r="G6" s="69">
        <v>0.46870000000000001</v>
      </c>
      <c r="H6" s="69">
        <v>0</v>
      </c>
      <c r="I6" s="69">
        <v>0</v>
      </c>
      <c r="N6" s="69"/>
      <c r="R6" s="71">
        <f t="shared" si="2"/>
        <v>1</v>
      </c>
      <c r="S6" s="52">
        <v>420173379</v>
      </c>
      <c r="T6" s="52"/>
      <c r="U6" s="45"/>
      <c r="V6" s="45"/>
      <c r="W6" s="45"/>
      <c r="X6" s="45"/>
      <c r="Y6" s="45"/>
      <c r="Z6" s="45"/>
      <c r="AA6" s="45"/>
      <c r="AB6" s="45"/>
      <c r="AC6" s="45"/>
      <c r="AD6" s="63"/>
      <c r="AE6" s="65"/>
    </row>
    <row r="7" spans="1:33" x14ac:dyDescent="0.2">
      <c r="A7" s="50" t="e">
        <f>#REF!</f>
        <v>#REF!</v>
      </c>
      <c r="B7" t="e">
        <f>#REF!</f>
        <v>#REF!</v>
      </c>
      <c r="C7" s="48" t="e">
        <f>#REF!+#REF!</f>
        <v>#REF!</v>
      </c>
      <c r="D7" s="48" t="e">
        <f t="shared" si="0"/>
        <v>#REF!</v>
      </c>
      <c r="E7" s="68" t="e">
        <f>D7/$D$4</f>
        <v>#REF!</v>
      </c>
      <c r="F7" s="69">
        <f t="shared" ref="F7:F8" si="5">1-G7-H7-I7</f>
        <v>0.53129999999999999</v>
      </c>
      <c r="G7" s="69">
        <v>0.46870000000000001</v>
      </c>
      <c r="H7" s="69">
        <v>0</v>
      </c>
      <c r="I7" s="69">
        <v>0</v>
      </c>
      <c r="N7" s="69"/>
      <c r="R7" s="71">
        <f t="shared" si="2"/>
        <v>1</v>
      </c>
      <c r="S7" s="52">
        <v>428674382</v>
      </c>
      <c r="T7" s="52"/>
      <c r="U7" s="45"/>
      <c r="V7" s="45"/>
      <c r="W7" s="45"/>
      <c r="X7" s="45"/>
      <c r="Y7" s="45"/>
      <c r="Z7" s="45"/>
      <c r="AA7" s="45"/>
      <c r="AB7" s="45"/>
      <c r="AC7" s="45"/>
      <c r="AD7" s="63"/>
      <c r="AE7" s="65"/>
    </row>
    <row r="8" spans="1:33" x14ac:dyDescent="0.2">
      <c r="A8" s="50" t="e">
        <f>#REF!</f>
        <v>#REF!</v>
      </c>
      <c r="B8" t="e">
        <f>#REF!</f>
        <v>#REF!</v>
      </c>
      <c r="C8" s="48" t="e">
        <f>#REF!+#REF!</f>
        <v>#REF!</v>
      </c>
      <c r="D8" s="48" t="e">
        <f t="shared" si="0"/>
        <v>#REF!</v>
      </c>
      <c r="E8" s="68" t="e">
        <f>D8/$D$4</f>
        <v>#REF!</v>
      </c>
      <c r="F8" s="69">
        <f t="shared" si="5"/>
        <v>0.53129999999999999</v>
      </c>
      <c r="G8" s="69">
        <v>0.46870000000000001</v>
      </c>
      <c r="H8" s="69">
        <v>0</v>
      </c>
      <c r="I8" s="69">
        <v>0</v>
      </c>
      <c r="N8" s="69"/>
      <c r="R8" s="71">
        <f t="shared" si="2"/>
        <v>1</v>
      </c>
      <c r="S8" s="52" t="e">
        <f>C8*0.72</f>
        <v>#REF!</v>
      </c>
      <c r="T8" s="52"/>
      <c r="U8" s="45"/>
      <c r="V8" s="45"/>
      <c r="W8" s="45"/>
      <c r="X8" s="45"/>
      <c r="Y8" s="45"/>
      <c r="Z8" s="45"/>
      <c r="AA8" s="45"/>
      <c r="AB8" s="45"/>
      <c r="AC8" s="45"/>
      <c r="AD8" s="63"/>
      <c r="AE8" s="65"/>
    </row>
    <row r="9" spans="1:33" s="66" customFormat="1" x14ac:dyDescent="0.2">
      <c r="A9" s="59" t="e">
        <f>#REF!</f>
        <v>#REF!</v>
      </c>
      <c r="B9" s="60" t="e">
        <f>#REF!</f>
        <v>#REF!</v>
      </c>
      <c r="C9" s="61" t="e">
        <f>SUM(C10:C11)</f>
        <v>#REF!</v>
      </c>
      <c r="D9" s="61" t="e">
        <f t="shared" si="0"/>
        <v>#REF!</v>
      </c>
      <c r="E9" s="62" t="e">
        <f>D9/$D$13</f>
        <v>#REF!</v>
      </c>
      <c r="F9" s="62" t="e">
        <f>E10*F10+E11*F11</f>
        <v>#REF!</v>
      </c>
      <c r="G9" s="62" t="e">
        <f>G10*$E$10+G11*$E$11</f>
        <v>#REF!</v>
      </c>
      <c r="H9" s="62" t="e">
        <f>E10*H10+E11*H11</f>
        <v>#REF!</v>
      </c>
      <c r="I9" s="62" t="e">
        <f>E10*I10+E11*I11</f>
        <v>#REF!</v>
      </c>
      <c r="J9" s="62"/>
      <c r="K9" s="62"/>
      <c r="L9" s="62"/>
      <c r="M9" s="62"/>
      <c r="N9" s="62"/>
      <c r="O9" s="62"/>
      <c r="P9" s="62"/>
      <c r="Q9" s="62"/>
      <c r="R9" s="71" t="e">
        <f t="shared" si="2"/>
        <v>#REF!</v>
      </c>
      <c r="S9" s="63" t="e">
        <f>F9*$D$9</f>
        <v>#REF!</v>
      </c>
      <c r="T9" s="63" t="e">
        <f>G9*$D$9</f>
        <v>#REF!</v>
      </c>
      <c r="U9" s="63" t="e">
        <f>H9*$D$9</f>
        <v>#REF!</v>
      </c>
      <c r="V9" s="63" t="e">
        <f>I9*$D$9</f>
        <v>#REF!</v>
      </c>
      <c r="W9" s="64"/>
      <c r="X9" s="64"/>
      <c r="Y9" s="64"/>
      <c r="Z9" s="64"/>
      <c r="AA9" s="63" t="e">
        <f>N9*$D$9</f>
        <v>#REF!</v>
      </c>
      <c r="AB9" s="64"/>
      <c r="AC9" s="64"/>
      <c r="AD9" s="63" t="e">
        <f t="shared" si="4"/>
        <v>#REF!</v>
      </c>
      <c r="AE9" s="65" t="e">
        <f t="shared" ref="AE9:AE12" si="6">+AD9-D9</f>
        <v>#REF!</v>
      </c>
    </row>
    <row r="10" spans="1:33" x14ac:dyDescent="0.2">
      <c r="A10" s="50" t="e">
        <f>#REF!</f>
        <v>#REF!</v>
      </c>
      <c r="B10" t="e">
        <f>#REF!</f>
        <v>#REF!</v>
      </c>
      <c r="C10" s="48" t="e">
        <f>#REF!</f>
        <v>#REF!</v>
      </c>
      <c r="D10" s="48" t="e">
        <f t="shared" si="0"/>
        <v>#REF!</v>
      </c>
      <c r="E10" s="68" t="e">
        <f>D10/$D$9</f>
        <v>#REF!</v>
      </c>
      <c r="F10" s="69">
        <f>1-G10-H10-I10</f>
        <v>0.53279999999999994</v>
      </c>
      <c r="G10" s="69">
        <v>0.4672</v>
      </c>
      <c r="H10" s="69">
        <v>0</v>
      </c>
      <c r="I10" s="69">
        <v>0</v>
      </c>
      <c r="N10" s="69"/>
      <c r="R10" s="71">
        <f t="shared" si="2"/>
        <v>1</v>
      </c>
      <c r="S10" s="78">
        <v>234085963.13999999</v>
      </c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63"/>
      <c r="AE10" s="65"/>
    </row>
    <row r="11" spans="1:33" x14ac:dyDescent="0.2">
      <c r="A11" s="50" t="e">
        <f>#REF!</f>
        <v>#REF!</v>
      </c>
      <c r="B11" t="e">
        <f>#REF!</f>
        <v>#REF!</v>
      </c>
      <c r="C11" s="48" t="e">
        <f>#REF!</f>
        <v>#REF!</v>
      </c>
      <c r="D11" s="48" t="e">
        <f t="shared" si="0"/>
        <v>#REF!</v>
      </c>
      <c r="E11" s="68" t="e">
        <f>D11/$D$9</f>
        <v>#REF!</v>
      </c>
      <c r="F11" s="69">
        <f>1-G11-H11-I11</f>
        <v>0.53279999999999994</v>
      </c>
      <c r="G11" s="69">
        <v>0.4672</v>
      </c>
      <c r="H11" s="69">
        <v>0</v>
      </c>
      <c r="I11" s="69">
        <v>0</v>
      </c>
      <c r="N11" s="69"/>
      <c r="R11" s="71">
        <f t="shared" si="2"/>
        <v>1</v>
      </c>
      <c r="S11" s="78" t="e">
        <f>S9*0.2</f>
        <v>#REF!</v>
      </c>
      <c r="T11" s="52">
        <v>256580710.09999999</v>
      </c>
      <c r="U11" s="45"/>
      <c r="V11" s="45"/>
      <c r="W11" s="45"/>
      <c r="X11" s="45"/>
      <c r="Y11" s="45"/>
      <c r="Z11" s="45"/>
      <c r="AA11" s="45"/>
      <c r="AB11" s="45"/>
      <c r="AC11" s="45"/>
      <c r="AD11" s="63"/>
      <c r="AE11" s="65"/>
    </row>
    <row r="12" spans="1:33" s="66" customFormat="1" x14ac:dyDescent="0.2">
      <c r="A12" s="59"/>
      <c r="B12" s="70" t="str">
        <f>[1]INTERV!B4</f>
        <v>PRESUPUESTO DE INTERVENTORÍA</v>
      </c>
      <c r="C12" s="60"/>
      <c r="D12" s="61">
        <f>'Interventoría 8%'!G35</f>
        <v>484898047.45200002</v>
      </c>
      <c r="E12" s="62" t="e">
        <f>D12/$D$13</f>
        <v>#REF!</v>
      </c>
      <c r="F12" s="71" t="e">
        <f>'Interventoría 8%'!I13+'Interventoría 8%'!I14+'Interventoría 8%'!I15+'Interventoría 8%'!I16+'Interventoría 8%'!#REF!</f>
        <v>#REF!</v>
      </c>
      <c r="G12" s="71" t="e">
        <f>'Interventoría 8%'!#REF!+'Interventoría 8%'!I18+'Interventoría 8%'!#REF!</f>
        <v>#REF!</v>
      </c>
      <c r="H12" s="71">
        <v>0</v>
      </c>
      <c r="I12" s="71">
        <v>0</v>
      </c>
      <c r="J12" s="60"/>
      <c r="K12" s="60"/>
      <c r="L12" s="60"/>
      <c r="M12" s="60"/>
      <c r="N12" s="71"/>
      <c r="O12" s="60"/>
      <c r="P12" s="60"/>
      <c r="Q12" s="60"/>
      <c r="R12" s="71" t="e">
        <f t="shared" si="2"/>
        <v>#REF!</v>
      </c>
      <c r="S12" s="63" t="e">
        <f>F12*$D$12</f>
        <v>#REF!</v>
      </c>
      <c r="T12" s="63" t="e">
        <f>G12*$D$12</f>
        <v>#REF!</v>
      </c>
      <c r="U12" s="63">
        <f>H12*$D$12</f>
        <v>0</v>
      </c>
      <c r="V12" s="63">
        <f>I12*$D$12</f>
        <v>0</v>
      </c>
      <c r="W12" s="64"/>
      <c r="X12" s="64"/>
      <c r="Y12" s="64"/>
      <c r="Z12" s="64"/>
      <c r="AA12" s="63">
        <f>N12*$D$12</f>
        <v>0</v>
      </c>
      <c r="AB12" s="64"/>
      <c r="AC12" s="64"/>
      <c r="AD12" s="63" t="e">
        <f t="shared" si="4"/>
        <v>#REF!</v>
      </c>
      <c r="AE12" s="65" t="e">
        <f t="shared" si="6"/>
        <v>#REF!</v>
      </c>
    </row>
    <row r="13" spans="1:33" x14ac:dyDescent="0.2">
      <c r="D13" s="61" t="e">
        <f>D2+D4+D9+D12</f>
        <v>#REF!</v>
      </c>
      <c r="E13" s="72" t="e">
        <f>E2+E4+E9+E12</f>
        <v>#REF!</v>
      </c>
      <c r="R13" s="73"/>
      <c r="S13" s="74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52" t="e">
        <f>SUM(AD2:AD12)</f>
        <v>#REF!</v>
      </c>
      <c r="AE13" s="48" t="e">
        <f>+AD13-[1]RESUMEN!G20</f>
        <v>#REF!</v>
      </c>
    </row>
    <row r="15" spans="1:33" x14ac:dyDescent="0.2">
      <c r="F15" s="69"/>
    </row>
    <row r="16" spans="1:33" x14ac:dyDescent="0.2">
      <c r="D16" s="49"/>
      <c r="F16" s="69"/>
      <c r="G16" s="44"/>
      <c r="H16" s="69"/>
      <c r="I16" s="69"/>
      <c r="N16" s="69"/>
      <c r="R16" s="69"/>
      <c r="S16" s="47"/>
      <c r="T16" s="47"/>
      <c r="AD16" s="79"/>
    </row>
    <row r="17" spans="4:30" x14ac:dyDescent="0.2">
      <c r="D17" s="49"/>
      <c r="S17" s="48"/>
      <c r="AD17" s="47"/>
    </row>
    <row r="18" spans="4:30" x14ac:dyDescent="0.2">
      <c r="D18" s="49"/>
      <c r="U18" s="47"/>
      <c r="AD18" s="48"/>
    </row>
  </sheetData>
  <conditionalFormatting sqref="E1:H1">
    <cfRule type="cellIs" dxfId="4" priority="6" operator="equal">
      <formula>0</formula>
    </cfRule>
  </conditionalFormatting>
  <conditionalFormatting sqref="I1">
    <cfRule type="cellIs" dxfId="3" priority="7" operator="equal">
      <formula>0</formula>
    </cfRule>
  </conditionalFormatting>
  <conditionalFormatting sqref="J1:U1">
    <cfRule type="cellIs" dxfId="2" priority="2" operator="equal">
      <formula>0</formula>
    </cfRule>
  </conditionalFormatting>
  <conditionalFormatting sqref="V1">
    <cfRule type="cellIs" dxfId="1" priority="5" operator="equal">
      <formula>0</formula>
    </cfRule>
  </conditionalFormatting>
  <conditionalFormatting sqref="W1:AD1">
    <cfRule type="cellIs" dxfId="0" priority="1" operator="equal">
      <formula>0</formula>
    </cfRule>
  </conditionalFormatting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xr:uid="{00000000-0002-0000-0200-000000000000}">
          <x14:formula1>
            <xm:f>'/Users/melissafranco/Desktop/\Users\maria\Library\Containers\com.microsoft.Excel\Data\Documents\C:\Users\jmperez\Documents\00 PLACA HUELLA\00 PLACA HUELLA\Documento\[15 DISCRIMINACION INSUMOS PLACA HUELLA.xlsx] LISTA 1A'!#REF!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Interventoría 8%</vt:lpstr>
      <vt:lpstr>Factor multiplicador</vt:lpstr>
      <vt:lpstr>Costos MGA</vt:lpstr>
      <vt:lpstr>'Factor multiplicador'!Área_de_impresión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Astrid Antolinez Amaya</dc:creator>
  <cp:lastModifiedBy>Microsoft Office User</cp:lastModifiedBy>
  <cp:lastPrinted>2022-11-25T03:56:55Z</cp:lastPrinted>
  <dcterms:created xsi:type="dcterms:W3CDTF">2016-12-12T16:46:18Z</dcterms:created>
  <dcterms:modified xsi:type="dcterms:W3CDTF">2023-05-06T16:51:35Z</dcterms:modified>
</cp:coreProperties>
</file>