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WONDER OF\CONTRATACIÓN  REGIONAL CARIBE\2023\MINIMA CUANTÍA\SEÑALETICA\"/>
    </mc:Choice>
  </mc:AlternateContent>
  <bookViews>
    <workbookView xWindow="0" yWindow="0" windowWidth="28800" windowHeight="12030"/>
  </bookViews>
  <sheets>
    <sheet name="Anexo" sheetId="1" r:id="rId1"/>
  </sheets>
  <definedNames>
    <definedName name="_xlnm._FilterDatabase" localSheetId="0" hidden="1">Anexo!$B$10:$E$15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O16" i="1" l="1"/>
  <c r="AO12" i="1"/>
  <c r="AO13" i="1"/>
  <c r="AO14" i="1"/>
  <c r="AO15" i="1"/>
  <c r="AO11" i="1"/>
  <c r="F16" i="1"/>
  <c r="AK12" i="1" l="1"/>
  <c r="AK13" i="1"/>
  <c r="AK14" i="1"/>
  <c r="AK15" i="1"/>
  <c r="AK11" i="1"/>
  <c r="V12" i="1"/>
  <c r="V13" i="1"/>
  <c r="V14" i="1"/>
  <c r="V15" i="1"/>
  <c r="V11" i="1"/>
  <c r="P15" i="1"/>
  <c r="Q15" i="1" s="1"/>
  <c r="R15" i="1" s="1"/>
  <c r="P14" i="1"/>
  <c r="Q14" i="1" s="1"/>
  <c r="R14" i="1" s="1"/>
  <c r="P13" i="1"/>
  <c r="Q13" i="1" s="1"/>
  <c r="R13" i="1" s="1"/>
  <c r="Q12" i="1"/>
  <c r="R12" i="1" s="1"/>
  <c r="P12" i="1"/>
  <c r="P11" i="1"/>
  <c r="Q11" i="1" s="1"/>
  <c r="R11" i="1" s="1"/>
  <c r="R16" i="1" l="1"/>
  <c r="AW11" i="1" l="1"/>
  <c r="AX11" i="1" s="1"/>
  <c r="AW13" i="1" l="1"/>
  <c r="AX13" i="1" s="1"/>
  <c r="AX16" i="1" s="1"/>
  <c r="AX18" i="1" s="1"/>
  <c r="AW15" i="1"/>
  <c r="AX15" i="1" s="1"/>
  <c r="Z12" i="1"/>
  <c r="Z13" i="1"/>
  <c r="Z14" i="1"/>
  <c r="Z15" i="1"/>
  <c r="Z11" i="1"/>
  <c r="AA11" i="1" s="1"/>
  <c r="AB11" i="1" s="1"/>
  <c r="AC11" i="1" s="1"/>
  <c r="AD12" i="1"/>
  <c r="W13" i="1"/>
  <c r="X13" i="1" s="1"/>
  <c r="AD14" i="1"/>
  <c r="AD15" i="1"/>
  <c r="W11" i="1"/>
  <c r="X11" i="1" s="1"/>
  <c r="AA15" i="1"/>
  <c r="AB15" i="1" s="1"/>
  <c r="AC15" i="1" s="1"/>
  <c r="AA14" i="1"/>
  <c r="AB14" i="1" s="1"/>
  <c r="AC14" i="1" s="1"/>
  <c r="AA13" i="1"/>
  <c r="AB13" i="1" s="1"/>
  <c r="AC13" i="1" s="1"/>
  <c r="AA12" i="1"/>
  <c r="W14" i="1"/>
  <c r="X14" i="1" s="1"/>
  <c r="W12" i="1"/>
  <c r="X12" i="1" s="1"/>
  <c r="AL12" i="1" l="1"/>
  <c r="AE12" i="1"/>
  <c r="AF12" i="1" s="1"/>
  <c r="AG12" i="1" s="1"/>
  <c r="AL15" i="1"/>
  <c r="AE15" i="1"/>
  <c r="AF15" i="1" s="1"/>
  <c r="AG15" i="1" s="1"/>
  <c r="AL14" i="1"/>
  <c r="AE14" i="1"/>
  <c r="AF14" i="1" s="1"/>
  <c r="AG14" i="1" s="1"/>
  <c r="Y12" i="1"/>
  <c r="AM12" i="1"/>
  <c r="AT12" i="1" s="1"/>
  <c r="W15" i="1"/>
  <c r="X15" i="1" s="1"/>
  <c r="Y13" i="1"/>
  <c r="AM13" i="1"/>
  <c r="AT13" i="1" s="1"/>
  <c r="AU13" i="1" s="1"/>
  <c r="Y11" i="1"/>
  <c r="AM11" i="1"/>
  <c r="AT11" i="1" s="1"/>
  <c r="AU11" i="1" s="1"/>
  <c r="AU16" i="1" s="1"/>
  <c r="AU17" i="1" s="1"/>
  <c r="AB12" i="1"/>
  <c r="AC12" i="1" s="1"/>
  <c r="AC16" i="1" s="1"/>
  <c r="AD13" i="1"/>
  <c r="Y14" i="1"/>
  <c r="AM14" i="1"/>
  <c r="AT14" i="1" s="1"/>
  <c r="AD11" i="1"/>
  <c r="L15" i="1"/>
  <c r="L14" i="1"/>
  <c r="L13" i="1"/>
  <c r="L12" i="1"/>
  <c r="L11" i="1"/>
  <c r="AE11" i="1" l="1"/>
  <c r="AF11" i="1" s="1"/>
  <c r="AG11" i="1" s="1"/>
  <c r="AL11" i="1"/>
  <c r="AN11" i="1" s="1"/>
  <c r="AW12" i="1"/>
  <c r="AX12" i="1" s="1"/>
  <c r="AU12" i="1"/>
  <c r="AL13" i="1"/>
  <c r="AN13" i="1" s="1"/>
  <c r="AE13" i="1"/>
  <c r="AF13" i="1" s="1"/>
  <c r="AG13" i="1" s="1"/>
  <c r="AW14" i="1"/>
  <c r="AX14" i="1" s="1"/>
  <c r="AU14" i="1"/>
  <c r="Y15" i="1"/>
  <c r="Y16" i="1" s="1"/>
  <c r="AM15" i="1"/>
  <c r="AT15" i="1" s="1"/>
  <c r="AU15" i="1" s="1"/>
  <c r="AN14" i="1"/>
  <c r="AN12" i="1"/>
  <c r="H12" i="1"/>
  <c r="H13" i="1"/>
  <c r="H14" i="1"/>
  <c r="H15" i="1"/>
  <c r="H11" i="1"/>
  <c r="AN15" i="1" l="1"/>
  <c r="AN16" i="1" s="1"/>
  <c r="AG16" i="1"/>
  <c r="M15" i="1"/>
  <c r="N15" i="1" s="1"/>
  <c r="M14" i="1"/>
  <c r="N14" i="1" s="1"/>
  <c r="M13" i="1"/>
  <c r="N13" i="1" s="1"/>
  <c r="M12" i="1"/>
  <c r="N12" i="1" s="1"/>
  <c r="M11" i="1"/>
  <c r="N11" i="1" s="1"/>
  <c r="N16" i="1" l="1"/>
  <c r="I12" i="1"/>
  <c r="I13" i="1"/>
  <c r="I14" i="1"/>
  <c r="I15" i="1"/>
  <c r="I11" i="1"/>
  <c r="E16" i="1"/>
  <c r="J14" i="1" l="1"/>
  <c r="AH14" i="1"/>
  <c r="AI14" i="1" s="1"/>
  <c r="J11" i="1"/>
  <c r="AH11" i="1"/>
  <c r="AI11" i="1" s="1"/>
  <c r="J13" i="1"/>
  <c r="AH13" i="1"/>
  <c r="AI13" i="1" s="1"/>
  <c r="J12" i="1"/>
  <c r="AH12" i="1"/>
  <c r="AI12" i="1" s="1"/>
  <c r="J15" i="1"/>
  <c r="AH15" i="1"/>
  <c r="AI15" i="1" s="1"/>
  <c r="J16" i="1" l="1"/>
  <c r="AI16" i="1"/>
  <c r="AI17" i="1" s="1"/>
</calcChain>
</file>

<file path=xl/sharedStrings.xml><?xml version="1.0" encoding="utf-8"?>
<sst xmlns="http://schemas.openxmlformats.org/spreadsheetml/2006/main" count="63" uniqueCount="35">
  <si>
    <t>Descripción</t>
  </si>
  <si>
    <t>UNIDAD</t>
  </si>
  <si>
    <t>ITEM 4</t>
  </si>
  <si>
    <t>Señalización áreas comunes internas (50 X 20)</t>
  </si>
  <si>
    <t>ITEM 6</t>
  </si>
  <si>
    <t>Señalización externa parqueaderos</t>
  </si>
  <si>
    <t>ITEM 9</t>
  </si>
  <si>
    <t>Señalización internas oficinas (Cubículos)</t>
  </si>
  <si>
    <t>ITEM 10</t>
  </si>
  <si>
    <t>Señalización normativa internas</t>
  </si>
  <si>
    <t>ITEM 13</t>
  </si>
  <si>
    <t>Señalización internas oficinas nombres largos</t>
  </si>
  <si>
    <t xml:space="preserve"> ELEMENTOS DE SEÑALETICA</t>
  </si>
  <si>
    <t>TOTAL</t>
  </si>
  <si>
    <t>IVA</t>
  </si>
  <si>
    <t>Unidad de Medida</t>
  </si>
  <si>
    <t xml:space="preserve">Valor Unitario </t>
  </si>
  <si>
    <t>Valor Unitario Incluito  IVA</t>
  </si>
  <si>
    <t>Valor Total</t>
  </si>
  <si>
    <t xml:space="preserve">Nombre Ítem Ficha </t>
  </si>
  <si>
    <t>ANEXO  I - ESTUDIO DEL SECTOR</t>
  </si>
  <si>
    <t>COTIZACIÓN No. 1</t>
  </si>
  <si>
    <t>MENOR</t>
  </si>
  <si>
    <t>PROMEDIO</t>
  </si>
  <si>
    <t>MEDIA ARITMETICA BAJA</t>
  </si>
  <si>
    <t>ANALISIS COTIZACIONES</t>
  </si>
  <si>
    <t>VALOR SELECCIONADO</t>
  </si>
  <si>
    <t>COTIZACIÓN No. 2</t>
  </si>
  <si>
    <t>COTIZACIÓN No. 3</t>
  </si>
  <si>
    <t>Cantidad Necesidad</t>
  </si>
  <si>
    <t xml:space="preserve">Cantidades Ajustadas </t>
  </si>
  <si>
    <t>VALOR SELECCIONADO ESTUDIO</t>
  </si>
  <si>
    <t xml:space="preserve">Valor Total </t>
  </si>
  <si>
    <t xml:space="preserve">VALOR TOTAL NECESIDAD </t>
  </si>
  <si>
    <t>VALOR TOTAL CANTIDADES AJUSTADAS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</si>
</sst>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_-;\-* #,##0_-;_-* &quot;-&quot;??_-;_-@_-"/>
  </numFmts>
  <fonts count="1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7" tint="-0.249977111117893"/>
      <name val="Arial"/>
      <family val="2"/>
    </font>
    <font>
      <b/>
      <sz val="10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1"/>
      <color theme="7" tint="0.59999389629810485"/>
      <name val="Arial"/>
      <family val="2"/>
    </font>
    <font>
      <b/>
      <sz val="10"/>
      <color theme="7"/>
      <name val="Arial"/>
      <family val="2"/>
    </font>
    <font>
      <sz val="10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/>
    <xf numFmtId="0" fontId="4" fillId="0" borderId="0" xfId="0" applyFont="1"/>
    <xf numFmtId="0" fontId="3" fillId="7" borderId="7" xfId="0" applyFont="1" applyFill="1" applyBorder="1" applyAlignment="1">
      <alignment horizontal="center" vertic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164" fontId="2" fillId="3" borderId="11" xfId="2" applyNumberFormat="1" applyFont="1" applyFill="1" applyBorder="1" applyAlignment="1">
      <alignment horizontal="center" vertical="center"/>
    </xf>
    <xf numFmtId="164" fontId="2" fillId="4" borderId="11" xfId="2" applyNumberFormat="1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164" fontId="2" fillId="3" borderId="13" xfId="2" applyNumberFormat="1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/>
    </xf>
    <xf numFmtId="0" fontId="10" fillId="0" borderId="0" xfId="0" applyFont="1"/>
    <xf numFmtId="164" fontId="2" fillId="0" borderId="5" xfId="2" applyNumberFormat="1" applyFont="1" applyFill="1" applyBorder="1" applyAlignment="1">
      <alignment horizontal="center"/>
    </xf>
    <xf numFmtId="164" fontId="1" fillId="4" borderId="5" xfId="2" applyNumberFormat="1" applyFont="1" applyFill="1" applyBorder="1" applyAlignment="1">
      <alignment horizontal="center"/>
    </xf>
    <xf numFmtId="164" fontId="10" fillId="0" borderId="0" xfId="2" applyNumberFormat="1" applyFont="1"/>
    <xf numFmtId="0" fontId="11" fillId="3" borderId="3" xfId="0" applyFont="1" applyFill="1" applyBorder="1" applyAlignment="1">
      <alignment vertical="center" wrapText="1"/>
    </xf>
    <xf numFmtId="0" fontId="11" fillId="3" borderId="4" xfId="0" applyFont="1" applyFill="1" applyBorder="1" applyAlignment="1">
      <alignment vertical="center"/>
    </xf>
    <xf numFmtId="0" fontId="11" fillId="3" borderId="6" xfId="0" applyFont="1" applyFill="1" applyBorder="1" applyAlignment="1">
      <alignment vertical="center"/>
    </xf>
    <xf numFmtId="165" fontId="0" fillId="0" borderId="0" xfId="1" applyNumberFormat="1" applyFont="1"/>
    <xf numFmtId="164" fontId="0" fillId="0" borderId="0" xfId="2" applyNumberFormat="1" applyFont="1"/>
    <xf numFmtId="9" fontId="0" fillId="0" borderId="0" xfId="3" applyFont="1"/>
    <xf numFmtId="164" fontId="2" fillId="0" borderId="0" xfId="2" applyNumberFormat="1" applyFont="1" applyFill="1" applyBorder="1" applyAlignment="1">
      <alignment horizontal="center"/>
    </xf>
    <xf numFmtId="164" fontId="0" fillId="0" borderId="0" xfId="0" applyNumberFormat="1"/>
    <xf numFmtId="0" fontId="5" fillId="2" borderId="0" xfId="0" applyFont="1" applyFill="1" applyAlignment="1">
      <alignment horizontal="centerContinuous"/>
    </xf>
    <xf numFmtId="0" fontId="0" fillId="2" borderId="0" xfId="0" applyFill="1" applyAlignment="1">
      <alignment horizontal="centerContinuous"/>
    </xf>
    <xf numFmtId="0" fontId="12" fillId="0" borderId="0" xfId="0" applyFont="1"/>
    <xf numFmtId="43" fontId="0" fillId="0" borderId="0" xfId="1" applyFont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/>
    </xf>
    <xf numFmtId="0" fontId="7" fillId="5" borderId="9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0" fontId="8" fillId="6" borderId="2" xfId="0" applyFont="1" applyFill="1" applyBorder="1" applyAlignment="1">
      <alignment horizontal="center"/>
    </xf>
    <xf numFmtId="0" fontId="8" fillId="6" borderId="9" xfId="0" applyFont="1" applyFill="1" applyBorder="1" applyAlignment="1">
      <alignment horizontal="center"/>
    </xf>
    <xf numFmtId="0" fontId="7" fillId="8" borderId="1" xfId="0" applyFont="1" applyFill="1" applyBorder="1" applyAlignment="1"/>
    <xf numFmtId="0" fontId="7" fillId="8" borderId="2" xfId="0" applyFont="1" applyFill="1" applyBorder="1" applyAlignment="1"/>
    <xf numFmtId="0" fontId="9" fillId="6" borderId="1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/>
    </xf>
    <xf numFmtId="0" fontId="13" fillId="8" borderId="5" xfId="0" applyFont="1" applyFill="1" applyBorder="1" applyAlignment="1">
      <alignment horizontal="center" wrapText="1"/>
    </xf>
    <xf numFmtId="0" fontId="13" fillId="9" borderId="9" xfId="0" applyFont="1" applyFill="1" applyBorder="1" applyAlignment="1">
      <alignment horizontal="center" wrapText="1"/>
    </xf>
    <xf numFmtId="0" fontId="1" fillId="10" borderId="8" xfId="0" applyFont="1" applyFill="1" applyBorder="1" applyAlignment="1">
      <alignment horizontal="center" vertical="center" wrapText="1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X33"/>
  <sheetViews>
    <sheetView tabSelected="1" workbookViewId="0">
      <selection activeCell="F11" sqref="F11:F15"/>
    </sheetView>
  </sheetViews>
  <sheetFormatPr baseColWidth="10" defaultRowHeight="15" x14ac:dyDescent="0.25"/>
  <cols>
    <col min="2" max="2" width="14.85546875" customWidth="1"/>
    <col min="3" max="3" width="38" customWidth="1"/>
    <col min="4" max="4" width="12.85546875" customWidth="1"/>
    <col min="5" max="6" width="11.42578125" customWidth="1"/>
    <col min="7" max="7" width="12.42578125" customWidth="1"/>
    <col min="8" max="8" width="13" customWidth="1"/>
    <col min="9" max="9" width="13.28515625" customWidth="1"/>
    <col min="10" max="10" width="14.42578125" customWidth="1"/>
    <col min="11" max="11" width="12.42578125" customWidth="1"/>
    <col min="12" max="12" width="11.140625" customWidth="1"/>
    <col min="13" max="13" width="13.28515625" customWidth="1"/>
    <col min="14" max="14" width="14.42578125" customWidth="1"/>
    <col min="15" max="18" width="12.28515625" customWidth="1"/>
    <col min="19" max="19" width="4.5703125" customWidth="1"/>
    <col min="20" max="21" width="4.5703125" hidden="1" customWidth="1"/>
    <col min="22" max="22" width="12.42578125" hidden="1" customWidth="1"/>
    <col min="23" max="23" width="11.140625" hidden="1" customWidth="1"/>
    <col min="24" max="24" width="13.28515625" hidden="1" customWidth="1"/>
    <col min="25" max="25" width="14.42578125" hidden="1" customWidth="1"/>
    <col min="26" max="26" width="12.42578125" hidden="1" customWidth="1"/>
    <col min="27" max="27" width="11.140625" hidden="1" customWidth="1"/>
    <col min="28" max="28" width="13.28515625" hidden="1" customWidth="1"/>
    <col min="29" max="35" width="14.42578125" hidden="1" customWidth="1"/>
    <col min="36" max="36" width="2.5703125" customWidth="1"/>
    <col min="37" max="38" width="14.42578125" hidden="1" customWidth="1"/>
    <col min="39" max="39" width="20" customWidth="1"/>
    <col min="40" max="40" width="21.42578125" customWidth="1"/>
    <col min="41" max="41" width="24" customWidth="1"/>
    <col min="42" max="42" width="11.140625" customWidth="1"/>
    <col min="43" max="43" width="11.28515625" customWidth="1"/>
    <col min="44" max="44" width="0.5703125" customWidth="1"/>
    <col min="45" max="45" width="0" hidden="1" customWidth="1"/>
    <col min="46" max="46" width="11.5703125" hidden="1" customWidth="1"/>
    <col min="47" max="47" width="13.140625" hidden="1" customWidth="1"/>
    <col min="48" max="49" width="0" hidden="1" customWidth="1"/>
    <col min="50" max="50" width="13" hidden="1" customWidth="1"/>
    <col min="51" max="52" width="0" hidden="1" customWidth="1"/>
  </cols>
  <sheetData>
    <row r="1" spans="2:50" ht="15.75" thickBot="1" x14ac:dyDescent="0.3"/>
    <row r="2" spans="2:50" ht="15.75" thickBot="1" x14ac:dyDescent="0.3">
      <c r="B2" s="42" t="s">
        <v>20</v>
      </c>
      <c r="C2" s="43"/>
      <c r="D2" s="43"/>
      <c r="E2" s="43"/>
      <c r="F2" s="43"/>
      <c r="G2" s="43"/>
      <c r="H2" s="43"/>
      <c r="I2" s="43"/>
      <c r="J2" s="44"/>
    </row>
    <row r="4" spans="2:50" x14ac:dyDescent="0.25">
      <c r="X4" s="32" t="s">
        <v>25</v>
      </c>
      <c r="Y4" s="33"/>
      <c r="Z4" s="33"/>
      <c r="AA4" s="33"/>
      <c r="AB4" s="33"/>
      <c r="AC4" s="33"/>
      <c r="AD4" s="33"/>
      <c r="AE4" s="33"/>
      <c r="AF4" s="33"/>
      <c r="AG4" s="33"/>
    </row>
    <row r="8" spans="2:50" ht="15.75" thickBot="1" x14ac:dyDescent="0.3">
      <c r="AR8">
        <v>1.1422673318424221</v>
      </c>
    </row>
    <row r="9" spans="2:50" s="1" customFormat="1" ht="33" customHeight="1" thickBot="1" x14ac:dyDescent="0.3">
      <c r="B9" s="47" t="s">
        <v>12</v>
      </c>
      <c r="C9" s="48"/>
      <c r="D9" s="48"/>
      <c r="E9" s="48"/>
      <c r="F9" s="49"/>
      <c r="G9" s="39" t="s">
        <v>21</v>
      </c>
      <c r="H9" s="40"/>
      <c r="I9" s="40"/>
      <c r="J9" s="41"/>
      <c r="K9" s="39" t="s">
        <v>27</v>
      </c>
      <c r="L9" s="40"/>
      <c r="M9" s="40"/>
      <c r="N9" s="41"/>
      <c r="O9" s="39" t="s">
        <v>28</v>
      </c>
      <c r="P9" s="40"/>
      <c r="Q9" s="40"/>
      <c r="R9" s="41"/>
      <c r="V9" s="39" t="s">
        <v>22</v>
      </c>
      <c r="W9" s="40"/>
      <c r="X9" s="40"/>
      <c r="Y9" s="41"/>
      <c r="Z9" s="39" t="s">
        <v>23</v>
      </c>
      <c r="AA9" s="40"/>
      <c r="AB9" s="40"/>
      <c r="AC9" s="41"/>
      <c r="AD9" s="39" t="s">
        <v>24</v>
      </c>
      <c r="AE9" s="40"/>
      <c r="AF9" s="40"/>
      <c r="AG9" s="41"/>
      <c r="AH9"/>
      <c r="AI9"/>
      <c r="AJ9"/>
      <c r="AK9" s="45" t="s">
        <v>26</v>
      </c>
      <c r="AL9" s="46"/>
      <c r="AM9" s="50" t="s">
        <v>31</v>
      </c>
      <c r="AN9" s="51" t="s">
        <v>33</v>
      </c>
      <c r="AO9" s="51" t="s">
        <v>34</v>
      </c>
    </row>
    <row r="10" spans="2:50" s="2" customFormat="1" ht="37.5" customHeight="1" thickBot="1" x14ac:dyDescent="0.3">
      <c r="B10" s="3" t="s">
        <v>19</v>
      </c>
      <c r="C10" s="4" t="s">
        <v>0</v>
      </c>
      <c r="D10" s="5" t="s">
        <v>15</v>
      </c>
      <c r="E10" s="52" t="s">
        <v>29</v>
      </c>
      <c r="F10" s="52" t="s">
        <v>30</v>
      </c>
      <c r="G10" s="6" t="s">
        <v>16</v>
      </c>
      <c r="H10" s="6" t="s">
        <v>14</v>
      </c>
      <c r="I10" s="6" t="s">
        <v>17</v>
      </c>
      <c r="J10" s="6" t="s">
        <v>18</v>
      </c>
      <c r="K10" s="6" t="s">
        <v>16</v>
      </c>
      <c r="L10" s="6" t="s">
        <v>14</v>
      </c>
      <c r="M10" s="6" t="s">
        <v>17</v>
      </c>
      <c r="N10" s="6" t="s">
        <v>18</v>
      </c>
      <c r="O10" s="6" t="s">
        <v>16</v>
      </c>
      <c r="P10" s="6" t="s">
        <v>14</v>
      </c>
      <c r="Q10" s="6" t="s">
        <v>17</v>
      </c>
      <c r="R10" s="6" t="s">
        <v>18</v>
      </c>
      <c r="V10" s="6" t="s">
        <v>16</v>
      </c>
      <c r="W10" s="6" t="s">
        <v>14</v>
      </c>
      <c r="X10" s="6" t="s">
        <v>17</v>
      </c>
      <c r="Y10" s="6" t="s">
        <v>18</v>
      </c>
      <c r="Z10" s="6" t="s">
        <v>16</v>
      </c>
      <c r="AA10" s="6" t="s">
        <v>14</v>
      </c>
      <c r="AB10" s="6" t="s">
        <v>17</v>
      </c>
      <c r="AC10" s="6" t="s">
        <v>18</v>
      </c>
      <c r="AD10" s="6" t="s">
        <v>16</v>
      </c>
      <c r="AE10" s="6" t="s">
        <v>14</v>
      </c>
      <c r="AF10" s="6" t="s">
        <v>17</v>
      </c>
      <c r="AG10" s="6" t="s">
        <v>18</v>
      </c>
      <c r="AH10"/>
      <c r="AI10"/>
      <c r="AJ10"/>
      <c r="AK10" s="6" t="s">
        <v>16</v>
      </c>
      <c r="AL10" s="6" t="s">
        <v>14</v>
      </c>
      <c r="AM10" s="6" t="s">
        <v>17</v>
      </c>
      <c r="AN10" s="6" t="s">
        <v>32</v>
      </c>
      <c r="AO10" s="6" t="s">
        <v>32</v>
      </c>
    </row>
    <row r="11" spans="2:50" ht="21" customHeight="1" x14ac:dyDescent="0.25">
      <c r="B11" s="7" t="s">
        <v>2</v>
      </c>
      <c r="C11" s="24" t="s">
        <v>3</v>
      </c>
      <c r="D11" s="8" t="s">
        <v>1</v>
      </c>
      <c r="E11" s="9">
        <v>6</v>
      </c>
      <c r="F11" s="9">
        <v>6</v>
      </c>
      <c r="G11" s="10">
        <v>100000</v>
      </c>
      <c r="H11" s="10">
        <f>+G11*19%</f>
        <v>19000</v>
      </c>
      <c r="I11" s="11">
        <f>SUM(G11:H11)</f>
        <v>119000</v>
      </c>
      <c r="J11" s="10">
        <f>+I11*$E11</f>
        <v>714000</v>
      </c>
      <c r="K11" s="10">
        <v>209000</v>
      </c>
      <c r="L11" s="10">
        <f>+K11*19%</f>
        <v>39710</v>
      </c>
      <c r="M11" s="11">
        <f>SUM(K11:L11)</f>
        <v>248710</v>
      </c>
      <c r="N11" s="10">
        <f>+M11*$E11</f>
        <v>1492260</v>
      </c>
      <c r="O11" s="10">
        <v>309091</v>
      </c>
      <c r="P11" s="10">
        <f>+O11*19%</f>
        <v>58727.29</v>
      </c>
      <c r="Q11" s="11">
        <f>SUM(O11:P11)</f>
        <v>367818.29</v>
      </c>
      <c r="R11" s="10">
        <f>+Q11*$E11</f>
        <v>2206909.7399999998</v>
      </c>
      <c r="V11" s="10">
        <f>+MIN(G11,K11,O11)</f>
        <v>100000</v>
      </c>
      <c r="W11" s="10">
        <f>+V11*19%</f>
        <v>19000</v>
      </c>
      <c r="X11" s="11">
        <f>SUM(V11:W11)</f>
        <v>119000</v>
      </c>
      <c r="Y11" s="10">
        <f>+X11*$E11</f>
        <v>714000</v>
      </c>
      <c r="Z11" s="10">
        <f>+ROUND(AVERAGE(G11,K11),0)</f>
        <v>154500</v>
      </c>
      <c r="AA11" s="10">
        <f>+Z11*19%</f>
        <v>29355</v>
      </c>
      <c r="AB11" s="11">
        <f>SUM(Z11:AA11)</f>
        <v>183855</v>
      </c>
      <c r="AC11" s="10">
        <f>+AB11*$E11</f>
        <v>1103130</v>
      </c>
      <c r="AD11" s="10">
        <f>+ROUND(AVERAGE(V11,Z11),0)</f>
        <v>127250</v>
      </c>
      <c r="AE11" s="10">
        <f>+AD11*19%</f>
        <v>24177.5</v>
      </c>
      <c r="AF11" s="11">
        <f>SUM(AD11:AE11)</f>
        <v>151427.5</v>
      </c>
      <c r="AG11" s="10">
        <f>+AF11*$E11</f>
        <v>908565</v>
      </c>
      <c r="AH11">
        <f>+((MIN(I11,M11))+(AVERAGE(I11,M11)))/2</f>
        <v>151427.5</v>
      </c>
      <c r="AI11">
        <f>+AH11*$E11</f>
        <v>908565</v>
      </c>
      <c r="AK11" s="10">
        <f>+V11</f>
        <v>100000</v>
      </c>
      <c r="AL11" s="10">
        <f>+AK11*19%</f>
        <v>19000</v>
      </c>
      <c r="AM11" s="11">
        <f>+X11</f>
        <v>119000</v>
      </c>
      <c r="AN11" s="10">
        <f>+AM11*$E11</f>
        <v>714000</v>
      </c>
      <c r="AO11" s="10">
        <f>+AM11*F11</f>
        <v>714000</v>
      </c>
      <c r="AR11" s="28">
        <v>21008.403361344539</v>
      </c>
      <c r="AT11" s="27" t="e">
        <f>+(AM11+#REF!)/2</f>
        <v>#REF!</v>
      </c>
      <c r="AU11" s="27" t="e">
        <f>+AT11*E11</f>
        <v>#REF!</v>
      </c>
      <c r="AW11" s="31" t="e">
        <f>+ROUND(AVERAGE(MIN(AM11,#REF!),AT11),0)</f>
        <v>#REF!</v>
      </c>
      <c r="AX11" s="10" t="e">
        <f>+AW11*$E11</f>
        <v>#REF!</v>
      </c>
    </row>
    <row r="12" spans="2:50" ht="16.5" customHeight="1" x14ac:dyDescent="0.25">
      <c r="B12" s="12" t="s">
        <v>4</v>
      </c>
      <c r="C12" s="25" t="s">
        <v>5</v>
      </c>
      <c r="D12" s="13" t="s">
        <v>1</v>
      </c>
      <c r="E12" s="14">
        <v>2</v>
      </c>
      <c r="F12" s="14">
        <v>1</v>
      </c>
      <c r="G12" s="15">
        <v>600000</v>
      </c>
      <c r="H12" s="10">
        <f t="shared" ref="H12:H15" si="0">+G12*19%</f>
        <v>114000</v>
      </c>
      <c r="I12" s="11">
        <f t="shared" ref="I12:I15" si="1">SUM(G12:H12)</f>
        <v>714000</v>
      </c>
      <c r="J12" s="10">
        <f t="shared" ref="J12:J15" si="2">+I12*$E12</f>
        <v>1428000</v>
      </c>
      <c r="K12" s="15">
        <v>657000</v>
      </c>
      <c r="L12" s="10">
        <f t="shared" ref="L12:L15" si="3">+K12*19%</f>
        <v>124830</v>
      </c>
      <c r="M12" s="11">
        <f t="shared" ref="M12:M15" si="4">SUM(K12:L12)</f>
        <v>781830</v>
      </c>
      <c r="N12" s="10">
        <f t="shared" ref="N12:N15" si="5">+M12*$E12</f>
        <v>1563660</v>
      </c>
      <c r="O12" s="15">
        <v>690909</v>
      </c>
      <c r="P12" s="10">
        <f t="shared" ref="P12:P15" si="6">+O12*19%</f>
        <v>131272.71</v>
      </c>
      <c r="Q12" s="11">
        <f t="shared" ref="Q12:Q15" si="7">SUM(O12:P12)</f>
        <v>822181.71</v>
      </c>
      <c r="R12" s="10">
        <f t="shared" ref="R12:R15" si="8">+Q12*$E12</f>
        <v>1644363.42</v>
      </c>
      <c r="V12" s="10">
        <f t="shared" ref="V12:V15" si="9">+MIN(G12,K12,O12)</f>
        <v>600000</v>
      </c>
      <c r="W12" s="10">
        <f t="shared" ref="W12:W15" si="10">+V12*19%</f>
        <v>114000</v>
      </c>
      <c r="X12" s="11">
        <f t="shared" ref="X12:X15" si="11">SUM(V12:W12)</f>
        <v>714000</v>
      </c>
      <c r="Y12" s="10">
        <f t="shared" ref="Y12:Y15" si="12">+X12*$E12</f>
        <v>1428000</v>
      </c>
      <c r="Z12" s="10">
        <f>+ROUND(AVERAGE(G12,K12),0)</f>
        <v>628500</v>
      </c>
      <c r="AA12" s="10">
        <f t="shared" ref="AA12:AA15" si="13">+Z12*19%</f>
        <v>119415</v>
      </c>
      <c r="AB12" s="11">
        <f t="shared" ref="AB12:AB15" si="14">SUM(Z12:AA12)</f>
        <v>747915</v>
      </c>
      <c r="AC12" s="10">
        <f t="shared" ref="AC12:AC15" si="15">+AB12*$E12</f>
        <v>1495830</v>
      </c>
      <c r="AD12" s="10">
        <f t="shared" ref="AD12:AD15" si="16">+ROUND(AVERAGE(V12,Z12),0)</f>
        <v>614250</v>
      </c>
      <c r="AE12" s="10">
        <f t="shared" ref="AE12:AE15" si="17">+AD12*19%</f>
        <v>116707.5</v>
      </c>
      <c r="AF12" s="11">
        <f t="shared" ref="AF12:AF15" si="18">SUM(AD12:AE12)</f>
        <v>730957.5</v>
      </c>
      <c r="AG12" s="10">
        <f t="shared" ref="AG12:AI15" si="19">+AF12*$E12</f>
        <v>1461915</v>
      </c>
      <c r="AH12">
        <f>+((MIN(I12,M12))+(AVERAGE(I12,M12)))/2</f>
        <v>730957.5</v>
      </c>
      <c r="AI12">
        <f t="shared" si="19"/>
        <v>1461915</v>
      </c>
      <c r="AK12" s="10">
        <f t="shared" ref="AK12:AK15" si="20">+V12</f>
        <v>600000</v>
      </c>
      <c r="AL12" s="10">
        <f t="shared" ref="AL12:AL15" si="21">+AK12*19%</f>
        <v>114000</v>
      </c>
      <c r="AM12" s="11">
        <f t="shared" ref="AM12:AM15" si="22">+X12</f>
        <v>714000</v>
      </c>
      <c r="AN12" s="10">
        <f t="shared" ref="AN12:AN15" si="23">+AM12*$E12</f>
        <v>1428000</v>
      </c>
      <c r="AO12" s="10">
        <f t="shared" ref="AO12:AO15" si="24">+AM12*F12</f>
        <v>714000</v>
      </c>
      <c r="AR12" s="28">
        <v>226890.75630252101</v>
      </c>
      <c r="AT12" s="27" t="e">
        <f>+(AM12+#REF!)/2</f>
        <v>#REF!</v>
      </c>
      <c r="AU12" s="27" t="e">
        <f>+AT12*E12</f>
        <v>#REF!</v>
      </c>
      <c r="AW12" s="31" t="e">
        <f>+ROUND(AVERAGE(MIN(AM12,#REF!),AT12),0)</f>
        <v>#REF!</v>
      </c>
      <c r="AX12" s="10" t="e">
        <f t="shared" ref="AX12:AX15" si="25">+AW12*$E12</f>
        <v>#REF!</v>
      </c>
    </row>
    <row r="13" spans="2:50" ht="24" customHeight="1" x14ac:dyDescent="0.25">
      <c r="B13" s="12" t="s">
        <v>6</v>
      </c>
      <c r="C13" s="25" t="s">
        <v>7</v>
      </c>
      <c r="D13" s="13" t="s">
        <v>1</v>
      </c>
      <c r="E13" s="14">
        <v>3</v>
      </c>
      <c r="F13" s="14">
        <v>3</v>
      </c>
      <c r="G13" s="15">
        <v>80000</v>
      </c>
      <c r="H13" s="10">
        <f t="shared" si="0"/>
        <v>15200</v>
      </c>
      <c r="I13" s="11">
        <f t="shared" si="1"/>
        <v>95200</v>
      </c>
      <c r="J13" s="10">
        <f t="shared" si="2"/>
        <v>285600</v>
      </c>
      <c r="K13" s="15">
        <v>30000</v>
      </c>
      <c r="L13" s="10">
        <f t="shared" si="3"/>
        <v>5700</v>
      </c>
      <c r="M13" s="11">
        <f t="shared" si="4"/>
        <v>35700</v>
      </c>
      <c r="N13" s="10">
        <f t="shared" si="5"/>
        <v>107100</v>
      </c>
      <c r="O13" s="15">
        <v>27273</v>
      </c>
      <c r="P13" s="10">
        <f t="shared" si="6"/>
        <v>5181.87</v>
      </c>
      <c r="Q13" s="11">
        <f t="shared" si="7"/>
        <v>32454.87</v>
      </c>
      <c r="R13" s="10">
        <f t="shared" si="8"/>
        <v>97364.61</v>
      </c>
      <c r="V13" s="10">
        <f t="shared" si="9"/>
        <v>27273</v>
      </c>
      <c r="W13" s="10">
        <f t="shared" si="10"/>
        <v>5181.87</v>
      </c>
      <c r="X13" s="11">
        <f t="shared" si="11"/>
        <v>32454.87</v>
      </c>
      <c r="Y13" s="10">
        <f t="shared" si="12"/>
        <v>97364.61</v>
      </c>
      <c r="Z13" s="10">
        <f>+ROUND(AVERAGE(G13,K13),0)</f>
        <v>55000</v>
      </c>
      <c r="AA13" s="10">
        <f t="shared" si="13"/>
        <v>10450</v>
      </c>
      <c r="AB13" s="11">
        <f t="shared" si="14"/>
        <v>65450</v>
      </c>
      <c r="AC13" s="10">
        <f t="shared" si="15"/>
        <v>196350</v>
      </c>
      <c r="AD13" s="10">
        <f t="shared" si="16"/>
        <v>41137</v>
      </c>
      <c r="AE13" s="10">
        <f t="shared" si="17"/>
        <v>7816.03</v>
      </c>
      <c r="AF13" s="11">
        <f t="shared" si="18"/>
        <v>48953.03</v>
      </c>
      <c r="AG13" s="10">
        <f t="shared" si="19"/>
        <v>146859.09</v>
      </c>
      <c r="AH13">
        <f>+((MIN(I13,M13))+(AVERAGE(I13,M13)))/2</f>
        <v>50575</v>
      </c>
      <c r="AI13">
        <f t="shared" si="19"/>
        <v>151725</v>
      </c>
      <c r="AK13" s="10">
        <f t="shared" si="20"/>
        <v>27273</v>
      </c>
      <c r="AL13" s="10">
        <f t="shared" si="21"/>
        <v>5181.87</v>
      </c>
      <c r="AM13" s="11">
        <f t="shared" si="22"/>
        <v>32454.87</v>
      </c>
      <c r="AN13" s="10">
        <f t="shared" si="23"/>
        <v>97364.61</v>
      </c>
      <c r="AO13" s="10">
        <f t="shared" si="24"/>
        <v>97364.61</v>
      </c>
      <c r="AR13" s="28">
        <v>12605.042016806723</v>
      </c>
      <c r="AT13" s="27" t="e">
        <f>+(AM13+#REF!)/2</f>
        <v>#REF!</v>
      </c>
      <c r="AU13" s="27" t="e">
        <f>+AT13*E13</f>
        <v>#REF!</v>
      </c>
      <c r="AW13" s="31" t="e">
        <f>+ROUND(AVERAGE(MIN(AM13,#REF!),AT13),0)</f>
        <v>#REF!</v>
      </c>
      <c r="AX13" s="10" t="e">
        <f t="shared" si="25"/>
        <v>#REF!</v>
      </c>
    </row>
    <row r="14" spans="2:50" ht="18.75" customHeight="1" x14ac:dyDescent="0.25">
      <c r="B14" s="12" t="s">
        <v>8</v>
      </c>
      <c r="C14" s="25" t="s">
        <v>9</v>
      </c>
      <c r="D14" s="13" t="s">
        <v>1</v>
      </c>
      <c r="E14" s="14">
        <v>5</v>
      </c>
      <c r="F14" s="14">
        <v>5</v>
      </c>
      <c r="G14" s="15">
        <v>70000</v>
      </c>
      <c r="H14" s="10">
        <f t="shared" si="0"/>
        <v>13300</v>
      </c>
      <c r="I14" s="11">
        <f t="shared" si="1"/>
        <v>83300</v>
      </c>
      <c r="J14" s="10">
        <f t="shared" si="2"/>
        <v>416500</v>
      </c>
      <c r="K14" s="15">
        <v>78000</v>
      </c>
      <c r="L14" s="10">
        <f t="shared" si="3"/>
        <v>14820</v>
      </c>
      <c r="M14" s="11">
        <f t="shared" si="4"/>
        <v>92820</v>
      </c>
      <c r="N14" s="10">
        <f t="shared" si="5"/>
        <v>464100</v>
      </c>
      <c r="O14" s="15">
        <v>72727</v>
      </c>
      <c r="P14" s="10">
        <f t="shared" si="6"/>
        <v>13818.130000000001</v>
      </c>
      <c r="Q14" s="11">
        <f t="shared" si="7"/>
        <v>86545.13</v>
      </c>
      <c r="R14" s="10">
        <f t="shared" si="8"/>
        <v>432725.65</v>
      </c>
      <c r="V14" s="10">
        <f t="shared" si="9"/>
        <v>70000</v>
      </c>
      <c r="W14" s="10">
        <f t="shared" si="10"/>
        <v>13300</v>
      </c>
      <c r="X14" s="11">
        <f t="shared" si="11"/>
        <v>83300</v>
      </c>
      <c r="Y14" s="10">
        <f t="shared" si="12"/>
        <v>416500</v>
      </c>
      <c r="Z14" s="10">
        <f>+ROUND(AVERAGE(G14,K14),0)</f>
        <v>74000</v>
      </c>
      <c r="AA14" s="10">
        <f t="shared" si="13"/>
        <v>14060</v>
      </c>
      <c r="AB14" s="11">
        <f t="shared" si="14"/>
        <v>88060</v>
      </c>
      <c r="AC14" s="10">
        <f t="shared" si="15"/>
        <v>440300</v>
      </c>
      <c r="AD14" s="10">
        <f t="shared" si="16"/>
        <v>72000</v>
      </c>
      <c r="AE14" s="10">
        <f t="shared" si="17"/>
        <v>13680</v>
      </c>
      <c r="AF14" s="11">
        <f t="shared" si="18"/>
        <v>85680</v>
      </c>
      <c r="AG14" s="10">
        <f t="shared" si="19"/>
        <v>428400</v>
      </c>
      <c r="AH14">
        <f>+((MIN(I14,M14))+(AVERAGE(I14,M14)))/2</f>
        <v>85680</v>
      </c>
      <c r="AI14">
        <f t="shared" si="19"/>
        <v>428400</v>
      </c>
      <c r="AK14" s="10">
        <f t="shared" si="20"/>
        <v>70000</v>
      </c>
      <c r="AL14" s="10">
        <f t="shared" si="21"/>
        <v>13300</v>
      </c>
      <c r="AM14" s="11">
        <f t="shared" si="22"/>
        <v>83300</v>
      </c>
      <c r="AN14" s="10">
        <f t="shared" si="23"/>
        <v>416500</v>
      </c>
      <c r="AO14" s="10">
        <f t="shared" si="24"/>
        <v>416500</v>
      </c>
      <c r="AR14" s="28">
        <v>14285.714285714286</v>
      </c>
      <c r="AT14" s="27" t="e">
        <f>+(AM14+#REF!)/2</f>
        <v>#REF!</v>
      </c>
      <c r="AU14" s="27" t="e">
        <f>+AT14*E14</f>
        <v>#REF!</v>
      </c>
      <c r="AW14" s="31" t="e">
        <f>+ROUND(AVERAGE(MIN(AM14,#REF!),AT14),0)</f>
        <v>#REF!</v>
      </c>
      <c r="AX14" s="10" t="e">
        <f t="shared" si="25"/>
        <v>#REF!</v>
      </c>
    </row>
    <row r="15" spans="2:50" ht="18" customHeight="1" thickBot="1" x14ac:dyDescent="0.3">
      <c r="B15" s="16" t="s">
        <v>10</v>
      </c>
      <c r="C15" s="26" t="s">
        <v>11</v>
      </c>
      <c r="D15" s="17" t="s">
        <v>1</v>
      </c>
      <c r="E15" s="18">
        <v>20</v>
      </c>
      <c r="F15" s="18">
        <v>20</v>
      </c>
      <c r="G15" s="15">
        <v>90000</v>
      </c>
      <c r="H15" s="10">
        <f t="shared" si="0"/>
        <v>17100</v>
      </c>
      <c r="I15" s="11">
        <f t="shared" si="1"/>
        <v>107100</v>
      </c>
      <c r="J15" s="10">
        <f t="shared" si="2"/>
        <v>2142000</v>
      </c>
      <c r="K15" s="15">
        <v>76000</v>
      </c>
      <c r="L15" s="10">
        <f t="shared" si="3"/>
        <v>14440</v>
      </c>
      <c r="M15" s="11">
        <f t="shared" si="4"/>
        <v>90440</v>
      </c>
      <c r="N15" s="10">
        <f t="shared" si="5"/>
        <v>1808800</v>
      </c>
      <c r="O15" s="15">
        <v>63636</v>
      </c>
      <c r="P15" s="10">
        <f t="shared" si="6"/>
        <v>12090.84</v>
      </c>
      <c r="Q15" s="11">
        <f t="shared" si="7"/>
        <v>75726.84</v>
      </c>
      <c r="R15" s="10">
        <f t="shared" si="8"/>
        <v>1514536.7999999998</v>
      </c>
      <c r="V15" s="10">
        <f t="shared" si="9"/>
        <v>63636</v>
      </c>
      <c r="W15" s="10">
        <f t="shared" si="10"/>
        <v>12090.84</v>
      </c>
      <c r="X15" s="11">
        <f t="shared" si="11"/>
        <v>75726.84</v>
      </c>
      <c r="Y15" s="10">
        <f t="shared" si="12"/>
        <v>1514536.7999999998</v>
      </c>
      <c r="Z15" s="10">
        <f>+ROUND(AVERAGE(G15,K15),0)</f>
        <v>83000</v>
      </c>
      <c r="AA15" s="10">
        <f t="shared" si="13"/>
        <v>15770</v>
      </c>
      <c r="AB15" s="11">
        <f t="shared" si="14"/>
        <v>98770</v>
      </c>
      <c r="AC15" s="10">
        <f t="shared" si="15"/>
        <v>1975400</v>
      </c>
      <c r="AD15" s="10">
        <f t="shared" si="16"/>
        <v>73318</v>
      </c>
      <c r="AE15" s="10">
        <f t="shared" si="17"/>
        <v>13930.42</v>
      </c>
      <c r="AF15" s="11">
        <f t="shared" si="18"/>
        <v>87248.42</v>
      </c>
      <c r="AG15" s="10">
        <f t="shared" si="19"/>
        <v>1744968.4</v>
      </c>
      <c r="AH15">
        <f>+((MIN(I15,M15))+(AVERAGE(I15,M15)))/2</f>
        <v>94605</v>
      </c>
      <c r="AI15">
        <f t="shared" si="19"/>
        <v>1892100</v>
      </c>
      <c r="AK15" s="10">
        <f t="shared" si="20"/>
        <v>63636</v>
      </c>
      <c r="AL15" s="10">
        <f t="shared" si="21"/>
        <v>12090.84</v>
      </c>
      <c r="AM15" s="11">
        <f t="shared" si="22"/>
        <v>75726.84</v>
      </c>
      <c r="AN15" s="10">
        <f t="shared" si="23"/>
        <v>1514536.7999999998</v>
      </c>
      <c r="AO15" s="10">
        <f t="shared" si="24"/>
        <v>1514536.7999999998</v>
      </c>
      <c r="AR15" s="28">
        <v>16806.722689075632</v>
      </c>
      <c r="AT15" s="27" t="e">
        <f>+(AM15+#REF!)/2</f>
        <v>#REF!</v>
      </c>
      <c r="AU15" s="27" t="e">
        <f>+AT15*E15</f>
        <v>#REF!</v>
      </c>
      <c r="AW15" s="31" t="e">
        <f>+ROUND(AVERAGE(MIN(AM15,#REF!),AT15),0)</f>
        <v>#REF!</v>
      </c>
      <c r="AX15" s="10" t="e">
        <f t="shared" si="25"/>
        <v>#REF!</v>
      </c>
    </row>
    <row r="16" spans="2:50" ht="15.75" thickBot="1" x14ac:dyDescent="0.3">
      <c r="B16" s="36" t="s">
        <v>13</v>
      </c>
      <c r="C16" s="37"/>
      <c r="D16" s="38"/>
      <c r="E16" s="19">
        <f>SUM(E11:E15)</f>
        <v>36</v>
      </c>
      <c r="F16" s="19">
        <f>SUM(F11:F15)</f>
        <v>35</v>
      </c>
      <c r="G16" s="20"/>
      <c r="H16" s="20"/>
      <c r="I16" s="20"/>
      <c r="J16" s="22">
        <f>SUM(J11:J15)</f>
        <v>4986100</v>
      </c>
      <c r="K16" s="23"/>
      <c r="L16" s="23"/>
      <c r="M16" s="23"/>
      <c r="N16" s="21">
        <f>SUM(N11:N15)</f>
        <v>5435920</v>
      </c>
      <c r="O16" s="23"/>
      <c r="P16" s="23"/>
      <c r="Q16" s="23"/>
      <c r="R16" s="21">
        <f>SUM(R11:R15)</f>
        <v>5895900.2199999997</v>
      </c>
      <c r="V16" s="23"/>
      <c r="W16" s="23"/>
      <c r="X16" s="23"/>
      <c r="Y16" s="21">
        <f>SUM(Y11:Y15)</f>
        <v>4170401.4099999997</v>
      </c>
      <c r="Z16" s="23"/>
      <c r="AA16" s="23"/>
      <c r="AB16" s="23"/>
      <c r="AC16" s="21">
        <f>SUM(AC11:AC15)</f>
        <v>5211010</v>
      </c>
      <c r="AD16" s="23"/>
      <c r="AE16" s="23"/>
      <c r="AF16" s="23"/>
      <c r="AG16" s="21">
        <f>SUM(AG11:AG15)</f>
        <v>4690707.49</v>
      </c>
      <c r="AH16" s="30"/>
      <c r="AI16" s="30">
        <f>SUM(AI11:AI15)</f>
        <v>4842705</v>
      </c>
      <c r="AJ16" s="30"/>
      <c r="AK16" s="23"/>
      <c r="AL16" s="23"/>
      <c r="AM16" s="23"/>
      <c r="AN16" s="21">
        <f>SUM(AN11:AN15)</f>
        <v>4170401.4099999997</v>
      </c>
      <c r="AO16" s="21">
        <f>SUM(AO11:AO15)</f>
        <v>3456401.41</v>
      </c>
      <c r="AT16" s="27"/>
      <c r="AU16" s="27" t="e">
        <f>SUM(AU11:AU15)</f>
        <v>#REF!</v>
      </c>
      <c r="AX16" s="21" t="e">
        <f>SUM(AX11:AX15)</f>
        <v>#REF!</v>
      </c>
    </row>
    <row r="17" spans="1:50" x14ac:dyDescent="0.25">
      <c r="AI17" s="31">
        <f>+AI16-AG16</f>
        <v>151997.50999999978</v>
      </c>
      <c r="AJ17" s="31"/>
      <c r="AK17" s="31"/>
      <c r="AL17" s="31"/>
      <c r="AM17" s="31"/>
      <c r="AN17" s="31"/>
      <c r="AO17" s="31"/>
      <c r="AU17" s="31" t="e">
        <f>+AU16-#REF!</f>
        <v>#REF!</v>
      </c>
    </row>
    <row r="18" spans="1:50" x14ac:dyDescent="0.25">
      <c r="AO18" s="31"/>
      <c r="AX18" s="31" t="e">
        <f>+AX16-#REF!</f>
        <v>#REF!</v>
      </c>
    </row>
    <row r="19" spans="1:50" x14ac:dyDescent="0.25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M19" s="34"/>
      <c r="AN19" s="28"/>
      <c r="AO19" s="28"/>
    </row>
    <row r="20" spans="1:50" x14ac:dyDescent="0.25">
      <c r="A20" s="35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</row>
    <row r="21" spans="1:50" x14ac:dyDescent="0.25">
      <c r="A21" s="35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</row>
    <row r="23" spans="1:50" x14ac:dyDescent="0.25">
      <c r="AN23" s="31"/>
      <c r="AO23" s="31"/>
    </row>
    <row r="31" spans="1:50" x14ac:dyDescent="0.25">
      <c r="AP31" s="27"/>
      <c r="AQ31" s="27"/>
    </row>
    <row r="32" spans="1:50" x14ac:dyDescent="0.25">
      <c r="AP32" s="27"/>
      <c r="AQ32" s="27"/>
    </row>
    <row r="33" spans="42:43" x14ac:dyDescent="0.25">
      <c r="AP33" s="29"/>
      <c r="AQ33" s="29"/>
    </row>
  </sheetData>
  <sheetProtection algorithmName="SHA-512" hashValue="gjBY8T8+QCTin8zVS5ndjCa4h+TKpBrFeyv1DLyGBXSgTrOFDxvndTL7ySNeFbKaq+eEOEgBcTuH6nxnBTXwpQ==" saltValue="wPkD25Nluj6X4CERJc+FRg==" spinCount="100000" sheet="1" objects="1" scenarios="1" selectLockedCells="1" selectUnlockedCells="1"/>
  <mergeCells count="9">
    <mergeCell ref="B2:J2"/>
    <mergeCell ref="V9:Y9"/>
    <mergeCell ref="Z9:AC9"/>
    <mergeCell ref="AD9:AG9"/>
    <mergeCell ref="O9:R9"/>
    <mergeCell ref="B9:F9"/>
    <mergeCell ref="B16:D16"/>
    <mergeCell ref="G9:J9"/>
    <mergeCell ref="K9:N9"/>
  </mergeCells>
  <pageMargins left="0.7" right="0.7" top="0.75" bottom="0.75" header="0.3" footer="0.3"/>
  <pageSetup paperSize="14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Rafael Daza Arias</dc:creator>
  <cp:lastModifiedBy>Rosana Paola Llinas Pertuz</cp:lastModifiedBy>
  <dcterms:created xsi:type="dcterms:W3CDTF">2023-05-08T14:53:03Z</dcterms:created>
  <dcterms:modified xsi:type="dcterms:W3CDTF">2023-05-25T22:32:04Z</dcterms:modified>
</cp:coreProperties>
</file>