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gustavo.lobo\Desktop\"/>
    </mc:Choice>
  </mc:AlternateContent>
  <workbookProtection workbookAlgorithmName="SHA-512" workbookHashValue="gUPSR3ga64itWpO9chpmAXZeRxVTcCtLiNzMCv/SPFrMYdVkJa1t9jlsZFL3c54YhjY72sA1WTpyX1cLeh6/zw==" workbookSaltValue="M4EdhXXfIxYTXY7tSfE5Ew==" workbookSpinCount="100000" lockStructure="1"/>
  <bookViews>
    <workbookView xWindow="0" yWindow="0" windowWidth="28800" windowHeight="11100" tabRatio="856" firstSheet="2" activeTab="12"/>
  </bookViews>
  <sheets>
    <sheet name="Inicio" sheetId="3" state="hidden" r:id="rId1"/>
    <sheet name="Hoja1" sheetId="4" state="hidden" r:id="rId2"/>
    <sheet name="PROPONENTE (10)" sheetId="13" r:id="rId3"/>
    <sheet name="PROPONENTE (9)" sheetId="12" r:id="rId4"/>
    <sheet name="PROPONENTE (8)" sheetId="11" r:id="rId5"/>
    <sheet name="PROPONENTE (7)" sheetId="10" r:id="rId6"/>
    <sheet name="PROPONENTE (6)" sheetId="9" r:id="rId7"/>
    <sheet name="PROPONENTE (5)" sheetId="8" r:id="rId8"/>
    <sheet name="PROPONENTE (4)" sheetId="7" r:id="rId9"/>
    <sheet name="PROPONENTE (3)" sheetId="6" r:id="rId10"/>
    <sheet name="PROPONENTE (2)" sheetId="5" r:id="rId11"/>
    <sheet name="PROPONENTE (1)" sheetId="2" r:id="rId12"/>
    <sheet name="CONSOLIDADO" sheetId="14" r:id="rId13"/>
  </sheets>
  <definedNames>
    <definedName name="_xlnm.Print_Area" localSheetId="12">CONSOLIDADO!$B$1:$E$20</definedName>
    <definedName name="_xlnm.Print_Titles" localSheetId="11">'PROPONENTE (1)'!$1:$3</definedName>
  </definedNames>
  <calcPr calcId="162913"/>
</workbook>
</file>

<file path=xl/calcChain.xml><?xml version="1.0" encoding="utf-8"?>
<calcChain xmlns="http://schemas.openxmlformats.org/spreadsheetml/2006/main">
  <c r="F164" i="2" l="1"/>
  <c r="G242" i="6" l="1"/>
  <c r="E175" i="11" l="1"/>
  <c r="F175" i="11" s="1"/>
  <c r="N175" i="11" s="1"/>
  <c r="F182" i="5"/>
  <c r="F141" i="2"/>
  <c r="C13" i="14"/>
  <c r="C12" i="14"/>
  <c r="C11" i="14"/>
  <c r="C10" i="14"/>
  <c r="C9" i="14"/>
  <c r="C8" i="14"/>
  <c r="C7" i="14"/>
  <c r="C6" i="14"/>
  <c r="C5" i="14"/>
  <c r="C4" i="14"/>
  <c r="L234" i="13"/>
  <c r="L233" i="13"/>
  <c r="L232" i="13"/>
  <c r="F222" i="13"/>
  <c r="N222" i="13" s="1"/>
  <c r="F221" i="13"/>
  <c r="N221" i="13" s="1"/>
  <c r="F212" i="13"/>
  <c r="N212" i="13" s="1"/>
  <c r="F211" i="13"/>
  <c r="N211" i="13" s="1"/>
  <c r="N214" i="13" s="1"/>
  <c r="F214" i="13" s="1"/>
  <c r="F202" i="13"/>
  <c r="N202" i="13" s="1"/>
  <c r="F201" i="13"/>
  <c r="N201" i="13" s="1"/>
  <c r="E185" i="13"/>
  <c r="F185" i="13" s="1"/>
  <c r="N185" i="13" s="1"/>
  <c r="F184" i="13"/>
  <c r="N184" i="13" s="1"/>
  <c r="F183" i="13"/>
  <c r="N183" i="13" s="1"/>
  <c r="F182" i="13"/>
  <c r="N182" i="13" s="1"/>
  <c r="F181" i="13"/>
  <c r="N181" i="13" s="1"/>
  <c r="E180" i="13"/>
  <c r="F180" i="13" s="1"/>
  <c r="N180" i="13" s="1"/>
  <c r="F179" i="13"/>
  <c r="N179" i="13" s="1"/>
  <c r="F178" i="13"/>
  <c r="N178" i="13" s="1"/>
  <c r="F177" i="13"/>
  <c r="N177" i="13" s="1"/>
  <c r="F176" i="13"/>
  <c r="N176" i="13" s="1"/>
  <c r="E175" i="13"/>
  <c r="F175" i="13" s="1"/>
  <c r="N175" i="13" s="1"/>
  <c r="F174" i="13"/>
  <c r="N174" i="13" s="1"/>
  <c r="F173" i="13"/>
  <c r="N173" i="13" s="1"/>
  <c r="F172" i="13"/>
  <c r="N172" i="13" s="1"/>
  <c r="F171" i="13"/>
  <c r="N171" i="13" s="1"/>
  <c r="K169" i="13"/>
  <c r="K168" i="13"/>
  <c r="M167" i="13"/>
  <c r="K167" i="13"/>
  <c r="K166" i="13"/>
  <c r="K165" i="13"/>
  <c r="F164" i="13"/>
  <c r="N164" i="13" s="1"/>
  <c r="E155" i="13"/>
  <c r="F155" i="13" s="1"/>
  <c r="N155" i="13" s="1"/>
  <c r="F154" i="13"/>
  <c r="N154" i="13" s="1"/>
  <c r="N153" i="13"/>
  <c r="F153" i="13"/>
  <c r="F152" i="13"/>
  <c r="N152" i="13" s="1"/>
  <c r="F151" i="13"/>
  <c r="N151" i="13" s="1"/>
  <c r="E150" i="13"/>
  <c r="F150" i="13" s="1"/>
  <c r="N150" i="13" s="1"/>
  <c r="F149" i="13"/>
  <c r="N149" i="13" s="1"/>
  <c r="F148" i="13"/>
  <c r="N148" i="13" s="1"/>
  <c r="F147" i="13"/>
  <c r="M168" i="13" s="1"/>
  <c r="F146" i="13"/>
  <c r="N146" i="13" s="1"/>
  <c r="E145" i="13"/>
  <c r="F145" i="13" s="1"/>
  <c r="N145" i="13" s="1"/>
  <c r="F144" i="13"/>
  <c r="N144" i="13" s="1"/>
  <c r="F143" i="13"/>
  <c r="N143" i="13" s="1"/>
  <c r="F142" i="13"/>
  <c r="N142" i="13" s="1"/>
  <c r="F141" i="13"/>
  <c r="N141" i="13" s="1"/>
  <c r="E140" i="13"/>
  <c r="F140" i="13" s="1"/>
  <c r="N140" i="13" s="1"/>
  <c r="F139" i="13"/>
  <c r="N139" i="13" s="1"/>
  <c r="F138" i="13"/>
  <c r="N138" i="13" s="1"/>
  <c r="F137" i="13"/>
  <c r="N137" i="13" s="1"/>
  <c r="F136" i="13"/>
  <c r="N136" i="13" s="1"/>
  <c r="K134" i="13"/>
  <c r="K133" i="13"/>
  <c r="K132" i="13"/>
  <c r="K131" i="13"/>
  <c r="K130" i="13"/>
  <c r="F129" i="13"/>
  <c r="N129" i="13" s="1"/>
  <c r="K111" i="13"/>
  <c r="K110" i="13"/>
  <c r="K109" i="13"/>
  <c r="K108" i="13"/>
  <c r="K107" i="13"/>
  <c r="F105" i="13"/>
  <c r="F104" i="13"/>
  <c r="H103" i="13"/>
  <c r="F103" i="13"/>
  <c r="K102" i="13"/>
  <c r="K101" i="13"/>
  <c r="K100" i="13"/>
  <c r="K99" i="13"/>
  <c r="K91" i="13"/>
  <c r="K90" i="13"/>
  <c r="K89" i="13"/>
  <c r="K88" i="13"/>
  <c r="K87" i="13"/>
  <c r="F85" i="13"/>
  <c r="F84" i="13"/>
  <c r="H83" i="13"/>
  <c r="D86" i="13" s="1"/>
  <c r="F83" i="13"/>
  <c r="K82" i="13"/>
  <c r="K81" i="13"/>
  <c r="K80" i="13"/>
  <c r="K83" i="13" s="1"/>
  <c r="F79" i="13" s="1"/>
  <c r="K79" i="13"/>
  <c r="K71" i="13"/>
  <c r="K70" i="13"/>
  <c r="K69" i="13"/>
  <c r="K68" i="13"/>
  <c r="K67" i="13"/>
  <c r="F65" i="13"/>
  <c r="F64" i="13"/>
  <c r="H63" i="13"/>
  <c r="F63" i="13"/>
  <c r="K62" i="13"/>
  <c r="K61" i="13"/>
  <c r="K60" i="13"/>
  <c r="K59" i="13"/>
  <c r="K51" i="13"/>
  <c r="K50" i="13"/>
  <c r="K49" i="13"/>
  <c r="K48" i="13"/>
  <c r="K47" i="13"/>
  <c r="F45" i="13"/>
  <c r="F44" i="13"/>
  <c r="H43" i="13"/>
  <c r="D46" i="13" s="1"/>
  <c r="F46" i="13" s="1"/>
  <c r="F43" i="13"/>
  <c r="K42" i="13"/>
  <c r="K41" i="13"/>
  <c r="K40" i="13"/>
  <c r="K39" i="13"/>
  <c r="K31" i="13"/>
  <c r="K30" i="13"/>
  <c r="K29" i="13"/>
  <c r="K28" i="13"/>
  <c r="K27" i="13"/>
  <c r="F25" i="13"/>
  <c r="F24" i="13"/>
  <c r="H23" i="13"/>
  <c r="D26" i="13" s="1"/>
  <c r="F23" i="13"/>
  <c r="K22" i="13"/>
  <c r="K21" i="13"/>
  <c r="K20" i="13"/>
  <c r="K19" i="13"/>
  <c r="C13" i="13"/>
  <c r="C7" i="13"/>
  <c r="G243" i="12"/>
  <c r="L234" i="12"/>
  <c r="L233" i="12"/>
  <c r="L232" i="12"/>
  <c r="F222" i="12"/>
  <c r="N222" i="12" s="1"/>
  <c r="F221" i="12"/>
  <c r="N221" i="12" s="1"/>
  <c r="F212" i="12"/>
  <c r="N212" i="12" s="1"/>
  <c r="F211" i="12"/>
  <c r="N211" i="12" s="1"/>
  <c r="F202" i="12"/>
  <c r="N202" i="12" s="1"/>
  <c r="F201" i="12"/>
  <c r="N201" i="12" s="1"/>
  <c r="E185" i="12"/>
  <c r="F185" i="12" s="1"/>
  <c r="N185" i="12" s="1"/>
  <c r="F184" i="12"/>
  <c r="N184" i="12" s="1"/>
  <c r="F183" i="12"/>
  <c r="N183" i="12" s="1"/>
  <c r="F182" i="12"/>
  <c r="N182" i="12" s="1"/>
  <c r="F181" i="12"/>
  <c r="N181" i="12" s="1"/>
  <c r="E180" i="12"/>
  <c r="F180" i="12" s="1"/>
  <c r="N180" i="12" s="1"/>
  <c r="F179" i="12"/>
  <c r="N179" i="12" s="1"/>
  <c r="F178" i="12"/>
  <c r="N178" i="12" s="1"/>
  <c r="F177" i="12"/>
  <c r="N177" i="12" s="1"/>
  <c r="F176" i="12"/>
  <c r="N176" i="12" s="1"/>
  <c r="E175" i="12"/>
  <c r="F175" i="12" s="1"/>
  <c r="N175" i="12" s="1"/>
  <c r="F174" i="12"/>
  <c r="N174" i="12" s="1"/>
  <c r="F173" i="12"/>
  <c r="N173" i="12" s="1"/>
  <c r="F172" i="12"/>
  <c r="N172" i="12" s="1"/>
  <c r="F171" i="12"/>
  <c r="N171" i="12" s="1"/>
  <c r="K169" i="12"/>
  <c r="K168" i="12"/>
  <c r="M167" i="12"/>
  <c r="K167" i="12"/>
  <c r="K166" i="12"/>
  <c r="K165" i="12"/>
  <c r="F164" i="12"/>
  <c r="N164" i="12" s="1"/>
  <c r="E155" i="12"/>
  <c r="F155" i="12" s="1"/>
  <c r="N155" i="12" s="1"/>
  <c r="F154" i="12"/>
  <c r="N154" i="12" s="1"/>
  <c r="F153" i="12"/>
  <c r="N153" i="12" s="1"/>
  <c r="F152" i="12"/>
  <c r="N152" i="12" s="1"/>
  <c r="F151" i="12"/>
  <c r="N151" i="12" s="1"/>
  <c r="E150" i="12"/>
  <c r="F150" i="12" s="1"/>
  <c r="N150" i="12" s="1"/>
  <c r="F149" i="12"/>
  <c r="N149" i="12" s="1"/>
  <c r="F148" i="12"/>
  <c r="N148" i="12" s="1"/>
  <c r="F147" i="12"/>
  <c r="M168" i="12" s="1"/>
  <c r="F146" i="12"/>
  <c r="N146" i="12" s="1"/>
  <c r="E145" i="12"/>
  <c r="F145" i="12" s="1"/>
  <c r="N145" i="12" s="1"/>
  <c r="F144" i="12"/>
  <c r="N144" i="12" s="1"/>
  <c r="F143" i="12"/>
  <c r="N143" i="12" s="1"/>
  <c r="F142" i="12"/>
  <c r="N142" i="12" s="1"/>
  <c r="F141" i="12"/>
  <c r="N141" i="12" s="1"/>
  <c r="E140" i="12"/>
  <c r="F140" i="12" s="1"/>
  <c r="N140" i="12" s="1"/>
  <c r="F139" i="12"/>
  <c r="N139" i="12" s="1"/>
  <c r="F138" i="12"/>
  <c r="N138" i="12" s="1"/>
  <c r="F137" i="12"/>
  <c r="N137" i="12" s="1"/>
  <c r="F136" i="12"/>
  <c r="N136" i="12" s="1"/>
  <c r="K134" i="12"/>
  <c r="K133" i="12"/>
  <c r="K132" i="12"/>
  <c r="K131" i="12"/>
  <c r="K130" i="12"/>
  <c r="F129" i="12"/>
  <c r="N129" i="12" s="1"/>
  <c r="K111" i="12"/>
  <c r="K110" i="12"/>
  <c r="K109" i="12"/>
  <c r="K108" i="12"/>
  <c r="K107" i="12"/>
  <c r="F105" i="12"/>
  <c r="F104" i="12"/>
  <c r="H103" i="12"/>
  <c r="D106" i="12" s="1"/>
  <c r="F103" i="12"/>
  <c r="K102" i="12"/>
  <c r="K101" i="12"/>
  <c r="K100" i="12"/>
  <c r="K99" i="12"/>
  <c r="K91" i="12"/>
  <c r="K90" i="12"/>
  <c r="K89" i="12"/>
  <c r="K88" i="12"/>
  <c r="K87" i="12"/>
  <c r="F85" i="12"/>
  <c r="F84" i="12"/>
  <c r="H83" i="12"/>
  <c r="F83" i="12"/>
  <c r="K82" i="12"/>
  <c r="K81" i="12"/>
  <c r="K80" i="12"/>
  <c r="K79" i="12"/>
  <c r="K71" i="12"/>
  <c r="K70" i="12"/>
  <c r="K69" i="12"/>
  <c r="K68" i="12"/>
  <c r="K67" i="12"/>
  <c r="F65" i="12"/>
  <c r="F64" i="12"/>
  <c r="H63" i="12"/>
  <c r="D66" i="12" s="1"/>
  <c r="F63" i="12"/>
  <c r="K62" i="12"/>
  <c r="K61" i="12"/>
  <c r="K60" i="12"/>
  <c r="K59" i="12"/>
  <c r="K51" i="12"/>
  <c r="K50" i="12"/>
  <c r="K49" i="12"/>
  <c r="K48" i="12"/>
  <c r="K47" i="12"/>
  <c r="F45" i="12"/>
  <c r="F44" i="12"/>
  <c r="H43" i="12"/>
  <c r="D46" i="12" s="1"/>
  <c r="F46" i="12" s="1"/>
  <c r="F43" i="12"/>
  <c r="K42" i="12"/>
  <c r="K41" i="12"/>
  <c r="K40" i="12"/>
  <c r="K39" i="12"/>
  <c r="K31" i="12"/>
  <c r="K30" i="12"/>
  <c r="K29" i="12"/>
  <c r="K28" i="12"/>
  <c r="K27" i="12"/>
  <c r="F25" i="12"/>
  <c r="F24" i="12"/>
  <c r="H23" i="12"/>
  <c r="D26" i="12" s="1"/>
  <c r="F23" i="12"/>
  <c r="K22" i="12"/>
  <c r="K21" i="12"/>
  <c r="K20" i="12"/>
  <c r="K19" i="12"/>
  <c r="C13" i="12"/>
  <c r="C7" i="12"/>
  <c r="G243" i="11"/>
  <c r="L234" i="11"/>
  <c r="L233" i="11"/>
  <c r="L232" i="11"/>
  <c r="F222" i="11"/>
  <c r="N222" i="11" s="1"/>
  <c r="F221" i="11"/>
  <c r="N221" i="11" s="1"/>
  <c r="F212" i="11"/>
  <c r="N212" i="11" s="1"/>
  <c r="F211" i="11"/>
  <c r="N211" i="11" s="1"/>
  <c r="F202" i="11"/>
  <c r="N202" i="11" s="1"/>
  <c r="F201" i="11"/>
  <c r="N201" i="11" s="1"/>
  <c r="E185" i="11"/>
  <c r="F185" i="11" s="1"/>
  <c r="N185" i="11" s="1"/>
  <c r="F184" i="11"/>
  <c r="N184" i="11" s="1"/>
  <c r="F183" i="11"/>
  <c r="N183" i="11" s="1"/>
  <c r="F182" i="11"/>
  <c r="N182" i="11" s="1"/>
  <c r="F181" i="11"/>
  <c r="N181" i="11" s="1"/>
  <c r="E180" i="11"/>
  <c r="F180" i="11" s="1"/>
  <c r="N180" i="11" s="1"/>
  <c r="F179" i="11"/>
  <c r="N179" i="11" s="1"/>
  <c r="F178" i="11"/>
  <c r="N178" i="11" s="1"/>
  <c r="F177" i="11"/>
  <c r="N177" i="11" s="1"/>
  <c r="F176" i="11"/>
  <c r="N176" i="11" s="1"/>
  <c r="F174" i="11"/>
  <c r="N174" i="11" s="1"/>
  <c r="F173" i="11"/>
  <c r="N173" i="11" s="1"/>
  <c r="F172" i="11"/>
  <c r="N172" i="11" s="1"/>
  <c r="F171" i="11"/>
  <c r="N171" i="11" s="1"/>
  <c r="K169" i="11"/>
  <c r="K168" i="11"/>
  <c r="M167" i="11"/>
  <c r="K167" i="11"/>
  <c r="K166" i="11"/>
  <c r="K165" i="11"/>
  <c r="F164" i="11"/>
  <c r="N164" i="11" s="1"/>
  <c r="E155" i="11"/>
  <c r="F155" i="11" s="1"/>
  <c r="N155" i="11" s="1"/>
  <c r="F154" i="11"/>
  <c r="N154" i="11" s="1"/>
  <c r="F153" i="11"/>
  <c r="N153" i="11" s="1"/>
  <c r="F152" i="11"/>
  <c r="N152" i="11" s="1"/>
  <c r="F151" i="11"/>
  <c r="N151" i="11" s="1"/>
  <c r="E150" i="11"/>
  <c r="F150" i="11" s="1"/>
  <c r="N150" i="11" s="1"/>
  <c r="F149" i="11"/>
  <c r="N149" i="11" s="1"/>
  <c r="F148" i="11"/>
  <c r="N148" i="11" s="1"/>
  <c r="F147" i="11"/>
  <c r="M168" i="11" s="1"/>
  <c r="F146" i="11"/>
  <c r="N146" i="11" s="1"/>
  <c r="E145" i="11"/>
  <c r="F145" i="11" s="1"/>
  <c r="N145" i="11" s="1"/>
  <c r="N144" i="11"/>
  <c r="F144" i="11"/>
  <c r="F143" i="11"/>
  <c r="N143" i="11" s="1"/>
  <c r="F142" i="11"/>
  <c r="N142" i="11" s="1"/>
  <c r="F141" i="11"/>
  <c r="N141" i="11" s="1"/>
  <c r="E140" i="11"/>
  <c r="F140" i="11" s="1"/>
  <c r="N140" i="11" s="1"/>
  <c r="F139" i="11"/>
  <c r="N139" i="11" s="1"/>
  <c r="F138" i="11"/>
  <c r="N138" i="11" s="1"/>
  <c r="F137" i="11"/>
  <c r="N137" i="11" s="1"/>
  <c r="F136" i="11"/>
  <c r="N136" i="11" s="1"/>
  <c r="K134" i="11"/>
  <c r="K133" i="11"/>
  <c r="K132" i="11"/>
  <c r="K131" i="11"/>
  <c r="K130" i="11"/>
  <c r="F129" i="11"/>
  <c r="N129" i="11" s="1"/>
  <c r="K111" i="11"/>
  <c r="K110" i="11"/>
  <c r="K109" i="11"/>
  <c r="K108" i="11"/>
  <c r="K107" i="11"/>
  <c r="F105" i="11"/>
  <c r="F104" i="11"/>
  <c r="H103" i="11"/>
  <c r="D106" i="11" s="1"/>
  <c r="F103" i="11"/>
  <c r="K102" i="11"/>
  <c r="K101" i="11"/>
  <c r="K100" i="11"/>
  <c r="K99" i="11"/>
  <c r="K91" i="11"/>
  <c r="K90" i="11"/>
  <c r="K89" i="11"/>
  <c r="K88" i="11"/>
  <c r="K87" i="11"/>
  <c r="F85" i="11"/>
  <c r="F84" i="11"/>
  <c r="H83" i="11"/>
  <c r="D86" i="11" s="1"/>
  <c r="F83" i="11"/>
  <c r="K82" i="11"/>
  <c r="K81" i="11"/>
  <c r="K80" i="11"/>
  <c r="K79" i="11"/>
  <c r="K83" i="11" s="1"/>
  <c r="F79" i="11" s="1"/>
  <c r="K71" i="11"/>
  <c r="K70" i="11"/>
  <c r="K69" i="11"/>
  <c r="K68" i="11"/>
  <c r="K67" i="11"/>
  <c r="F65" i="11"/>
  <c r="F64" i="11"/>
  <c r="H63" i="11"/>
  <c r="D66" i="11" s="1"/>
  <c r="F63" i="11"/>
  <c r="K62" i="11"/>
  <c r="K61" i="11"/>
  <c r="K60" i="11"/>
  <c r="K59" i="11"/>
  <c r="K51" i="11"/>
  <c r="K50" i="11"/>
  <c r="K49" i="11"/>
  <c r="K48" i="11"/>
  <c r="K47" i="11"/>
  <c r="F45" i="11"/>
  <c r="F44" i="11"/>
  <c r="H43" i="11"/>
  <c r="D46" i="11" s="1"/>
  <c r="F46" i="11" s="1"/>
  <c r="F43" i="11"/>
  <c r="K42" i="11"/>
  <c r="K41" i="11"/>
  <c r="K40" i="11"/>
  <c r="K39" i="11"/>
  <c r="K31" i="11"/>
  <c r="K30" i="11"/>
  <c r="K29" i="11"/>
  <c r="K28" i="11"/>
  <c r="K27" i="11"/>
  <c r="F25" i="11"/>
  <c r="F24" i="11"/>
  <c r="H23" i="11"/>
  <c r="D26" i="11" s="1"/>
  <c r="F23" i="11"/>
  <c r="K22" i="11"/>
  <c r="K21" i="11"/>
  <c r="K20" i="11"/>
  <c r="K19" i="11"/>
  <c r="C13" i="11"/>
  <c r="C7" i="11"/>
  <c r="G243" i="10"/>
  <c r="L234" i="10"/>
  <c r="L233" i="10"/>
  <c r="L232" i="10"/>
  <c r="F222" i="10"/>
  <c r="N222" i="10" s="1"/>
  <c r="F221" i="10"/>
  <c r="N221" i="10" s="1"/>
  <c r="F212" i="10"/>
  <c r="N212" i="10" s="1"/>
  <c r="F211" i="10"/>
  <c r="N211" i="10" s="1"/>
  <c r="F202" i="10"/>
  <c r="N202" i="10" s="1"/>
  <c r="F201" i="10"/>
  <c r="N201" i="10" s="1"/>
  <c r="E185" i="10"/>
  <c r="F185" i="10" s="1"/>
  <c r="N185" i="10" s="1"/>
  <c r="F184" i="10"/>
  <c r="N184" i="10" s="1"/>
  <c r="F183" i="10"/>
  <c r="N183" i="10" s="1"/>
  <c r="F182" i="10"/>
  <c r="N182" i="10" s="1"/>
  <c r="F181" i="10"/>
  <c r="N181" i="10" s="1"/>
  <c r="E180" i="10"/>
  <c r="F180" i="10" s="1"/>
  <c r="N180" i="10" s="1"/>
  <c r="F179" i="10"/>
  <c r="N179" i="10" s="1"/>
  <c r="F178" i="10"/>
  <c r="N178" i="10" s="1"/>
  <c r="F177" i="10"/>
  <c r="N177" i="10" s="1"/>
  <c r="F176" i="10"/>
  <c r="N176" i="10" s="1"/>
  <c r="E175" i="10"/>
  <c r="F175" i="10" s="1"/>
  <c r="N175" i="10" s="1"/>
  <c r="F174" i="10"/>
  <c r="N174" i="10" s="1"/>
  <c r="F173" i="10"/>
  <c r="N173" i="10" s="1"/>
  <c r="F172" i="10"/>
  <c r="N172" i="10" s="1"/>
  <c r="F171" i="10"/>
  <c r="N171" i="10" s="1"/>
  <c r="K169" i="10"/>
  <c r="K168" i="10"/>
  <c r="M167" i="10"/>
  <c r="K167" i="10"/>
  <c r="K166" i="10"/>
  <c r="K165" i="10"/>
  <c r="F164" i="10"/>
  <c r="N164" i="10" s="1"/>
  <c r="E155" i="10"/>
  <c r="F155" i="10" s="1"/>
  <c r="N155" i="10" s="1"/>
  <c r="F154" i="10"/>
  <c r="N154" i="10" s="1"/>
  <c r="F153" i="10"/>
  <c r="N153" i="10" s="1"/>
  <c r="F152" i="10"/>
  <c r="N152" i="10" s="1"/>
  <c r="F151" i="10"/>
  <c r="N151" i="10" s="1"/>
  <c r="E150" i="10"/>
  <c r="F150" i="10" s="1"/>
  <c r="N150" i="10" s="1"/>
  <c r="F149" i="10"/>
  <c r="N149" i="10" s="1"/>
  <c r="F148" i="10"/>
  <c r="N148" i="10" s="1"/>
  <c r="F147" i="10"/>
  <c r="M168" i="10" s="1"/>
  <c r="F146" i="10"/>
  <c r="N146" i="10" s="1"/>
  <c r="E145" i="10"/>
  <c r="F145" i="10" s="1"/>
  <c r="N145" i="10" s="1"/>
  <c r="F144" i="10"/>
  <c r="N144" i="10" s="1"/>
  <c r="F143" i="10"/>
  <c r="N143" i="10" s="1"/>
  <c r="F142" i="10"/>
  <c r="N142" i="10" s="1"/>
  <c r="F141" i="10"/>
  <c r="N141" i="10" s="1"/>
  <c r="E140" i="10"/>
  <c r="F140" i="10" s="1"/>
  <c r="N140" i="10" s="1"/>
  <c r="F139" i="10"/>
  <c r="N139" i="10" s="1"/>
  <c r="F138" i="10"/>
  <c r="N138" i="10" s="1"/>
  <c r="F137" i="10"/>
  <c r="N137" i="10" s="1"/>
  <c r="F136" i="10"/>
  <c r="N136" i="10" s="1"/>
  <c r="K134" i="10"/>
  <c r="K133" i="10"/>
  <c r="K132" i="10"/>
  <c r="K131" i="10"/>
  <c r="K130" i="10"/>
  <c r="F129" i="10"/>
  <c r="N129" i="10" s="1"/>
  <c r="K111" i="10"/>
  <c r="K110" i="10"/>
  <c r="K109" i="10"/>
  <c r="K108" i="10"/>
  <c r="K107" i="10"/>
  <c r="F105" i="10"/>
  <c r="F104" i="10"/>
  <c r="H103" i="10"/>
  <c r="F103" i="10"/>
  <c r="K102" i="10"/>
  <c r="K101" i="10"/>
  <c r="K100" i="10"/>
  <c r="K99" i="10"/>
  <c r="K91" i="10"/>
  <c r="K90" i="10"/>
  <c r="K89" i="10"/>
  <c r="K88" i="10"/>
  <c r="K87" i="10"/>
  <c r="F85" i="10"/>
  <c r="F84" i="10"/>
  <c r="H83" i="10"/>
  <c r="F83" i="10"/>
  <c r="K82" i="10"/>
  <c r="K81" i="10"/>
  <c r="K80" i="10"/>
  <c r="K79" i="10"/>
  <c r="K71" i="10"/>
  <c r="K70" i="10"/>
  <c r="K69" i="10"/>
  <c r="K68" i="10"/>
  <c r="K67" i="10"/>
  <c r="F65" i="10"/>
  <c r="F64" i="10"/>
  <c r="H63" i="10"/>
  <c r="F63" i="10"/>
  <c r="K62" i="10"/>
  <c r="K61" i="10"/>
  <c r="K60" i="10"/>
  <c r="K59" i="10"/>
  <c r="K51" i="10"/>
  <c r="K50" i="10"/>
  <c r="K49" i="10"/>
  <c r="K48" i="10"/>
  <c r="K47" i="10"/>
  <c r="F45" i="10"/>
  <c r="F44" i="10"/>
  <c r="H43" i="10"/>
  <c r="D46" i="10" s="1"/>
  <c r="F46" i="10" s="1"/>
  <c r="F43" i="10"/>
  <c r="K42" i="10"/>
  <c r="K41" i="10"/>
  <c r="K40" i="10"/>
  <c r="K39" i="10"/>
  <c r="K31" i="10"/>
  <c r="K30" i="10"/>
  <c r="K29" i="10"/>
  <c r="K28" i="10"/>
  <c r="K27" i="10"/>
  <c r="F25" i="10"/>
  <c r="F24" i="10"/>
  <c r="H23" i="10"/>
  <c r="D26" i="10" s="1"/>
  <c r="F23" i="10"/>
  <c r="K22" i="10"/>
  <c r="K21" i="10"/>
  <c r="K20" i="10"/>
  <c r="K19" i="10"/>
  <c r="C13" i="10"/>
  <c r="C7" i="10"/>
  <c r="G243" i="9"/>
  <c r="L234" i="9"/>
  <c r="L233" i="9"/>
  <c r="L232" i="9"/>
  <c r="L235" i="9" s="1"/>
  <c r="F232" i="9" s="1"/>
  <c r="F222" i="9"/>
  <c r="N222" i="9" s="1"/>
  <c r="F221" i="9"/>
  <c r="N221" i="9" s="1"/>
  <c r="F212" i="9"/>
  <c r="N212" i="9" s="1"/>
  <c r="F211" i="9"/>
  <c r="N211" i="9" s="1"/>
  <c r="F202" i="9"/>
  <c r="N202" i="9" s="1"/>
  <c r="F201" i="9"/>
  <c r="N201" i="9" s="1"/>
  <c r="E185" i="9"/>
  <c r="F185" i="9" s="1"/>
  <c r="N185" i="9" s="1"/>
  <c r="F184" i="9"/>
  <c r="N184" i="9" s="1"/>
  <c r="F183" i="9"/>
  <c r="N183" i="9" s="1"/>
  <c r="F182" i="9"/>
  <c r="N182" i="9" s="1"/>
  <c r="F181" i="9"/>
  <c r="N181" i="9" s="1"/>
  <c r="E180" i="9"/>
  <c r="F180" i="9" s="1"/>
  <c r="N180" i="9" s="1"/>
  <c r="N179" i="9"/>
  <c r="F179" i="9"/>
  <c r="F178" i="9"/>
  <c r="N178" i="9" s="1"/>
  <c r="F177" i="9"/>
  <c r="N177" i="9" s="1"/>
  <c r="F176" i="9"/>
  <c r="N176" i="9" s="1"/>
  <c r="E175" i="9"/>
  <c r="F175" i="9" s="1"/>
  <c r="N175" i="9" s="1"/>
  <c r="F174" i="9"/>
  <c r="N174" i="9" s="1"/>
  <c r="F173" i="9"/>
  <c r="N173" i="9" s="1"/>
  <c r="F172" i="9"/>
  <c r="N172" i="9" s="1"/>
  <c r="F171" i="9"/>
  <c r="N171" i="9" s="1"/>
  <c r="K169" i="9"/>
  <c r="K168" i="9"/>
  <c r="M167" i="9"/>
  <c r="K167" i="9"/>
  <c r="K166" i="9"/>
  <c r="K165" i="9"/>
  <c r="F164" i="9"/>
  <c r="N164" i="9" s="1"/>
  <c r="E155" i="9"/>
  <c r="F155" i="9" s="1"/>
  <c r="N155" i="9" s="1"/>
  <c r="F154" i="9"/>
  <c r="N154" i="9" s="1"/>
  <c r="F153" i="9"/>
  <c r="N153" i="9" s="1"/>
  <c r="F152" i="9"/>
  <c r="N152" i="9" s="1"/>
  <c r="F151" i="9"/>
  <c r="N151" i="9" s="1"/>
  <c r="E150" i="9"/>
  <c r="F150" i="9" s="1"/>
  <c r="N150" i="9" s="1"/>
  <c r="F149" i="9"/>
  <c r="N149" i="9" s="1"/>
  <c r="F148" i="9"/>
  <c r="N148" i="9" s="1"/>
  <c r="F147" i="9"/>
  <c r="M168" i="9" s="1"/>
  <c r="F146" i="9"/>
  <c r="N146" i="9" s="1"/>
  <c r="E145" i="9"/>
  <c r="F145" i="9" s="1"/>
  <c r="N145" i="9" s="1"/>
  <c r="F144" i="9"/>
  <c r="N144" i="9" s="1"/>
  <c r="F143" i="9"/>
  <c r="N143" i="9" s="1"/>
  <c r="N142" i="9"/>
  <c r="F142" i="9"/>
  <c r="F141" i="9"/>
  <c r="N141" i="9" s="1"/>
  <c r="E140" i="9"/>
  <c r="F140" i="9" s="1"/>
  <c r="N140" i="9" s="1"/>
  <c r="F139" i="9"/>
  <c r="N139" i="9" s="1"/>
  <c r="F138" i="9"/>
  <c r="N138" i="9" s="1"/>
  <c r="F137" i="9"/>
  <c r="N137" i="9" s="1"/>
  <c r="F136" i="9"/>
  <c r="N136" i="9" s="1"/>
  <c r="K134" i="9"/>
  <c r="K133" i="9"/>
  <c r="K132" i="9"/>
  <c r="K131" i="9"/>
  <c r="K130" i="9"/>
  <c r="F129" i="9"/>
  <c r="N129" i="9" s="1"/>
  <c r="K111" i="9"/>
  <c r="K110" i="9"/>
  <c r="K109" i="9"/>
  <c r="K108" i="9"/>
  <c r="K107" i="9"/>
  <c r="F105" i="9"/>
  <c r="F104" i="9"/>
  <c r="H103" i="9"/>
  <c r="D106" i="9" s="1"/>
  <c r="F103" i="9"/>
  <c r="K102" i="9"/>
  <c r="K101" i="9"/>
  <c r="K100" i="9"/>
  <c r="K99" i="9"/>
  <c r="K91" i="9"/>
  <c r="K90" i="9"/>
  <c r="K89" i="9"/>
  <c r="K88" i="9"/>
  <c r="K87" i="9"/>
  <c r="F85" i="9"/>
  <c r="F84" i="9"/>
  <c r="H83" i="9"/>
  <c r="D86" i="9" s="1"/>
  <c r="F83" i="9"/>
  <c r="K82" i="9"/>
  <c r="K81" i="9"/>
  <c r="K80" i="9"/>
  <c r="K79" i="9"/>
  <c r="K71" i="9"/>
  <c r="K70" i="9"/>
  <c r="K69" i="9"/>
  <c r="K68" i="9"/>
  <c r="K67" i="9"/>
  <c r="F65" i="9"/>
  <c r="F64" i="9"/>
  <c r="H63" i="9"/>
  <c r="F63" i="9"/>
  <c r="K62" i="9"/>
  <c r="K61" i="9"/>
  <c r="K60" i="9"/>
  <c r="K59" i="9"/>
  <c r="K51" i="9"/>
  <c r="K50" i="9"/>
  <c r="K49" i="9"/>
  <c r="K48" i="9"/>
  <c r="K47" i="9"/>
  <c r="F45" i="9"/>
  <c r="F44" i="9"/>
  <c r="H43" i="9"/>
  <c r="D46" i="9" s="1"/>
  <c r="F46" i="9" s="1"/>
  <c r="F43" i="9"/>
  <c r="K42" i="9"/>
  <c r="K41" i="9"/>
  <c r="K40" i="9"/>
  <c r="K39" i="9"/>
  <c r="K31" i="9"/>
  <c r="K30" i="9"/>
  <c r="K29" i="9"/>
  <c r="K28" i="9"/>
  <c r="K27" i="9"/>
  <c r="F25" i="9"/>
  <c r="F24" i="9"/>
  <c r="H23" i="9"/>
  <c r="D26" i="9" s="1"/>
  <c r="F23" i="9"/>
  <c r="K22" i="9"/>
  <c r="K21" i="9"/>
  <c r="K20" i="9"/>
  <c r="K19" i="9"/>
  <c r="C7" i="9"/>
  <c r="G243" i="8"/>
  <c r="L234" i="8"/>
  <c r="L233" i="8"/>
  <c r="L232" i="8"/>
  <c r="F222" i="8"/>
  <c r="N222" i="8" s="1"/>
  <c r="F221" i="8"/>
  <c r="N221" i="8" s="1"/>
  <c r="F212" i="8"/>
  <c r="N212" i="8" s="1"/>
  <c r="F211" i="8"/>
  <c r="N211" i="8" s="1"/>
  <c r="F202" i="8"/>
  <c r="N202" i="8" s="1"/>
  <c r="F201" i="8"/>
  <c r="N201" i="8" s="1"/>
  <c r="E185" i="8"/>
  <c r="F185" i="8" s="1"/>
  <c r="N185" i="8" s="1"/>
  <c r="F184" i="8"/>
  <c r="N184" i="8" s="1"/>
  <c r="F183" i="8"/>
  <c r="N183" i="8" s="1"/>
  <c r="F182" i="8"/>
  <c r="N182" i="8" s="1"/>
  <c r="F181" i="8"/>
  <c r="N181" i="8" s="1"/>
  <c r="E180" i="8"/>
  <c r="F180" i="8" s="1"/>
  <c r="N180" i="8" s="1"/>
  <c r="F179" i="8"/>
  <c r="N179" i="8" s="1"/>
  <c r="F178" i="8"/>
  <c r="N178" i="8" s="1"/>
  <c r="F177" i="8"/>
  <c r="N177" i="8" s="1"/>
  <c r="F176" i="8"/>
  <c r="N176" i="8" s="1"/>
  <c r="E175" i="8"/>
  <c r="F175" i="8" s="1"/>
  <c r="N175" i="8" s="1"/>
  <c r="F174" i="8"/>
  <c r="N174" i="8" s="1"/>
  <c r="F173" i="8"/>
  <c r="N173" i="8" s="1"/>
  <c r="F172" i="8"/>
  <c r="N172" i="8" s="1"/>
  <c r="F171" i="8"/>
  <c r="N171" i="8" s="1"/>
  <c r="K169" i="8"/>
  <c r="K168" i="8"/>
  <c r="M167" i="8"/>
  <c r="K167" i="8"/>
  <c r="K166" i="8"/>
  <c r="K165" i="8"/>
  <c r="F164" i="8"/>
  <c r="N164" i="8" s="1"/>
  <c r="E155" i="8"/>
  <c r="F155" i="8" s="1"/>
  <c r="N155" i="8" s="1"/>
  <c r="F154" i="8"/>
  <c r="N154" i="8" s="1"/>
  <c r="F153" i="8"/>
  <c r="N153" i="8" s="1"/>
  <c r="F152" i="8"/>
  <c r="N152" i="8" s="1"/>
  <c r="F151" i="8"/>
  <c r="N151" i="8" s="1"/>
  <c r="E150" i="8"/>
  <c r="F150" i="8" s="1"/>
  <c r="N150" i="8" s="1"/>
  <c r="F149" i="8"/>
  <c r="N149" i="8" s="1"/>
  <c r="F148" i="8"/>
  <c r="N148" i="8" s="1"/>
  <c r="F147" i="8"/>
  <c r="M168" i="8" s="1"/>
  <c r="F146" i="8"/>
  <c r="N146" i="8" s="1"/>
  <c r="E145" i="8"/>
  <c r="F145" i="8" s="1"/>
  <c r="N145" i="8" s="1"/>
  <c r="N144" i="8"/>
  <c r="F144" i="8"/>
  <c r="F143" i="8"/>
  <c r="N143" i="8" s="1"/>
  <c r="F142" i="8"/>
  <c r="N142" i="8" s="1"/>
  <c r="F141" i="8"/>
  <c r="N141" i="8" s="1"/>
  <c r="E140" i="8"/>
  <c r="F140" i="8" s="1"/>
  <c r="N140" i="8" s="1"/>
  <c r="F139" i="8"/>
  <c r="N139" i="8" s="1"/>
  <c r="F138" i="8"/>
  <c r="N138" i="8" s="1"/>
  <c r="F137" i="8"/>
  <c r="N137" i="8" s="1"/>
  <c r="F136" i="8"/>
  <c r="N136" i="8" s="1"/>
  <c r="K134" i="8"/>
  <c r="K133" i="8"/>
  <c r="K132" i="8"/>
  <c r="K131" i="8"/>
  <c r="K130" i="8"/>
  <c r="F129" i="8"/>
  <c r="N129" i="8" s="1"/>
  <c r="K111" i="8"/>
  <c r="K110" i="8"/>
  <c r="K109" i="8"/>
  <c r="K108" i="8"/>
  <c r="K107" i="8"/>
  <c r="K112" i="8" s="1"/>
  <c r="F107" i="8" s="1"/>
  <c r="F105" i="8"/>
  <c r="F104" i="8"/>
  <c r="H103" i="8"/>
  <c r="F103" i="8"/>
  <c r="K102" i="8"/>
  <c r="K101" i="8"/>
  <c r="K100" i="8"/>
  <c r="K99" i="8"/>
  <c r="K91" i="8"/>
  <c r="K90" i="8"/>
  <c r="K89" i="8"/>
  <c r="K88" i="8"/>
  <c r="K87" i="8"/>
  <c r="F85" i="8"/>
  <c r="F84" i="8"/>
  <c r="H83" i="8"/>
  <c r="D86" i="8" s="1"/>
  <c r="F83" i="8"/>
  <c r="K82" i="8"/>
  <c r="K81" i="8"/>
  <c r="K80" i="8"/>
  <c r="K79" i="8"/>
  <c r="K71" i="8"/>
  <c r="K70" i="8"/>
  <c r="K69" i="8"/>
  <c r="K68" i="8"/>
  <c r="K67" i="8"/>
  <c r="F65" i="8"/>
  <c r="F64" i="8"/>
  <c r="H63" i="8"/>
  <c r="F63" i="8"/>
  <c r="K62" i="8"/>
  <c r="K61" i="8"/>
  <c r="K60" i="8"/>
  <c r="K59" i="8"/>
  <c r="K51" i="8"/>
  <c r="K50" i="8"/>
  <c r="K49" i="8"/>
  <c r="K48" i="8"/>
  <c r="K47" i="8"/>
  <c r="F45" i="8"/>
  <c r="F44" i="8"/>
  <c r="H43" i="8"/>
  <c r="D46" i="8" s="1"/>
  <c r="F46" i="8" s="1"/>
  <c r="F43" i="8"/>
  <c r="K42" i="8"/>
  <c r="K41" i="8"/>
  <c r="K40" i="8"/>
  <c r="K39" i="8"/>
  <c r="K31" i="8"/>
  <c r="K30" i="8"/>
  <c r="K29" i="8"/>
  <c r="K28" i="8"/>
  <c r="K27" i="8"/>
  <c r="F25" i="8"/>
  <c r="F24" i="8"/>
  <c r="H23" i="8"/>
  <c r="D26" i="8" s="1"/>
  <c r="F23" i="8"/>
  <c r="K22" i="8"/>
  <c r="K21" i="8"/>
  <c r="K20" i="8"/>
  <c r="K19" i="8"/>
  <c r="C13" i="8"/>
  <c r="C7" i="8"/>
  <c r="L234" i="7"/>
  <c r="L233" i="7"/>
  <c r="L232" i="7"/>
  <c r="F222" i="7"/>
  <c r="N222" i="7" s="1"/>
  <c r="F221" i="7"/>
  <c r="N221" i="7" s="1"/>
  <c r="F212" i="7"/>
  <c r="N212" i="7" s="1"/>
  <c r="F211" i="7"/>
  <c r="N211" i="7" s="1"/>
  <c r="F202" i="7"/>
  <c r="N202" i="7" s="1"/>
  <c r="F201" i="7"/>
  <c r="N201" i="7" s="1"/>
  <c r="E185" i="7"/>
  <c r="F185" i="7" s="1"/>
  <c r="N185" i="7" s="1"/>
  <c r="F184" i="7"/>
  <c r="N184" i="7" s="1"/>
  <c r="F183" i="7"/>
  <c r="N183" i="7" s="1"/>
  <c r="F182" i="7"/>
  <c r="N182" i="7" s="1"/>
  <c r="F181" i="7"/>
  <c r="N181" i="7" s="1"/>
  <c r="E180" i="7"/>
  <c r="F180" i="7" s="1"/>
  <c r="N180" i="7" s="1"/>
  <c r="N179" i="7"/>
  <c r="F179" i="7"/>
  <c r="F178" i="7"/>
  <c r="N178" i="7" s="1"/>
  <c r="F177" i="7"/>
  <c r="N177" i="7" s="1"/>
  <c r="F176" i="7"/>
  <c r="N176" i="7" s="1"/>
  <c r="E175" i="7"/>
  <c r="F175" i="7" s="1"/>
  <c r="N175" i="7" s="1"/>
  <c r="F174" i="7"/>
  <c r="N174" i="7" s="1"/>
  <c r="F173" i="7"/>
  <c r="N173" i="7" s="1"/>
  <c r="F172" i="7"/>
  <c r="N172" i="7" s="1"/>
  <c r="F171" i="7"/>
  <c r="N171" i="7" s="1"/>
  <c r="K169" i="7"/>
  <c r="K168" i="7"/>
  <c r="M167" i="7"/>
  <c r="K167" i="7"/>
  <c r="K166" i="7"/>
  <c r="K165" i="7"/>
  <c r="F164" i="7"/>
  <c r="N164" i="7" s="1"/>
  <c r="E155" i="7"/>
  <c r="F155" i="7" s="1"/>
  <c r="N155" i="7" s="1"/>
  <c r="F154" i="7"/>
  <c r="N154" i="7" s="1"/>
  <c r="F153" i="7"/>
  <c r="N153" i="7" s="1"/>
  <c r="F152" i="7"/>
  <c r="N152" i="7" s="1"/>
  <c r="F151" i="7"/>
  <c r="N151" i="7" s="1"/>
  <c r="E150" i="7"/>
  <c r="F150" i="7" s="1"/>
  <c r="N150" i="7" s="1"/>
  <c r="F149" i="7"/>
  <c r="N149" i="7" s="1"/>
  <c r="F148" i="7"/>
  <c r="N148" i="7" s="1"/>
  <c r="F147" i="7"/>
  <c r="M168" i="7" s="1"/>
  <c r="F146" i="7"/>
  <c r="N146" i="7" s="1"/>
  <c r="E145" i="7"/>
  <c r="F145" i="7" s="1"/>
  <c r="N145" i="7" s="1"/>
  <c r="F144" i="7"/>
  <c r="N144" i="7" s="1"/>
  <c r="F143" i="7"/>
  <c r="N143" i="7" s="1"/>
  <c r="F142" i="7"/>
  <c r="N142" i="7" s="1"/>
  <c r="F141" i="7"/>
  <c r="N141" i="7" s="1"/>
  <c r="E140" i="7"/>
  <c r="F140" i="7" s="1"/>
  <c r="N140" i="7" s="1"/>
  <c r="F139" i="7"/>
  <c r="N139" i="7" s="1"/>
  <c r="F138" i="7"/>
  <c r="N138" i="7" s="1"/>
  <c r="F137" i="7"/>
  <c r="N137" i="7" s="1"/>
  <c r="F136" i="7"/>
  <c r="N136" i="7" s="1"/>
  <c r="K134" i="7"/>
  <c r="K133" i="7"/>
  <c r="K132" i="7"/>
  <c r="K131" i="7"/>
  <c r="K130" i="7"/>
  <c r="F129" i="7"/>
  <c r="N129" i="7" s="1"/>
  <c r="K111" i="7"/>
  <c r="K110" i="7"/>
  <c r="K109" i="7"/>
  <c r="K108" i="7"/>
  <c r="K107" i="7"/>
  <c r="F105" i="7"/>
  <c r="F104" i="7"/>
  <c r="H103" i="7"/>
  <c r="D106" i="7" s="1"/>
  <c r="F103" i="7"/>
  <c r="K102" i="7"/>
  <c r="K101" i="7"/>
  <c r="K100" i="7"/>
  <c r="K99" i="7"/>
  <c r="K91" i="7"/>
  <c r="K90" i="7"/>
  <c r="K89" i="7"/>
  <c r="K88" i="7"/>
  <c r="K87" i="7"/>
  <c r="F85" i="7"/>
  <c r="F84" i="7"/>
  <c r="H83" i="7"/>
  <c r="F83" i="7"/>
  <c r="K82" i="7"/>
  <c r="K81" i="7"/>
  <c r="K80" i="7"/>
  <c r="K79" i="7"/>
  <c r="K71" i="7"/>
  <c r="K70" i="7"/>
  <c r="K69" i="7"/>
  <c r="K68" i="7"/>
  <c r="K67" i="7"/>
  <c r="F65" i="7"/>
  <c r="F64" i="7"/>
  <c r="H63" i="7"/>
  <c r="F63" i="7"/>
  <c r="K62" i="7"/>
  <c r="K61" i="7"/>
  <c r="K60" i="7"/>
  <c r="K59" i="7"/>
  <c r="K51" i="7"/>
  <c r="K50" i="7"/>
  <c r="K49" i="7"/>
  <c r="K48" i="7"/>
  <c r="K47" i="7"/>
  <c r="F45" i="7"/>
  <c r="F44" i="7"/>
  <c r="H43" i="7"/>
  <c r="D46" i="7" s="1"/>
  <c r="F46" i="7" s="1"/>
  <c r="F43" i="7"/>
  <c r="K42" i="7"/>
  <c r="K41" i="7"/>
  <c r="K40" i="7"/>
  <c r="K39" i="7"/>
  <c r="K31" i="7"/>
  <c r="K30" i="7"/>
  <c r="K29" i="7"/>
  <c r="K28" i="7"/>
  <c r="K27" i="7"/>
  <c r="F25" i="7"/>
  <c r="F24" i="7"/>
  <c r="H23" i="7"/>
  <c r="D26" i="7" s="1"/>
  <c r="F23" i="7"/>
  <c r="K22" i="7"/>
  <c r="K21" i="7"/>
  <c r="K20" i="7"/>
  <c r="K19" i="7"/>
  <c r="C13" i="7"/>
  <c r="C7" i="7"/>
  <c r="L234" i="6"/>
  <c r="L233" i="6"/>
  <c r="L232" i="6"/>
  <c r="F222" i="6"/>
  <c r="N222" i="6" s="1"/>
  <c r="F221" i="6"/>
  <c r="N221" i="6" s="1"/>
  <c r="F212" i="6"/>
  <c r="N212" i="6" s="1"/>
  <c r="F211" i="6"/>
  <c r="N211" i="6" s="1"/>
  <c r="F202" i="6"/>
  <c r="N202" i="6" s="1"/>
  <c r="F201" i="6"/>
  <c r="N201" i="6" s="1"/>
  <c r="E185" i="6"/>
  <c r="F185" i="6" s="1"/>
  <c r="N185" i="6" s="1"/>
  <c r="F184" i="6"/>
  <c r="N184" i="6" s="1"/>
  <c r="F183" i="6"/>
  <c r="N183" i="6" s="1"/>
  <c r="F182" i="6"/>
  <c r="N182" i="6" s="1"/>
  <c r="F181" i="6"/>
  <c r="N181" i="6" s="1"/>
  <c r="E180" i="6"/>
  <c r="F180" i="6" s="1"/>
  <c r="N180" i="6" s="1"/>
  <c r="F179" i="6"/>
  <c r="N179" i="6" s="1"/>
  <c r="F178" i="6"/>
  <c r="N178" i="6" s="1"/>
  <c r="N177" i="6"/>
  <c r="F177" i="6"/>
  <c r="F176" i="6"/>
  <c r="N176" i="6" s="1"/>
  <c r="E175" i="6"/>
  <c r="F175" i="6" s="1"/>
  <c r="N175" i="6" s="1"/>
  <c r="F174" i="6"/>
  <c r="N174" i="6" s="1"/>
  <c r="F173" i="6"/>
  <c r="N173" i="6" s="1"/>
  <c r="F172" i="6"/>
  <c r="N172" i="6" s="1"/>
  <c r="F171" i="6"/>
  <c r="N171" i="6" s="1"/>
  <c r="K169" i="6"/>
  <c r="K168" i="6"/>
  <c r="M167" i="6"/>
  <c r="K167" i="6"/>
  <c r="K166" i="6"/>
  <c r="K165" i="6"/>
  <c r="F164" i="6"/>
  <c r="N164" i="6" s="1"/>
  <c r="E155" i="6"/>
  <c r="F155" i="6" s="1"/>
  <c r="N155" i="6" s="1"/>
  <c r="F154" i="6"/>
  <c r="N154" i="6" s="1"/>
  <c r="F153" i="6"/>
  <c r="N153" i="6" s="1"/>
  <c r="F152" i="6"/>
  <c r="N152" i="6" s="1"/>
  <c r="F151" i="6"/>
  <c r="N151" i="6" s="1"/>
  <c r="E150" i="6"/>
  <c r="F150" i="6" s="1"/>
  <c r="N150" i="6" s="1"/>
  <c r="F149" i="6"/>
  <c r="N149" i="6" s="1"/>
  <c r="F148" i="6"/>
  <c r="N148" i="6" s="1"/>
  <c r="F147" i="6"/>
  <c r="M168" i="6" s="1"/>
  <c r="F146" i="6"/>
  <c r="N146" i="6" s="1"/>
  <c r="E145" i="6"/>
  <c r="F145" i="6" s="1"/>
  <c r="N145" i="6" s="1"/>
  <c r="F144" i="6"/>
  <c r="N144" i="6" s="1"/>
  <c r="F143" i="6"/>
  <c r="N143" i="6" s="1"/>
  <c r="F142" i="6"/>
  <c r="N142" i="6" s="1"/>
  <c r="F141" i="6"/>
  <c r="N141" i="6" s="1"/>
  <c r="E140" i="6"/>
  <c r="F140" i="6" s="1"/>
  <c r="N140" i="6" s="1"/>
  <c r="F139" i="6"/>
  <c r="N139" i="6" s="1"/>
  <c r="F138" i="6"/>
  <c r="N138" i="6" s="1"/>
  <c r="F137" i="6"/>
  <c r="N137" i="6" s="1"/>
  <c r="F136" i="6"/>
  <c r="N136" i="6" s="1"/>
  <c r="K134" i="6"/>
  <c r="K133" i="6"/>
  <c r="K132" i="6"/>
  <c r="K131" i="6"/>
  <c r="K130" i="6"/>
  <c r="F129" i="6"/>
  <c r="N129" i="6" s="1"/>
  <c r="K111" i="6"/>
  <c r="K110" i="6"/>
  <c r="K109" i="6"/>
  <c r="K108" i="6"/>
  <c r="K107" i="6"/>
  <c r="F105" i="6"/>
  <c r="F104" i="6"/>
  <c r="H103" i="6"/>
  <c r="D106" i="6" s="1"/>
  <c r="F106" i="6" s="1"/>
  <c r="F103" i="6"/>
  <c r="K102" i="6"/>
  <c r="K101" i="6"/>
  <c r="K100" i="6"/>
  <c r="K99" i="6"/>
  <c r="K91" i="6"/>
  <c r="K90" i="6"/>
  <c r="K89" i="6"/>
  <c r="K88" i="6"/>
  <c r="K87" i="6"/>
  <c r="F85" i="6"/>
  <c r="F84" i="6"/>
  <c r="H83" i="6"/>
  <c r="D86" i="6" s="1"/>
  <c r="F86" i="6" s="1"/>
  <c r="F83" i="6"/>
  <c r="K82" i="6"/>
  <c r="K81" i="6"/>
  <c r="K80" i="6"/>
  <c r="K79" i="6"/>
  <c r="K71" i="6"/>
  <c r="K70" i="6"/>
  <c r="K69" i="6"/>
  <c r="K68" i="6"/>
  <c r="K67" i="6"/>
  <c r="F65" i="6"/>
  <c r="F64" i="6"/>
  <c r="H63" i="6"/>
  <c r="D66" i="6" s="1"/>
  <c r="F66" i="6" s="1"/>
  <c r="F63" i="6"/>
  <c r="K62" i="6"/>
  <c r="K61" i="6"/>
  <c r="K60" i="6"/>
  <c r="K59" i="6"/>
  <c r="K51" i="6"/>
  <c r="K50" i="6"/>
  <c r="K49" i="6"/>
  <c r="K48" i="6"/>
  <c r="K47" i="6"/>
  <c r="F45" i="6"/>
  <c r="F44" i="6"/>
  <c r="H43" i="6"/>
  <c r="D46" i="6" s="1"/>
  <c r="F46" i="6" s="1"/>
  <c r="F43" i="6"/>
  <c r="K42" i="6"/>
  <c r="K41" i="6"/>
  <c r="K40" i="6"/>
  <c r="K39" i="6"/>
  <c r="K31" i="6"/>
  <c r="K30" i="6"/>
  <c r="K29" i="6"/>
  <c r="K28" i="6"/>
  <c r="K27" i="6"/>
  <c r="F25" i="6"/>
  <c r="F24" i="6"/>
  <c r="H23" i="6"/>
  <c r="D26" i="6" s="1"/>
  <c r="F23" i="6"/>
  <c r="K22" i="6"/>
  <c r="K21" i="6"/>
  <c r="K20" i="6"/>
  <c r="K19" i="6"/>
  <c r="C7" i="6"/>
  <c r="L234" i="5"/>
  <c r="L233" i="5"/>
  <c r="L232" i="5"/>
  <c r="F222" i="5"/>
  <c r="N222" i="5" s="1"/>
  <c r="F221" i="5"/>
  <c r="N221" i="5" s="1"/>
  <c r="F212" i="5"/>
  <c r="N212" i="5" s="1"/>
  <c r="F211" i="5"/>
  <c r="N211" i="5" s="1"/>
  <c r="F202" i="5"/>
  <c r="N202" i="5" s="1"/>
  <c r="F201" i="5"/>
  <c r="N201" i="5" s="1"/>
  <c r="E185" i="5"/>
  <c r="F185" i="5" s="1"/>
  <c r="N185" i="5" s="1"/>
  <c r="F184" i="5"/>
  <c r="N184" i="5" s="1"/>
  <c r="F183" i="5"/>
  <c r="N183" i="5" s="1"/>
  <c r="N182" i="5"/>
  <c r="F181" i="5"/>
  <c r="N181" i="5" s="1"/>
  <c r="E180" i="5"/>
  <c r="F180" i="5" s="1"/>
  <c r="N180" i="5" s="1"/>
  <c r="F179" i="5"/>
  <c r="N179" i="5" s="1"/>
  <c r="F178" i="5"/>
  <c r="N178" i="5" s="1"/>
  <c r="F177" i="5"/>
  <c r="N177" i="5" s="1"/>
  <c r="F176" i="5"/>
  <c r="N176" i="5" s="1"/>
  <c r="E175" i="5"/>
  <c r="F175" i="5" s="1"/>
  <c r="N175" i="5" s="1"/>
  <c r="F174" i="5"/>
  <c r="N174" i="5" s="1"/>
  <c r="F173" i="5"/>
  <c r="N173" i="5" s="1"/>
  <c r="F172" i="5"/>
  <c r="N172" i="5" s="1"/>
  <c r="F171" i="5"/>
  <c r="N171" i="5" s="1"/>
  <c r="K169" i="5"/>
  <c r="K168" i="5"/>
  <c r="M167" i="5"/>
  <c r="K167" i="5"/>
  <c r="K166" i="5"/>
  <c r="K165" i="5"/>
  <c r="F164" i="5"/>
  <c r="N164" i="5" s="1"/>
  <c r="E155" i="5"/>
  <c r="F155" i="5" s="1"/>
  <c r="N155" i="5" s="1"/>
  <c r="F154" i="5"/>
  <c r="N154" i="5" s="1"/>
  <c r="F153" i="5"/>
  <c r="N153" i="5" s="1"/>
  <c r="F152" i="5"/>
  <c r="N152" i="5" s="1"/>
  <c r="F151" i="5"/>
  <c r="N151" i="5" s="1"/>
  <c r="E150" i="5"/>
  <c r="F150" i="5" s="1"/>
  <c r="N150" i="5" s="1"/>
  <c r="F149" i="5"/>
  <c r="N149" i="5" s="1"/>
  <c r="F148" i="5"/>
  <c r="N148" i="5" s="1"/>
  <c r="F147" i="5"/>
  <c r="M168" i="5" s="1"/>
  <c r="F146" i="5"/>
  <c r="N146" i="5" s="1"/>
  <c r="E145" i="5"/>
  <c r="F145" i="5" s="1"/>
  <c r="N145" i="5" s="1"/>
  <c r="F144" i="5"/>
  <c r="N144" i="5" s="1"/>
  <c r="F143" i="5"/>
  <c r="N143" i="5" s="1"/>
  <c r="F142" i="5"/>
  <c r="N142" i="5" s="1"/>
  <c r="F141" i="5"/>
  <c r="N141" i="5" s="1"/>
  <c r="E140" i="5"/>
  <c r="F140" i="5" s="1"/>
  <c r="N140" i="5" s="1"/>
  <c r="F139" i="5"/>
  <c r="N139" i="5" s="1"/>
  <c r="F138" i="5"/>
  <c r="N138" i="5" s="1"/>
  <c r="F137" i="5"/>
  <c r="N137" i="5" s="1"/>
  <c r="F136" i="5"/>
  <c r="N136" i="5" s="1"/>
  <c r="K134" i="5"/>
  <c r="K133" i="5"/>
  <c r="K132" i="5"/>
  <c r="K131" i="5"/>
  <c r="K130" i="5"/>
  <c r="F129" i="5"/>
  <c r="N129" i="5" s="1"/>
  <c r="K111" i="5"/>
  <c r="K110" i="5"/>
  <c r="K109" i="5"/>
  <c r="K108" i="5"/>
  <c r="K107" i="5"/>
  <c r="F105" i="5"/>
  <c r="F104" i="5"/>
  <c r="H103" i="5"/>
  <c r="D106" i="5" s="1"/>
  <c r="F106" i="5" s="1"/>
  <c r="F103" i="5"/>
  <c r="K102" i="5"/>
  <c r="K101" i="5"/>
  <c r="K100" i="5"/>
  <c r="K99" i="5"/>
  <c r="K91" i="5"/>
  <c r="K90" i="5"/>
  <c r="K89" i="5"/>
  <c r="K88" i="5"/>
  <c r="K87" i="5"/>
  <c r="F85" i="5"/>
  <c r="F84" i="5"/>
  <c r="H83" i="5"/>
  <c r="D86" i="5" s="1"/>
  <c r="F86" i="5" s="1"/>
  <c r="F83" i="5"/>
  <c r="K82" i="5"/>
  <c r="K81" i="5"/>
  <c r="K80" i="5"/>
  <c r="K79" i="5"/>
  <c r="K71" i="5"/>
  <c r="K70" i="5"/>
  <c r="K69" i="5"/>
  <c r="K68" i="5"/>
  <c r="K67" i="5"/>
  <c r="F65" i="5"/>
  <c r="F64" i="5"/>
  <c r="H63" i="5"/>
  <c r="D66" i="5" s="1"/>
  <c r="F63" i="5"/>
  <c r="K62" i="5"/>
  <c r="K61" i="5"/>
  <c r="K60" i="5"/>
  <c r="K59" i="5"/>
  <c r="K51" i="5"/>
  <c r="K50" i="5"/>
  <c r="K49" i="5"/>
  <c r="K48" i="5"/>
  <c r="K47" i="5"/>
  <c r="F45" i="5"/>
  <c r="F44" i="5"/>
  <c r="H43" i="5"/>
  <c r="D46" i="5" s="1"/>
  <c r="F46" i="5" s="1"/>
  <c r="F43" i="5"/>
  <c r="K42" i="5"/>
  <c r="K41" i="5"/>
  <c r="K40" i="5"/>
  <c r="K39" i="5"/>
  <c r="K31" i="5"/>
  <c r="K30" i="5"/>
  <c r="K29" i="5"/>
  <c r="K28" i="5"/>
  <c r="K27" i="5"/>
  <c r="F25" i="5"/>
  <c r="F24" i="5"/>
  <c r="H23" i="5"/>
  <c r="D26" i="5" s="1"/>
  <c r="F23" i="5"/>
  <c r="K22" i="5"/>
  <c r="K21" i="5"/>
  <c r="K20" i="5"/>
  <c r="K19" i="5"/>
  <c r="C13" i="5"/>
  <c r="C7" i="5"/>
  <c r="F86" i="9" l="1"/>
  <c r="F86" i="11"/>
  <c r="D106" i="8"/>
  <c r="F106" i="8" s="1"/>
  <c r="F112" i="8" s="1"/>
  <c r="F106" i="9"/>
  <c r="K92" i="11"/>
  <c r="F87" i="11" s="1"/>
  <c r="F106" i="11"/>
  <c r="D66" i="7"/>
  <c r="F66" i="7" s="1"/>
  <c r="F72" i="7" s="1"/>
  <c r="K32" i="6"/>
  <c r="F27" i="6" s="1"/>
  <c r="F106" i="7"/>
  <c r="F86" i="8"/>
  <c r="K63" i="7"/>
  <c r="F59" i="7" s="1"/>
  <c r="K72" i="7"/>
  <c r="F67" i="7" s="1"/>
  <c r="K112" i="7"/>
  <c r="F107" i="7" s="1"/>
  <c r="K103" i="10"/>
  <c r="F99" i="10" s="1"/>
  <c r="F106" i="12"/>
  <c r="D86" i="7"/>
  <c r="F86" i="7" s="1"/>
  <c r="F92" i="7" s="1"/>
  <c r="D66" i="8"/>
  <c r="F66" i="8" s="1"/>
  <c r="D66" i="9"/>
  <c r="F66" i="9" s="1"/>
  <c r="F72" i="9" s="1"/>
  <c r="D86" i="12"/>
  <c r="F86" i="12" s="1"/>
  <c r="F92" i="12" s="1"/>
  <c r="K170" i="11"/>
  <c r="F165" i="11" s="1"/>
  <c r="N165" i="11" s="1"/>
  <c r="F66" i="10"/>
  <c r="D86" i="10"/>
  <c r="F86" i="10" s="1"/>
  <c r="D66" i="10"/>
  <c r="D106" i="10"/>
  <c r="F106" i="10" s="1"/>
  <c r="D106" i="13"/>
  <c r="F106" i="13" s="1"/>
  <c r="K92" i="13"/>
  <c r="F87" i="13" s="1"/>
  <c r="F86" i="13"/>
  <c r="D66" i="13"/>
  <c r="F66" i="13" s="1"/>
  <c r="K170" i="12"/>
  <c r="F165" i="12" s="1"/>
  <c r="N165" i="12" s="1"/>
  <c r="N186" i="12" s="1"/>
  <c r="F187" i="12" s="1"/>
  <c r="K135" i="12"/>
  <c r="F130" i="12" s="1"/>
  <c r="N130" i="12" s="1"/>
  <c r="K52" i="12"/>
  <c r="F47" i="12" s="1"/>
  <c r="K43" i="12"/>
  <c r="F39" i="12" s="1"/>
  <c r="F66" i="12"/>
  <c r="F52" i="12"/>
  <c r="M130" i="12" s="1"/>
  <c r="F66" i="11"/>
  <c r="N147" i="5"/>
  <c r="K43" i="6"/>
  <c r="F39" i="6" s="1"/>
  <c r="K112" i="6"/>
  <c r="F107" i="6" s="1"/>
  <c r="L235" i="6"/>
  <c r="F232" i="6" s="1"/>
  <c r="K83" i="7"/>
  <c r="F79" i="7" s="1"/>
  <c r="K92" i="7"/>
  <c r="F87" i="7" s="1"/>
  <c r="L235" i="7"/>
  <c r="F232" i="7" s="1"/>
  <c r="K52" i="8"/>
  <c r="F47" i="8" s="1"/>
  <c r="L235" i="8"/>
  <c r="F232" i="8" s="1"/>
  <c r="K103" i="9"/>
  <c r="F99" i="9" s="1"/>
  <c r="K112" i="10"/>
  <c r="F107" i="10" s="1"/>
  <c r="F112" i="10" s="1"/>
  <c r="K170" i="10"/>
  <c r="F165" i="10" s="1"/>
  <c r="N165" i="10" s="1"/>
  <c r="N186" i="10" s="1"/>
  <c r="F187" i="10" s="1"/>
  <c r="N204" i="10"/>
  <c r="F204" i="10" s="1"/>
  <c r="N224" i="10"/>
  <c r="F224" i="10" s="1"/>
  <c r="K23" i="11"/>
  <c r="F19" i="11" s="1"/>
  <c r="K32" i="11"/>
  <c r="F27" i="11" s="1"/>
  <c r="K52" i="11"/>
  <c r="F47" i="11" s="1"/>
  <c r="K103" i="11"/>
  <c r="F99" i="11" s="1"/>
  <c r="N214" i="11"/>
  <c r="F214" i="11" s="1"/>
  <c r="L235" i="11"/>
  <c r="F232" i="11" s="1"/>
  <c r="K63" i="12"/>
  <c r="F59" i="12" s="1"/>
  <c r="K72" i="12"/>
  <c r="F67" i="12" s="1"/>
  <c r="F72" i="12" s="1"/>
  <c r="K112" i="12"/>
  <c r="F107" i="12" s="1"/>
  <c r="N204" i="12"/>
  <c r="F204" i="12" s="1"/>
  <c r="N224" i="12"/>
  <c r="F224" i="12" s="1"/>
  <c r="K23" i="13"/>
  <c r="F19" i="13" s="1"/>
  <c r="K32" i="13"/>
  <c r="F27" i="13" s="1"/>
  <c r="K52" i="13"/>
  <c r="F47" i="13" s="1"/>
  <c r="K103" i="13"/>
  <c r="F99" i="13" s="1"/>
  <c r="K135" i="13"/>
  <c r="F130" i="13" s="1"/>
  <c r="N130" i="13" s="1"/>
  <c r="L235" i="13"/>
  <c r="F232" i="13" s="1"/>
  <c r="K103" i="7"/>
  <c r="F99" i="7" s="1"/>
  <c r="K103" i="8"/>
  <c r="F99" i="8" s="1"/>
  <c r="K135" i="10"/>
  <c r="F130" i="10" s="1"/>
  <c r="N130" i="10" s="1"/>
  <c r="K43" i="11"/>
  <c r="F39" i="11" s="1"/>
  <c r="K63" i="11"/>
  <c r="F59" i="11" s="1"/>
  <c r="K72" i="11"/>
  <c r="F67" i="11" s="1"/>
  <c r="K135" i="11"/>
  <c r="F130" i="11" s="1"/>
  <c r="N130" i="11" s="1"/>
  <c r="K83" i="12"/>
  <c r="F79" i="12" s="1"/>
  <c r="K92" i="12"/>
  <c r="F87" i="12" s="1"/>
  <c r="M165" i="12" s="1"/>
  <c r="K43" i="13"/>
  <c r="F39" i="13" s="1"/>
  <c r="K63" i="13"/>
  <c r="F59" i="13" s="1"/>
  <c r="K72" i="13"/>
  <c r="F67" i="13" s="1"/>
  <c r="K170" i="13"/>
  <c r="F165" i="13" s="1"/>
  <c r="N165" i="13" s="1"/>
  <c r="N186" i="13" s="1"/>
  <c r="F187" i="13" s="1"/>
  <c r="F66" i="5"/>
  <c r="L235" i="5"/>
  <c r="F232" i="5" s="1"/>
  <c r="K103" i="6"/>
  <c r="F99" i="6" s="1"/>
  <c r="N204" i="6"/>
  <c r="F204" i="6" s="1"/>
  <c r="K112" i="9"/>
  <c r="F107" i="9" s="1"/>
  <c r="K135" i="9"/>
  <c r="F130" i="9" s="1"/>
  <c r="N130" i="9" s="1"/>
  <c r="K170" i="9"/>
  <c r="F165" i="9" s="1"/>
  <c r="N165" i="9" s="1"/>
  <c r="K23" i="10"/>
  <c r="F19" i="10" s="1"/>
  <c r="N214" i="10"/>
  <c r="F214" i="10" s="1"/>
  <c r="F226" i="10" s="1"/>
  <c r="L235" i="10"/>
  <c r="F232" i="10" s="1"/>
  <c r="K112" i="11"/>
  <c r="F107" i="11" s="1"/>
  <c r="N204" i="11"/>
  <c r="F204" i="11" s="1"/>
  <c r="K23" i="12"/>
  <c r="F19" i="12" s="1"/>
  <c r="K32" i="12"/>
  <c r="F27" i="12" s="1"/>
  <c r="K103" i="12"/>
  <c r="F99" i="12" s="1"/>
  <c r="N214" i="12"/>
  <c r="F214" i="12" s="1"/>
  <c r="L235" i="12"/>
  <c r="F232" i="12" s="1"/>
  <c r="K112" i="13"/>
  <c r="F107" i="13" s="1"/>
  <c r="N204" i="13"/>
  <c r="F204" i="13" s="1"/>
  <c r="N224" i="13"/>
  <c r="F224" i="13" s="1"/>
  <c r="K92" i="10"/>
  <c r="F87" i="10" s="1"/>
  <c r="K83" i="10"/>
  <c r="F79" i="10" s="1"/>
  <c r="K72" i="10"/>
  <c r="F67" i="10" s="1"/>
  <c r="F72" i="10" s="1"/>
  <c r="M131" i="10" s="1"/>
  <c r="K63" i="10"/>
  <c r="F59" i="10" s="1"/>
  <c r="K52" i="10"/>
  <c r="F47" i="10" s="1"/>
  <c r="F52" i="10" s="1"/>
  <c r="M108" i="10" s="1"/>
  <c r="K43" i="10"/>
  <c r="F39" i="10" s="1"/>
  <c r="K32" i="10"/>
  <c r="F27" i="10" s="1"/>
  <c r="N224" i="9"/>
  <c r="F224" i="9" s="1"/>
  <c r="N204" i="9"/>
  <c r="F204" i="9" s="1"/>
  <c r="K92" i="9"/>
  <c r="F87" i="9" s="1"/>
  <c r="K83" i="9"/>
  <c r="F79" i="9" s="1"/>
  <c r="K72" i="9"/>
  <c r="F67" i="9" s="1"/>
  <c r="K63" i="9"/>
  <c r="F59" i="9" s="1"/>
  <c r="K52" i="9"/>
  <c r="F47" i="9" s="1"/>
  <c r="K43" i="9"/>
  <c r="F39" i="9" s="1"/>
  <c r="K32" i="9"/>
  <c r="F27" i="9" s="1"/>
  <c r="K23" i="9"/>
  <c r="F19" i="9" s="1"/>
  <c r="N224" i="8"/>
  <c r="F224" i="8" s="1"/>
  <c r="N214" i="8"/>
  <c r="F214" i="8" s="1"/>
  <c r="N204" i="8"/>
  <c r="F204" i="8" s="1"/>
  <c r="K170" i="8"/>
  <c r="F165" i="8" s="1"/>
  <c r="N165" i="8" s="1"/>
  <c r="K135" i="8"/>
  <c r="F130" i="8" s="1"/>
  <c r="N130" i="8" s="1"/>
  <c r="K92" i="8"/>
  <c r="F87" i="8" s="1"/>
  <c r="F92" i="8" s="1"/>
  <c r="K83" i="8"/>
  <c r="F79" i="8" s="1"/>
  <c r="K72" i="8"/>
  <c r="F67" i="8" s="1"/>
  <c r="K63" i="8"/>
  <c r="F59" i="8" s="1"/>
  <c r="K43" i="8"/>
  <c r="F39" i="8" s="1"/>
  <c r="K32" i="8"/>
  <c r="F27" i="8" s="1"/>
  <c r="K23" i="8"/>
  <c r="F19" i="8" s="1"/>
  <c r="N214" i="7"/>
  <c r="F214" i="7" s="1"/>
  <c r="K170" i="7"/>
  <c r="F165" i="7" s="1"/>
  <c r="N165" i="7" s="1"/>
  <c r="N186" i="7" s="1"/>
  <c r="F187" i="7" s="1"/>
  <c r="K135" i="7"/>
  <c r="F130" i="7" s="1"/>
  <c r="N130" i="7" s="1"/>
  <c r="K52" i="7"/>
  <c r="F47" i="7" s="1"/>
  <c r="K43" i="7"/>
  <c r="F39" i="7" s="1"/>
  <c r="K32" i="7"/>
  <c r="F27" i="7" s="1"/>
  <c r="K23" i="7"/>
  <c r="F19" i="7" s="1"/>
  <c r="N224" i="6"/>
  <c r="F224" i="6" s="1"/>
  <c r="N214" i="6"/>
  <c r="F214" i="6" s="1"/>
  <c r="K170" i="6"/>
  <c r="F165" i="6" s="1"/>
  <c r="N165" i="6" s="1"/>
  <c r="K135" i="6"/>
  <c r="F130" i="6" s="1"/>
  <c r="N130" i="6" s="1"/>
  <c r="K92" i="6"/>
  <c r="F87" i="6" s="1"/>
  <c r="K83" i="6"/>
  <c r="F79" i="6" s="1"/>
  <c r="K72" i="6"/>
  <c r="F67" i="6" s="1"/>
  <c r="K63" i="6"/>
  <c r="F59" i="6" s="1"/>
  <c r="K52" i="6"/>
  <c r="F47" i="6" s="1"/>
  <c r="F52" i="6" s="1"/>
  <c r="M130" i="6" s="1"/>
  <c r="K23" i="6"/>
  <c r="F19" i="6" s="1"/>
  <c r="N224" i="5"/>
  <c r="F224" i="5" s="1"/>
  <c r="N214" i="5"/>
  <c r="F214" i="5" s="1"/>
  <c r="F226" i="5" s="1"/>
  <c r="N204" i="5"/>
  <c r="F204" i="5" s="1"/>
  <c r="K170" i="5"/>
  <c r="F165" i="5" s="1"/>
  <c r="N165" i="5" s="1"/>
  <c r="N186" i="5" s="1"/>
  <c r="F187" i="5" s="1"/>
  <c r="K135" i="5"/>
  <c r="F130" i="5" s="1"/>
  <c r="N130" i="5" s="1"/>
  <c r="N156" i="5"/>
  <c r="F157" i="5" s="1"/>
  <c r="K112" i="5"/>
  <c r="F107" i="5" s="1"/>
  <c r="M166" i="5" s="1"/>
  <c r="K92" i="5"/>
  <c r="F87" i="5" s="1"/>
  <c r="F92" i="5" s="1"/>
  <c r="K52" i="5"/>
  <c r="F47" i="5" s="1"/>
  <c r="K32" i="5"/>
  <c r="F27" i="5" s="1"/>
  <c r="K83" i="5"/>
  <c r="F79" i="5" s="1"/>
  <c r="K63" i="5"/>
  <c r="F59" i="5" s="1"/>
  <c r="K72" i="5"/>
  <c r="F67" i="5" s="1"/>
  <c r="F72" i="5" s="1"/>
  <c r="K103" i="5"/>
  <c r="F99" i="5" s="1"/>
  <c r="K43" i="5"/>
  <c r="F39" i="5" s="1"/>
  <c r="K23" i="5"/>
  <c r="F19" i="5" s="1"/>
  <c r="F26" i="13"/>
  <c r="M166" i="13"/>
  <c r="F92" i="13"/>
  <c r="M165" i="13"/>
  <c r="N147" i="13"/>
  <c r="G114" i="12"/>
  <c r="F26" i="12"/>
  <c r="F32" i="12" s="1"/>
  <c r="M107" i="12" s="1"/>
  <c r="M109" i="12"/>
  <c r="M131" i="12"/>
  <c r="M166" i="12"/>
  <c r="F112" i="12"/>
  <c r="N147" i="12"/>
  <c r="N156" i="12" s="1"/>
  <c r="F157" i="12" s="1"/>
  <c r="G114" i="11"/>
  <c r="F26" i="11"/>
  <c r="F112" i="11"/>
  <c r="M166" i="11"/>
  <c r="N224" i="11"/>
  <c r="F224" i="11" s="1"/>
  <c r="F226" i="11" s="1"/>
  <c r="G245" i="11" s="1"/>
  <c r="E11" i="14" s="1"/>
  <c r="F92" i="11"/>
  <c r="M165" i="11"/>
  <c r="N186" i="11"/>
  <c r="F187" i="11" s="1"/>
  <c r="N147" i="11"/>
  <c r="F26" i="10"/>
  <c r="M166" i="10"/>
  <c r="M165" i="10"/>
  <c r="N147" i="10"/>
  <c r="G114" i="9"/>
  <c r="F26" i="9"/>
  <c r="N186" i="9"/>
  <c r="F187" i="9" s="1"/>
  <c r="F112" i="9"/>
  <c r="M166" i="9"/>
  <c r="F92" i="9"/>
  <c r="M165" i="9"/>
  <c r="F226" i="9"/>
  <c r="G245" i="9" s="1"/>
  <c r="E9" i="14" s="1"/>
  <c r="N214" i="9"/>
  <c r="F214" i="9" s="1"/>
  <c r="N147" i="9"/>
  <c r="N156" i="9" s="1"/>
  <c r="F157" i="9" s="1"/>
  <c r="M166" i="8"/>
  <c r="M165" i="8"/>
  <c r="N186" i="8"/>
  <c r="F187" i="8" s="1"/>
  <c r="G114" i="8"/>
  <c r="F26" i="8"/>
  <c r="F32" i="8" s="1"/>
  <c r="M107" i="8" s="1"/>
  <c r="N147" i="8"/>
  <c r="N156" i="8" s="1"/>
  <c r="F157" i="8" s="1"/>
  <c r="G114" i="7"/>
  <c r="F26" i="7"/>
  <c r="M166" i="7"/>
  <c r="F112" i="7"/>
  <c r="N204" i="7"/>
  <c r="F204" i="7" s="1"/>
  <c r="N224" i="7"/>
  <c r="F224" i="7" s="1"/>
  <c r="M165" i="7"/>
  <c r="N147" i="7"/>
  <c r="N156" i="7" s="1"/>
  <c r="F157" i="7" s="1"/>
  <c r="M166" i="6"/>
  <c r="F112" i="6"/>
  <c r="F92" i="6"/>
  <c r="M165" i="6"/>
  <c r="N186" i="6"/>
  <c r="F187" i="6" s="1"/>
  <c r="G114" i="6"/>
  <c r="F26" i="6"/>
  <c r="F32" i="6" s="1"/>
  <c r="M107" i="6" s="1"/>
  <c r="N147" i="6"/>
  <c r="N156" i="6" s="1"/>
  <c r="F157" i="6" s="1"/>
  <c r="F26" i="5"/>
  <c r="F32" i="5" s="1"/>
  <c r="M107" i="5" s="1"/>
  <c r="G114" i="5"/>
  <c r="F112" i="5"/>
  <c r="F52" i="11" l="1"/>
  <c r="M108" i="11" s="1"/>
  <c r="F72" i="8"/>
  <c r="M109" i="8" s="1"/>
  <c r="F52" i="7"/>
  <c r="M130" i="7" s="1"/>
  <c r="F52" i="9"/>
  <c r="M108" i="9" s="1"/>
  <c r="N156" i="11"/>
  <c r="F157" i="11" s="1"/>
  <c r="G189" i="11" s="1"/>
  <c r="F92" i="10"/>
  <c r="F52" i="5"/>
  <c r="F72" i="6"/>
  <c r="F226" i="8"/>
  <c r="F52" i="13"/>
  <c r="M130" i="13" s="1"/>
  <c r="F52" i="8"/>
  <c r="M130" i="8" s="1"/>
  <c r="F72" i="11"/>
  <c r="G189" i="5"/>
  <c r="G245" i="10"/>
  <c r="E10" i="14" s="1"/>
  <c r="G245" i="8"/>
  <c r="E8" i="14" s="1"/>
  <c r="F226" i="13"/>
  <c r="N156" i="13"/>
  <c r="F157" i="13" s="1"/>
  <c r="G114" i="10"/>
  <c r="F112" i="13"/>
  <c r="G114" i="13"/>
  <c r="G116" i="13" s="1"/>
  <c r="F72" i="13"/>
  <c r="M131" i="13" s="1"/>
  <c r="F32" i="13"/>
  <c r="M107" i="13" s="1"/>
  <c r="F226" i="12"/>
  <c r="G245" i="12" s="1"/>
  <c r="E12" i="14" s="1"/>
  <c r="N156" i="10"/>
  <c r="F157" i="10" s="1"/>
  <c r="G189" i="10" s="1"/>
  <c r="M130" i="9"/>
  <c r="M108" i="12"/>
  <c r="M130" i="10"/>
  <c r="M108" i="8"/>
  <c r="M108" i="13"/>
  <c r="F226" i="6"/>
  <c r="F32" i="7"/>
  <c r="M107" i="7" s="1"/>
  <c r="F32" i="11"/>
  <c r="M107" i="11" s="1"/>
  <c r="M165" i="5"/>
  <c r="M109" i="10"/>
  <c r="F32" i="10"/>
  <c r="M107" i="10" s="1"/>
  <c r="F32" i="9"/>
  <c r="M107" i="9" s="1"/>
  <c r="M131" i="8"/>
  <c r="M108" i="7"/>
  <c r="M108" i="6"/>
  <c r="M108" i="5"/>
  <c r="M130" i="5"/>
  <c r="M132" i="13"/>
  <c r="M110" i="13"/>
  <c r="M111" i="13"/>
  <c r="M133" i="13"/>
  <c r="G189" i="13"/>
  <c r="M132" i="12"/>
  <c r="M110" i="12"/>
  <c r="M111" i="12"/>
  <c r="M133" i="12"/>
  <c r="G189" i="12"/>
  <c r="G239" i="12"/>
  <c r="G116" i="12"/>
  <c r="M109" i="11"/>
  <c r="M131" i="11"/>
  <c r="M132" i="11"/>
  <c r="M110" i="11"/>
  <c r="M111" i="11"/>
  <c r="M133" i="11"/>
  <c r="G116" i="11"/>
  <c r="G239" i="11"/>
  <c r="M111" i="10"/>
  <c r="M133" i="10"/>
  <c r="M132" i="10"/>
  <c r="M110" i="10"/>
  <c r="G239" i="10"/>
  <c r="G116" i="10"/>
  <c r="M132" i="9"/>
  <c r="M110" i="9"/>
  <c r="G116" i="9"/>
  <c r="G239" i="9"/>
  <c r="G189" i="9"/>
  <c r="M111" i="9"/>
  <c r="M133" i="9"/>
  <c r="M109" i="9"/>
  <c r="M131" i="9"/>
  <c r="G116" i="8"/>
  <c r="G239" i="8"/>
  <c r="M132" i="8"/>
  <c r="M110" i="8"/>
  <c r="G189" i="8"/>
  <c r="M111" i="8"/>
  <c r="M133" i="8"/>
  <c r="M111" i="7"/>
  <c r="M133" i="7"/>
  <c r="M132" i="7"/>
  <c r="M110" i="7"/>
  <c r="G189" i="7"/>
  <c r="M109" i="7"/>
  <c r="M131" i="7"/>
  <c r="G116" i="7"/>
  <c r="G239" i="7"/>
  <c r="G242" i="7" s="1"/>
  <c r="G243" i="7" s="1"/>
  <c r="F226" i="7"/>
  <c r="M109" i="6"/>
  <c r="M131" i="6"/>
  <c r="M111" i="6"/>
  <c r="M133" i="6"/>
  <c r="G239" i="6"/>
  <c r="G243" i="6" s="1"/>
  <c r="G116" i="6"/>
  <c r="M132" i="6"/>
  <c r="M110" i="6"/>
  <c r="G189" i="6"/>
  <c r="M111" i="5"/>
  <c r="M133" i="5"/>
  <c r="M110" i="5"/>
  <c r="M132" i="5"/>
  <c r="G239" i="5"/>
  <c r="G242" i="5" s="1"/>
  <c r="G243" i="5" s="1"/>
  <c r="G245" i="5" s="1"/>
  <c r="E5" i="14" s="1"/>
  <c r="G116" i="5"/>
  <c r="M109" i="5"/>
  <c r="M131" i="5"/>
  <c r="L234" i="2"/>
  <c r="L232" i="2"/>
  <c r="L233" i="2"/>
  <c r="M130" i="11" l="1"/>
  <c r="G245" i="13"/>
  <c r="E13" i="14" s="1"/>
  <c r="G245" i="7"/>
  <c r="E7" i="14" s="1"/>
  <c r="G239" i="13"/>
  <c r="G242" i="13" s="1"/>
  <c r="G243" i="13" s="1"/>
  <c r="G245" i="6"/>
  <c r="E6" i="14" s="1"/>
  <c r="M109" i="13"/>
  <c r="M112" i="13"/>
  <c r="G118" i="13" s="1"/>
  <c r="G247" i="13" s="1"/>
  <c r="D13" i="14" s="1"/>
  <c r="M112" i="7"/>
  <c r="G118" i="7" s="1"/>
  <c r="G247" i="7" s="1"/>
  <c r="D7" i="14" s="1"/>
  <c r="M112" i="5"/>
  <c r="G118" i="5" s="1"/>
  <c r="G247" i="5" s="1"/>
  <c r="D5" i="14" s="1"/>
  <c r="M112" i="9"/>
  <c r="G118" i="9" s="1"/>
  <c r="G247" i="9" s="1"/>
  <c r="D9" i="14" s="1"/>
  <c r="M112" i="6"/>
  <c r="G118" i="6" s="1"/>
  <c r="G247" i="6" s="1"/>
  <c r="M112" i="8"/>
  <c r="G118" i="8" s="1"/>
  <c r="G247" i="8" s="1"/>
  <c r="D8" i="14" s="1"/>
  <c r="M112" i="10"/>
  <c r="G118" i="10" s="1"/>
  <c r="G247" i="10" s="1"/>
  <c r="D10" i="14" s="1"/>
  <c r="M112" i="11"/>
  <c r="G118" i="11" s="1"/>
  <c r="G247" i="11" s="1"/>
  <c r="D11" i="14" s="1"/>
  <c r="M112" i="12"/>
  <c r="G118" i="12" s="1"/>
  <c r="G247" i="12" s="1"/>
  <c r="D12" i="14" s="1"/>
  <c r="L235" i="2"/>
  <c r="F232" i="2" s="1"/>
  <c r="F222" i="2" l="1"/>
  <c r="N222" i="2" s="1"/>
  <c r="F221" i="2"/>
  <c r="N221" i="2" s="1"/>
  <c r="F212" i="2"/>
  <c r="N212" i="2" s="1"/>
  <c r="F211" i="2"/>
  <c r="N211" i="2" s="1"/>
  <c r="F202" i="2"/>
  <c r="N202" i="2" s="1"/>
  <c r="F201" i="2"/>
  <c r="N201" i="2" s="1"/>
  <c r="E185" i="2"/>
  <c r="F185" i="2" s="1"/>
  <c r="N185" i="2" s="1"/>
  <c r="F184" i="2"/>
  <c r="N184" i="2" s="1"/>
  <c r="F183" i="2"/>
  <c r="N183" i="2" s="1"/>
  <c r="F182" i="2"/>
  <c r="N182" i="2" s="1"/>
  <c r="F181" i="2"/>
  <c r="N181" i="2" s="1"/>
  <c r="E180" i="2"/>
  <c r="F180" i="2" s="1"/>
  <c r="N180" i="2" s="1"/>
  <c r="F179" i="2"/>
  <c r="N179" i="2" s="1"/>
  <c r="F178" i="2"/>
  <c r="N178" i="2" s="1"/>
  <c r="F177" i="2"/>
  <c r="N177" i="2" s="1"/>
  <c r="F176" i="2"/>
  <c r="N176" i="2" s="1"/>
  <c r="E175" i="2"/>
  <c r="F175" i="2" s="1"/>
  <c r="N175" i="2" s="1"/>
  <c r="F174" i="2"/>
  <c r="N174" i="2" s="1"/>
  <c r="F173" i="2"/>
  <c r="N173" i="2" s="1"/>
  <c r="F172" i="2"/>
  <c r="N172" i="2" s="1"/>
  <c r="F171" i="2"/>
  <c r="N171" i="2" s="1"/>
  <c r="K169" i="2"/>
  <c r="K168" i="2"/>
  <c r="M167" i="2"/>
  <c r="K167" i="2"/>
  <c r="K166" i="2"/>
  <c r="K165" i="2"/>
  <c r="N164" i="2"/>
  <c r="E155" i="2"/>
  <c r="F155" i="2" s="1"/>
  <c r="N155" i="2" s="1"/>
  <c r="F154" i="2"/>
  <c r="N154" i="2" s="1"/>
  <c r="F153" i="2"/>
  <c r="N153" i="2" s="1"/>
  <c r="F152" i="2"/>
  <c r="N152" i="2" s="1"/>
  <c r="F151" i="2"/>
  <c r="N151" i="2" s="1"/>
  <c r="E150" i="2"/>
  <c r="F150" i="2" s="1"/>
  <c r="N150" i="2" s="1"/>
  <c r="F149" i="2"/>
  <c r="N149" i="2" s="1"/>
  <c r="F148" i="2"/>
  <c r="N148" i="2" s="1"/>
  <c r="F147" i="2"/>
  <c r="M168" i="2" s="1"/>
  <c r="F146" i="2"/>
  <c r="N146" i="2" s="1"/>
  <c r="E145" i="2"/>
  <c r="F145" i="2" s="1"/>
  <c r="N145" i="2" s="1"/>
  <c r="F144" i="2"/>
  <c r="N144" i="2" s="1"/>
  <c r="F143" i="2"/>
  <c r="N143" i="2" s="1"/>
  <c r="F142" i="2"/>
  <c r="N142" i="2" s="1"/>
  <c r="N141" i="2"/>
  <c r="E140" i="2"/>
  <c r="F140" i="2" s="1"/>
  <c r="N140" i="2" s="1"/>
  <c r="F139" i="2"/>
  <c r="N139" i="2" s="1"/>
  <c r="F138" i="2"/>
  <c r="N138" i="2" s="1"/>
  <c r="F137" i="2"/>
  <c r="N137" i="2" s="1"/>
  <c r="F136" i="2"/>
  <c r="N136" i="2" s="1"/>
  <c r="K134" i="2"/>
  <c r="K133" i="2"/>
  <c r="K132" i="2"/>
  <c r="K131" i="2"/>
  <c r="K130" i="2"/>
  <c r="N204" i="2" l="1"/>
  <c r="F204" i="2" s="1"/>
  <c r="N224" i="2"/>
  <c r="F224" i="2" s="1"/>
  <c r="N214" i="2"/>
  <c r="F214" i="2" s="1"/>
  <c r="K170" i="2"/>
  <c r="F165" i="2" s="1"/>
  <c r="N165" i="2" s="1"/>
  <c r="N186" i="2" s="1"/>
  <c r="F187" i="2" s="1"/>
  <c r="N147" i="2"/>
  <c r="K135" i="2"/>
  <c r="F130" i="2" s="1"/>
  <c r="N130" i="2" s="1"/>
  <c r="F129" i="2"/>
  <c r="N129" i="2" s="1"/>
  <c r="F226" i="2" l="1"/>
  <c r="N156" i="2"/>
  <c r="F157" i="2" s="1"/>
  <c r="G189" i="2" s="1"/>
  <c r="K111" i="2" l="1"/>
  <c r="K110" i="2"/>
  <c r="K109" i="2"/>
  <c r="K108" i="2"/>
  <c r="K107" i="2"/>
  <c r="F105" i="2"/>
  <c r="F104" i="2"/>
  <c r="H103" i="2"/>
  <c r="D106" i="2" s="1"/>
  <c r="F103" i="2"/>
  <c r="K102" i="2"/>
  <c r="K101" i="2"/>
  <c r="K100" i="2"/>
  <c r="K99" i="2"/>
  <c r="K91" i="2"/>
  <c r="K90" i="2"/>
  <c r="K89" i="2"/>
  <c r="K88" i="2"/>
  <c r="K87" i="2"/>
  <c r="F85" i="2"/>
  <c r="F84" i="2"/>
  <c r="H83" i="2"/>
  <c r="D86" i="2" s="1"/>
  <c r="F83" i="2"/>
  <c r="K82" i="2"/>
  <c r="K81" i="2"/>
  <c r="K80" i="2"/>
  <c r="K79" i="2"/>
  <c r="K71" i="2"/>
  <c r="K70" i="2"/>
  <c r="K69" i="2"/>
  <c r="K68" i="2"/>
  <c r="K67" i="2"/>
  <c r="F65" i="2"/>
  <c r="F64" i="2"/>
  <c r="H63" i="2"/>
  <c r="D66" i="2" s="1"/>
  <c r="F63" i="2"/>
  <c r="K62" i="2"/>
  <c r="K61" i="2"/>
  <c r="K60" i="2"/>
  <c r="K59" i="2"/>
  <c r="K51" i="2"/>
  <c r="K50" i="2"/>
  <c r="K49" i="2"/>
  <c r="K48" i="2"/>
  <c r="K47" i="2"/>
  <c r="F45" i="2"/>
  <c r="F44" i="2"/>
  <c r="H43" i="2"/>
  <c r="D46" i="2" s="1"/>
  <c r="F43" i="2"/>
  <c r="K42" i="2"/>
  <c r="K41" i="2"/>
  <c r="K40" i="2"/>
  <c r="K39" i="2"/>
  <c r="F25" i="2"/>
  <c r="C7" i="2"/>
  <c r="K30" i="2"/>
  <c r="K31" i="2"/>
  <c r="K29" i="2"/>
  <c r="K28" i="2"/>
  <c r="K27" i="2"/>
  <c r="F24" i="2"/>
  <c r="F23" i="2"/>
  <c r="K20" i="2"/>
  <c r="K21" i="2"/>
  <c r="K22" i="2"/>
  <c r="K19" i="2"/>
  <c r="H23" i="2"/>
  <c r="D26" i="2" s="1"/>
  <c r="K83" i="2" l="1"/>
  <c r="F79" i="2" s="1"/>
  <c r="K52" i="2"/>
  <c r="F47" i="2" s="1"/>
  <c r="F86" i="2"/>
  <c r="F66" i="2"/>
  <c r="F46" i="2"/>
  <c r="F26" i="2"/>
  <c r="F106" i="2"/>
  <c r="G114" i="2"/>
  <c r="K103" i="2"/>
  <c r="F99" i="2" s="1"/>
  <c r="K92" i="2"/>
  <c r="F87" i="2" s="1"/>
  <c r="M165" i="2" s="1"/>
  <c r="K72" i="2"/>
  <c r="F67" i="2" s="1"/>
  <c r="K63" i="2"/>
  <c r="F59" i="2" s="1"/>
  <c r="K43" i="2"/>
  <c r="F39" i="2" s="1"/>
  <c r="K112" i="2"/>
  <c r="F107" i="2" s="1"/>
  <c r="M166" i="2" s="1"/>
  <c r="K32" i="2"/>
  <c r="F27" i="2" s="1"/>
  <c r="K23" i="2"/>
  <c r="F19" i="2" s="1"/>
  <c r="G116" i="2" l="1"/>
  <c r="G239" i="2"/>
  <c r="G242" i="2" s="1"/>
  <c r="G243" i="2" s="1"/>
  <c r="G245" i="2" s="1"/>
  <c r="E4" i="14" s="1"/>
  <c r="F52" i="2"/>
  <c r="M108" i="2" s="1"/>
  <c r="F72" i="2"/>
  <c r="F92" i="2"/>
  <c r="F112" i="2"/>
  <c r="F32" i="2"/>
  <c r="M107" i="2" s="1"/>
  <c r="M130" i="2" l="1"/>
  <c r="M109" i="2"/>
  <c r="M131" i="2"/>
  <c r="M110" i="2"/>
  <c r="M132" i="2"/>
  <c r="M111" i="2"/>
  <c r="M133" i="2"/>
  <c r="M112" i="2" l="1"/>
  <c r="G118" i="2" s="1"/>
  <c r="G247" i="2" s="1"/>
  <c r="D4" i="14" s="1"/>
</calcChain>
</file>

<file path=xl/sharedStrings.xml><?xml version="1.0" encoding="utf-8"?>
<sst xmlns="http://schemas.openxmlformats.org/spreadsheetml/2006/main" count="4786" uniqueCount="333">
  <si>
    <t>Cree una lista de tareas y bebida con su coste en la tabla, comenzando por la celda a la derecha, y una lista de tareas en la tabla comenzando por la celda E11. La instrucción siguiente se encuentra en la celda A16.</t>
  </si>
  <si>
    <t>Columna1</t>
  </si>
  <si>
    <t>Columna2</t>
  </si>
  <si>
    <t>Columna3</t>
  </si>
  <si>
    <t>Columna4</t>
  </si>
  <si>
    <t>Columna5</t>
  </si>
  <si>
    <t>Columna6</t>
  </si>
  <si>
    <t>“PRESTAR LOS SERVICIOS PARA DESARROLLAR PLANES DE MEDIOS DE LAS ESTRATEGIAS DE COMUNICACIÓN DEFINIDAS POR LA SECRETARÍA DISTRITAL DE SEGURIDAD, CONVIVENCIA Y JUSTICIA DE BOGOTÁ, CON EL FIN DE PROMOCIONAR TODOS LOS SERVICIOS Y PROGRAMAS QUE TIENE LA ENTIDAD”</t>
  </si>
  <si>
    <t>Salario mínimo legal en Colombia</t>
  </si>
  <si>
    <t>1.1.1. Serie histórica en pesos colombianos_periodicidad anual</t>
  </si>
  <si>
    <t/>
  </si>
  <si>
    <t>Información disponible desde el 1 de julio de 1984.</t>
  </si>
  <si>
    <r>
      <rPr>
        <sz val="9"/>
        <color indexed="8"/>
        <rFont val="Helvetica"/>
      </rPr>
      <t xml:space="preserve"> </t>
    </r>
    <r>
      <rPr>
        <i/>
        <sz val="9"/>
        <color indexed="8"/>
        <rFont val="Helvetica"/>
      </rPr>
      <t>Banco de la República - Gerencia Técnica - información extraída de la bodega de datos -Serankua- el 08/10/2018 09:13:42</t>
    </r>
  </si>
  <si>
    <t>Año</t>
  </si>
  <si>
    <t>Salario mínimo diario</t>
  </si>
  <si>
    <t>Salario mínimo mensual</t>
  </si>
  <si>
    <t>Variación porcentual anual ¹</t>
  </si>
  <si>
    <t>Decretos del Gobierno Nacional</t>
  </si>
  <si>
    <t xml:space="preserve">N/A </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</si>
  <si>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</si>
  <si>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</si>
  <si>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</si>
  <si>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</si>
  <si>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</si>
  <si>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</si>
  <si>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</si>
  <si>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</si>
  <si>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</si>
  <si>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</si>
  <si>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</si>
  <si>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</si>
  <si>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</si>
  <si>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</si>
  <si>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</si>
  <si>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</si>
  <si>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</si>
  <si>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</si>
  <si>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</si>
  <si>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</si>
  <si>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</si>
  <si>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</si>
  <si>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</si>
  <si>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</si>
  <si>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</si>
  <si>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</si>
  <si>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</si>
  <si>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</si>
  <si>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</si>
  <si>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</si>
  <si>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</si>
  <si>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</si>
  <si>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</si>
  <si>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</si>
  <si>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r>
      <rPr>
        <b/>
        <sz val="9"/>
        <color indexed="8"/>
        <rFont val="Helvetica"/>
      </rPr>
      <t xml:space="preserve">Fuente: </t>
    </r>
    <r>
      <rPr>
        <sz val="9"/>
        <color indexed="8"/>
        <rFont val="Helvetica"/>
      </rPr>
      <t>Ministerio del Trabajo (</t>
    </r>
    <r>
      <rPr>
        <u/>
        <sz val="9"/>
        <color indexed="12"/>
        <rFont val="Helvetica"/>
      </rPr>
      <t>www.mintrabajo.gov.co</t>
    </r>
    <r>
      <rPr>
        <sz val="9"/>
        <color indexed="8"/>
        <rFont val="Helvetica"/>
      </rPr>
      <t>) y decretos del Gobierno Nacional (</t>
    </r>
    <r>
      <rPr>
        <u/>
        <sz val="9"/>
        <color indexed="12"/>
        <rFont val="Helvetica"/>
      </rPr>
      <t>www.presidencia.gov.co</t>
    </r>
    <r>
      <rPr>
        <sz val="9"/>
        <color indexed="8"/>
        <rFont val="Helvetica"/>
      </rPr>
      <t>).</t>
    </r>
  </si>
  <si>
    <r>
      <rPr>
        <sz val="9"/>
        <color indexed="8"/>
        <rFont val="Helvetica"/>
      </rPr>
      <t xml:space="preserve"> </t>
    </r>
    <r>
      <rPr>
        <b/>
        <sz val="9"/>
        <color indexed="8"/>
        <rFont val="Helvetica"/>
      </rPr>
      <t xml:space="preserve">Nota: </t>
    </r>
    <r>
      <rPr>
        <sz val="9"/>
        <color indexed="8"/>
        <rFont val="Helvetica"/>
      </rPr>
      <t xml:space="preserve"> desde el 1 de julio de 1984 se unificó el salario mínimo para todos los sectores de la economía.</t>
    </r>
  </si>
  <si>
    <r>
      <rPr>
        <sz val="9"/>
        <color indexed="8"/>
        <rFont val="Helvetica"/>
      </rPr>
      <t xml:space="preserve"> </t>
    </r>
    <r>
      <rPr>
        <b/>
        <sz val="9"/>
        <color indexed="8"/>
        <rFont val="Helvetica"/>
      </rPr>
      <t>¹</t>
    </r>
    <r>
      <rPr>
        <sz val="9"/>
        <color indexed="8"/>
        <rFont val="Helvetica"/>
      </rPr>
      <t xml:space="preserve"> Variación porcentual con respecto al dato del año imediatamente anterior. </t>
    </r>
  </si>
  <si>
    <r>
      <rPr>
        <sz val="9"/>
        <color indexed="8"/>
        <rFont val="Helvetica"/>
      </rPr>
      <t xml:space="preserve"> </t>
    </r>
    <r>
      <rPr>
        <b/>
        <sz val="9"/>
        <color indexed="8"/>
        <rFont val="Helvetica"/>
      </rPr>
      <t xml:space="preserve">(N/A) </t>
    </r>
    <r>
      <rPr>
        <sz val="9"/>
        <color indexed="8"/>
        <rFont val="Helvetica"/>
      </rPr>
      <t xml:space="preserve"> No aplica</t>
    </r>
  </si>
  <si>
    <t>PRESUPUESTO OFICIAL:</t>
  </si>
  <si>
    <t>FECHA DE CIERRE DEL PROCESO</t>
  </si>
  <si>
    <t>PRESUPUESTO OFICIAL EN SMMLV</t>
  </si>
  <si>
    <t>3.6 REQUISITOS HABILITANTES TÉCNICOS</t>
  </si>
  <si>
    <t>3.6.1 EXPERIENCIA DEL PROPONENTE</t>
  </si>
  <si>
    <t xml:space="preserve">Objeto: </t>
  </si>
  <si>
    <t>Contratante:</t>
  </si>
  <si>
    <t>Porcentaje de Participación Consorcios /UT:</t>
  </si>
  <si>
    <t>Requisito</t>
  </si>
  <si>
    <t>Acreditado</t>
  </si>
  <si>
    <t>Cumple/No cumple</t>
  </si>
  <si>
    <t>Observaciones</t>
  </si>
  <si>
    <t>Códigos del Clasificador de Bienes y Servicios</t>
  </si>
  <si>
    <t>Valor del proyecto o contrato</t>
  </si>
  <si>
    <t>SMMLV - a la fecha de suscripción del contrato</t>
  </si>
  <si>
    <t>Fecha de terminación del contrato</t>
  </si>
  <si>
    <t>SI</t>
  </si>
  <si>
    <t>NO</t>
  </si>
  <si>
    <t xml:space="preserve">Contrato 1 - </t>
  </si>
  <si>
    <t>nombre del proponente o miembro de la estructura plural que aporta la experiencia.</t>
  </si>
  <si>
    <t xml:space="preserve">NOMBRE DEL PROPONENTE: </t>
  </si>
  <si>
    <t>OBJETO DEL CONTRATO</t>
  </si>
  <si>
    <t>x</t>
  </si>
  <si>
    <t>X</t>
  </si>
  <si>
    <t>RADIO</t>
  </si>
  <si>
    <t>PRENSA</t>
  </si>
  <si>
    <t>TELEVISIÓN</t>
  </si>
  <si>
    <t>DIGITALES</t>
  </si>
  <si>
    <t>MEDIOS ALTERNATIVOS</t>
  </si>
  <si>
    <t>TIPO DE PLAN DE MEDIOS ACREDITADO</t>
  </si>
  <si>
    <t>Valoración de la experiencia acreditada mediante el presente contrato</t>
  </si>
  <si>
    <t>Contrato 2</t>
  </si>
  <si>
    <t xml:space="preserve">Contrato 3 - </t>
  </si>
  <si>
    <t xml:space="preserve">Contrato 4 - </t>
  </si>
  <si>
    <t xml:space="preserve">Contrato 5 - </t>
  </si>
  <si>
    <t>La sumatoria de los valores de los contratos presentados en cumplimiento de la experiencia solicitada, deberá ser igual o superior al 100% del valor del presupuesto oficial expresado en SMMLV</t>
  </si>
  <si>
    <t>De acuerdo con la experiencia del proponente acreditada para los requisitos técnicos habilitantes, el proponente se encuentra:</t>
  </si>
  <si>
    <t>3.6.2 EQUIPO DE TRABAJO HABILITANTE (FORMATO No. 3)</t>
  </si>
  <si>
    <t xml:space="preserve">Nombre: </t>
  </si>
  <si>
    <t>INGENIERO CIVIL</t>
  </si>
  <si>
    <t>Formación académica:</t>
  </si>
  <si>
    <t>ARQUITECTO</t>
  </si>
  <si>
    <t>Experiencia Específica:</t>
  </si>
  <si>
    <t>DIRECTOR GENERAL DE PROYECTO O DIRECTOR DE CUENTA</t>
  </si>
  <si>
    <t>Experiencia específica certificada como director y/o gerente de proyecto y/o cuenta en cuatro (4) proyectos realizando acompañamiento de estrategias de comunicaciones y/o plan de medios con empresas del sector público y/o privado con una duración en cada proyecto mínimo de seis (6) meses*.</t>
  </si>
  <si>
    <t>Profesional en Comunicación Social y/o Publicidad y/o Mercadeo y/o Administrador de Empresas</t>
  </si>
  <si>
    <t>Experiencia Específica Certificada</t>
  </si>
  <si>
    <t>Formación académica</t>
  </si>
  <si>
    <t>COMUNICACIÓN SOCIAL</t>
  </si>
  <si>
    <t>PUBLICIDAD</t>
  </si>
  <si>
    <t>MERCADEO</t>
  </si>
  <si>
    <t xml:space="preserve">ADMINISTRACIÓN DE EMPRESAS </t>
  </si>
  <si>
    <t>DOCUMENTOS REQUERIDOS PARA LA ACREDITACIÓN</t>
  </si>
  <si>
    <t>Carta de Compromiso (Formato No. 8)</t>
  </si>
  <si>
    <t>Hoja de Vida</t>
  </si>
  <si>
    <t>Copia del Acta de Grado y/o Diploma de Grado Profesional</t>
  </si>
  <si>
    <t>Copia de la Tarjeta o Matrícula Profesional Vigente (Cuando Aplique</t>
  </si>
  <si>
    <t>Copia de Cédula de Ciudadanía</t>
  </si>
  <si>
    <t>Convalidación Titulos Obtenidos en el Exterior (cuando aplique)</t>
  </si>
  <si>
    <t>El proponente allega diligenciado el formato No. 3 "EXPERIENCIA DEL PERSONAL HABILITANTE"</t>
  </si>
  <si>
    <r>
      <rPr>
        <b/>
        <sz val="10"/>
        <color theme="1"/>
        <rFont val="Arial Narrow"/>
        <family val="2"/>
      </rPr>
      <t>Proyecto 1</t>
    </r>
    <r>
      <rPr>
        <sz val="10"/>
        <color theme="1"/>
        <rFont val="Arial Narrow"/>
        <family val="2"/>
      </rPr>
      <t xml:space="preserve">: </t>
    </r>
  </si>
  <si>
    <r>
      <rPr>
        <b/>
        <sz val="10"/>
        <color theme="1"/>
        <rFont val="Arial Narrow"/>
        <family val="2"/>
      </rPr>
      <t>Proyecto 2</t>
    </r>
    <r>
      <rPr>
        <sz val="10"/>
        <color theme="1"/>
        <rFont val="Arial Narrow"/>
        <family val="2"/>
      </rPr>
      <t xml:space="preserve">: </t>
    </r>
  </si>
  <si>
    <r>
      <rPr>
        <b/>
        <sz val="10"/>
        <color theme="1"/>
        <rFont val="Arial Narrow"/>
        <family val="2"/>
      </rPr>
      <t>Proyecto 3</t>
    </r>
    <r>
      <rPr>
        <sz val="10"/>
        <color theme="1"/>
        <rFont val="Arial Narrow"/>
        <family val="2"/>
      </rPr>
      <t xml:space="preserve">: </t>
    </r>
  </si>
  <si>
    <t>Cargo</t>
  </si>
  <si>
    <t>DIRECTOR DE PROYECTO</t>
  </si>
  <si>
    <t>GERENTE DE PROYECTO</t>
  </si>
  <si>
    <t>GERENTE DE CUENTA</t>
  </si>
  <si>
    <t>¿ACOMPAÑAMIENTO DE ESTRATEGIAS DE COMUNICACIONES Y/O PLAN DE MEDIOS?</t>
  </si>
  <si>
    <t>Fecha de Inicio Proyecto</t>
  </si>
  <si>
    <t>Fecha Finalización Proyecto</t>
  </si>
  <si>
    <t>Duración Total Proyecto</t>
  </si>
  <si>
    <r>
      <rPr>
        <b/>
        <sz val="10"/>
        <color theme="1"/>
        <rFont val="Arial Narrow"/>
        <family val="2"/>
      </rPr>
      <t>Proyecto 4</t>
    </r>
    <r>
      <rPr>
        <sz val="10"/>
        <color theme="1"/>
        <rFont val="Arial Narrow"/>
        <family val="2"/>
      </rPr>
      <t xml:space="preserve">: </t>
    </r>
  </si>
  <si>
    <t>VERIFICACIÓN FINAL DEL PROFESIONAL</t>
  </si>
  <si>
    <t>EJECUTIVO DE CUENTA</t>
  </si>
  <si>
    <t>Experiencia específica certificada como Ejecutivo de Cuenta en tres (3) proyectos de estrategias de comunicaciones y/o plan de medios con empresas del sector público y/o privado con una duración en cada proyecto mínimo de seis (6) meses*.</t>
  </si>
  <si>
    <t>¿PROYECTO DE ESTRATEGIAS DE COMUNICACIONES Y/O PLAN DE MEDIOS?</t>
  </si>
  <si>
    <t>De acuerdo con el equipo de trabajo acreditado, el proponente se encuentra:</t>
  </si>
  <si>
    <t>3.7.1 CRITERIOS DE PONDERACIÓN O DE CALIFICACIÓN DE LA OFERTA</t>
  </si>
  <si>
    <r>
      <t>3.7.1.1.</t>
    </r>
    <r>
      <rPr>
        <sz val="12"/>
        <rFont val="Arial Narrow"/>
        <family val="2"/>
      </rPr>
      <t xml:space="preserve"> </t>
    </r>
    <r>
      <rPr>
        <b/>
        <sz val="12"/>
        <rFont val="Arial Narrow"/>
        <family val="2"/>
      </rPr>
      <t>PONDERACIÓN DE CALIDAD: PERSONAL ADICIONAL AL EQUIPO DE TRABAJO MÍNIMO REQUERIDO – TREINTA Y NUEVE (39) PUNTOS (FORMATO Nro. 12)</t>
    </r>
  </si>
  <si>
    <t>Profesional en Comunicación Social y/o Publicidad y/o Mercadeo</t>
  </si>
  <si>
    <t>Experiencia específica certificada en el manejo de tres (3) cuentas y/o campañas en donde se haya ejecutado pautas ATL (ya sea en el sector público y/o privado)</t>
  </si>
  <si>
    <t>ASESOR PARA PAUTA ATL (TRECE 13 PUNTOS)</t>
  </si>
  <si>
    <t>Profesional en Comunicación Social y/o Publicidad y/o Mercadeo.</t>
  </si>
  <si>
    <t>Experiencia específica certificada:</t>
  </si>
  <si>
    <t>PUNTOS</t>
  </si>
  <si>
    <t>ASESOR PARA PAUTA BTL (TRECE 13 PUNTOS)</t>
  </si>
  <si>
    <t>Experiencia específica certificada en el manejo de tres (3) cuentas y/o campañas en donde se haya ejecutado pautas BTL (ya sea en el sector público y/o privado)</t>
  </si>
  <si>
    <t>ASESOR PARA PAUTA DIGITAL (TRECE 13 PUNTOS)</t>
  </si>
  <si>
    <t>Experiencia específica certificada en el manejo de tres (3) cuentas y/o campañas en donde se haya ejecutado PAUTAS DIGITALES (ya sea en el sector público y/o privado)</t>
  </si>
  <si>
    <t>El proponente allega diligenciado el formato No. 12 "OFRECIMIENTO ADICIONAL AL EQUIPO DE TRABAJO MÍNIMO REQUERIDO"</t>
  </si>
  <si>
    <t>DESCRIPCIÓN</t>
  </si>
  <si>
    <t xml:space="preserve">OFRECIMIENTO </t>
  </si>
  <si>
    <t>VALIDACIÓN</t>
  </si>
  <si>
    <t>OBSERVACIÓN</t>
  </si>
  <si>
    <t>10 Puntos</t>
  </si>
  <si>
    <t>5 Puntos</t>
  </si>
  <si>
    <t>0 Puntos</t>
  </si>
  <si>
    <t>PUNTAJE TOTAL OBTENIDO (PONTEDERACIÓN TÉCNICA</t>
  </si>
  <si>
    <t>3.7.1.3 PROTECCIÓN A LA INDUSTRIA NACIONAL (LEY 816 DE 2003) - 10 PUNTOS</t>
  </si>
  <si>
    <t xml:space="preserve">Servicios prestados por personas naturales colombianas o residentes en Colombia o por personas jurídicas constituidas de conformidad con la legislación Colombiana o aplica el principio de reciprocidad. </t>
  </si>
  <si>
    <t>Servicios prestados por personas naturales colombianas o residentes en Colombia o por personas jurídicas constituidas de conformidad con la legislación Colombiana y personas extranjeras de acuerdo con la legislación nacional sin aplicación al principio de reciprocidad.</t>
  </si>
  <si>
    <t>El oferente cuya empresa se haya constituido por personas extranjeras de acuerdo con legislación nacional.</t>
  </si>
  <si>
    <t>El proponente allega diligenciado el formato No. 9 "APOYO A LA INDUSTRIA NACIONAL"</t>
  </si>
  <si>
    <t>PUNTAJE</t>
  </si>
  <si>
    <t>Verificados los anteriores requisitos, se asignará el puntaje, a quienes acrediten el número mínimo de trabajadores con discapacidad</t>
  </si>
  <si>
    <t xml:space="preserve">SUMA DE LA EXPERIENCIA DEL PROPONENTE </t>
  </si>
  <si>
    <t>En caso de Consorcio o Unión Temporal, se tendrá en cuenta el personal del integrante que aporte como mínimo el 40% de la experiencia requerida</t>
  </si>
  <si>
    <t>NOMBRE DEL INTEGRANTE</t>
  </si>
  <si>
    <t>SUMAR LA EXPERIENCIA DEL PROPONENTE QUE APORTA LA CERTIFICACIÓN</t>
  </si>
  <si>
    <t>Total Puntos</t>
  </si>
  <si>
    <t>3.7.1.4 INCENTIVO A FAVOR DE LAS PERSONAS CON DISPACIDAD – DECRETO 392 DE 2018 (1 PUNTO)</t>
  </si>
  <si>
    <t>CERTIFICADO DEL NÚMERO TOTAL DE TRABAJADORES VINCULADOS A LA PLANTA PERSONAL</t>
  </si>
  <si>
    <t>CERTIFICADO EXPEDIDO POR EL MINISTERIO DEL TRABAJO</t>
  </si>
  <si>
    <t>TOTAL PUNTAJE ACUMULADO</t>
  </si>
  <si>
    <t>Fecha de suscripción del contrato</t>
  </si>
  <si>
    <t>Consecutivo RUP</t>
  </si>
  <si>
    <t xml:space="preserve">Consecutivo RUP </t>
  </si>
  <si>
    <t>El proponente se encuentra:</t>
  </si>
  <si>
    <t>LICITACIÓN PÚBLICA</t>
  </si>
  <si>
    <t xml:space="preserve">PROCESO CONTRACTUAL Nro. SCJ-SIF-LP-004-2019 </t>
  </si>
  <si>
    <t>NOMBRE</t>
  </si>
  <si>
    <t>RESULTADO</t>
  </si>
  <si>
    <t xml:space="preserve">No. </t>
  </si>
  <si>
    <t>CENTURY MEDIA S.A.S.</t>
  </si>
  <si>
    <t>MINISTERIO DE SALUD Y PROTECCIÓN SOCIAL</t>
  </si>
  <si>
    <t>"PAUTAR EN MEDIOS DE COMUNICACIÓN LAS ESTRATEGÍAS DE COMUNICACIÓN DEL MINISTERIO, A PROPÓSITO DEL INTERÉS PÚBLICO EN SALUD Y PROTECCIÓN SOCIAL</t>
  </si>
  <si>
    <t>838-2015</t>
  </si>
  <si>
    <t>"CONTRATAR LOS SERVICIOS DE UNA CENTRAL DE MEDIOS PARA QUE REALICE LA DIFUSIÓN DE LA ESTRATEGÍA DE COMUNICACIÓN A TRAVÉS DE LOS DIFERENTES MEDIOS DE COMUNICACIÓN MASIVOS, DE ACUERDO A LAS NECESIDADES DE LA SUPERINTENDENCIA NACIONAL DE SALUD, EL ANEXO N°1 ESPECIFICACIONES TÉCNICAS DEL PRESENTE CONTRATO  Y LA PROPUESTA DEL CONTRATISTA"</t>
  </si>
  <si>
    <t>SUPERINTENDENCIA DE SALUD</t>
  </si>
  <si>
    <t>161-2015</t>
  </si>
  <si>
    <t>KATIA GISELLA RÍOS NAVARRO</t>
  </si>
  <si>
    <t>HECTOR JAVIER SEGURA ROA</t>
  </si>
  <si>
    <t>MARIO ALBERTO RÍOS CONDE</t>
  </si>
  <si>
    <t>CONSORCIO NACIONAL DE MEDIOS</t>
  </si>
  <si>
    <t>CORREDOR EMPRESARIAL S.A.</t>
  </si>
  <si>
    <t xml:space="preserve">SERVICIOS RELACIONADOS CON PALEACIÓN, DISEÑO E IMPLEMENTACIÓN DE ESTRATEGÍAS EN MEDIOS DE COMUNICACIÓN (TELEVISIÓN, RADIO, EUCOLES, DIGITAL REVISTAS  Y VALLAS LED) </t>
  </si>
  <si>
    <t xml:space="preserve">MINISTERIO DE DEFENSA </t>
  </si>
  <si>
    <t>PRESTAR LOS SERVICIOS DE UNA CENTRAL DE MEDIOS PARA LA DIFUSIÓN A TRAVÉS DE MEDIOS MASIVOS DE COMUNICACIÓN A NIVEL REGIONAL, LOCAL Y COMUNITARIO, DE LAS CAMPAÑAS REALIZADAS POR EL GRUPO DE ATENCIÓN HUMANITARIA AL DESMOVILIZADO (GAHD), TENDIENTES A PROMOVER LA DESMOVILIZACIÓN DE LOS MIEMBROS DE GRUPOS ARMADOS ORGANIZADOS  AL MARGEN DE LA LEY (GAOML), ASÍ COMO LA PREVENCIÓN DE RECLUTAMIENTO ILÍCITO, Y LA SENSIBILIZACIÓN A LA COMUNIDAD FRENTE AL DESMOVILIZADO, EN CUMPLIMIENTO DEL ARTICULO 4º DEL DECRETO 395 DE 2007 Y TODAS LAS NORMAS QUE LO COMPLEMENTEN, ADICIONES O SUSTITUYAN.</t>
  </si>
  <si>
    <t>METROVIVIENDA</t>
  </si>
  <si>
    <t>CONTRATAR LOS SERVICIOS COMO AGENCIA DE MEDIOS PARA FACILITAR ACCESO A ESPACIOS DE DIVULGACIÓN EN MEDIOS MASIVOS, COMUNITARIOS Y/O
ALTERNATIVOS DE COMUNICACIÓN.</t>
  </si>
  <si>
    <t xml:space="preserve">MUNICIPIO DE SOACHA </t>
  </si>
  <si>
    <t>CONTRATAR LOS SERVICIOS PARA LA EJECUCIÓN DEL MANEJO DEL PLAN DE MEDIOS DE LOS DIFERENTES PROGRAMAS Y ACTIVIDADES DE LA ALCALDÍA MUNICIPAL DE SOACHA.</t>
  </si>
  <si>
    <t>GIOVANNI HERNANDEZ VILLALBA</t>
  </si>
  <si>
    <t>ESTEBAN FIGUEROA TRIANA</t>
  </si>
  <si>
    <t>SANDRA CARMENZA QUINTERO CALDERON</t>
  </si>
  <si>
    <t>UNIÓN TEMPORAL ERCA Y UNIVERSAL GROUP</t>
  </si>
  <si>
    <t>Universal Group</t>
  </si>
  <si>
    <t>Prestar el servicio de ejecución del plan de medios, en virtud del contrato interadministrativo 016 de 2018 suscrito con la Agencia Nacional De Seguridad Vial</t>
  </si>
  <si>
    <t>Canal Regional de Televisión  Teveandina LTDA</t>
  </si>
  <si>
    <t>311-2018</t>
  </si>
  <si>
    <t>071-2015 (UNIVERSAL GROUP)</t>
  </si>
  <si>
    <t>Realizar el cubrimiento en medios de la campaña de la Policia Nacional "Un compromiso de Corazón"</t>
  </si>
  <si>
    <t>Imprenta Nacional de Colombia</t>
  </si>
  <si>
    <t>03-2018(GRUPO ERCA)</t>
  </si>
  <si>
    <t>Prestar sus servicios como agencia y/o central de medios para la ejecución del plan de medios para radio, televisión con miras a la difusión institucional de la propaganda electoral para las elecciones del Congreso de la República-Senado y Cámara de Representantes- periodo constitucional 2018-2022</t>
  </si>
  <si>
    <t>Partido Liberal Colombiano</t>
  </si>
  <si>
    <t>013-2017 (Grupo Erca)</t>
  </si>
  <si>
    <t xml:space="preserve">Prestar sus servicios como agencia y/o central de medios para la ejecución del plan de medios para radio, televisión y redes sociales con miras a la realización de la consulta popular liberal para la escogencia del candidato del Partido Liberal  colombiano para la presidencia de  la República de Colombia </t>
  </si>
  <si>
    <t>MARCELA CÁRDENAS GABRIEL</t>
  </si>
  <si>
    <t>FABÍAN OSWALDO MILÁN IBARRA</t>
  </si>
  <si>
    <t>DIANA FONSECA PEREZ</t>
  </si>
  <si>
    <t>JULIAN CAMILO CHUCHOQUE TIBAQUIRÁ</t>
  </si>
  <si>
    <t>ADD MEDIA</t>
  </si>
  <si>
    <t>Municipio de Santiago de Cali- Oficina de Comunicaciones</t>
  </si>
  <si>
    <t>Prestar el servicio de central de medios para la producción y divulgación de las estrategías de comunicación de los planes, programas y proyectos de la Alcaldía de Santiago de Cali, como parte de l proyecto "Fortalecimiento delas acciones institucionales de comunicación hacia la comunidad de Santiago de Cali.</t>
  </si>
  <si>
    <t>Prestacióndeservicios decentral de medios para vinculación de medios, plan de medios,y ejecución de estrategías de difución de información de la Alcaldía del Municipio de Santiago de Cali, como parte del proyecto "Fortalecimiento de la comunicación entre la Alcaldía y la comunidad del Municipio de Santiago de Cali</t>
  </si>
  <si>
    <t>Municipio Santiago de Cali</t>
  </si>
  <si>
    <t>LEONARDO GIRALDO CARDENAS</t>
  </si>
  <si>
    <t>LORENA MONTAÑEZ</t>
  </si>
  <si>
    <t>CATALINA OLIVEROS URIBE</t>
  </si>
  <si>
    <t>OPTIMA TM S.A.S</t>
  </si>
  <si>
    <t>994-2015-OPTIMA TM S.A.S.</t>
  </si>
  <si>
    <t>Prestación de servicios para la emisión de mensajes de reintegración en medios masivos, alternativos, tradicionales y no tradicionales como respaldo al fortalecimiento del posicionamiento del proceso de reintegración en el marco de la estrategía  de counicaciones para la reintegración de la ACR</t>
  </si>
  <si>
    <t>ACR</t>
  </si>
  <si>
    <t>OPTIMA TM S.A.S.</t>
  </si>
  <si>
    <t>Pautar en medios de comunicación las estrategías de comunicación del Ministerio a propósito del interés público en Salud y en Protección Social</t>
  </si>
  <si>
    <t>Prestación del servicio de diseño, producción, desarrollo y difusión de estrategías de comunicación  externas e internasque incluyan planes de medios, piezas de comunicación y actividades de divulgación necesarias de las obligaciones tributarias aduaneras y cambiarias que fomenten la cultura tributaria  dentro del marco  de la misionalidad y objetivos estrategicos institucionales</t>
  </si>
  <si>
    <t>DIAN</t>
  </si>
  <si>
    <t>DANE</t>
  </si>
  <si>
    <t>Emisión de cuñas de radio y la impresión e inserción de separatas  en periodicos regionales con la cobertura rural y urbana  de la fase 1 para la ejecución  de la estrategía  de difusión  de resultados del tercer censo  nacional agropecuario.</t>
  </si>
  <si>
    <t>ALBERTO RENÉ OSORIO REYES</t>
  </si>
  <si>
    <t>ISABELITA DE LA PAVA MARTINEZ</t>
  </si>
  <si>
    <t>CAROLINA CASTIBLANCO ALVAREZ</t>
  </si>
  <si>
    <t>LIBARDO ENRIQUE GONZALES MEDINA</t>
  </si>
  <si>
    <t>ALEXANDER JAVIER ESLAVA TAFUR</t>
  </si>
  <si>
    <t>SERVIMEDIOS</t>
  </si>
  <si>
    <t>Actuar como agencvia y central de medios, prestando el servicio de desarrollo de campañas publicitarias a traves de la producción, diseño y ejecución del plan de medios a nivel internacional, nacional y regional que incluyo la publicación de avisos en prensa, revistas, comerciales para televisión, cuñas radiales, medios digitales y en general todos los mediosATL y BTL, necesarios para el posicionamiento de la marca, asi como el desarrollo creativo de las campañas publicitarias, asesoria, planificación e investigación, desarrollo grafico y creativo como apoyo a las acciones de mercadeo</t>
  </si>
  <si>
    <t>MEDPLUS</t>
  </si>
  <si>
    <t>Prestar el servicio de agencia de medios para l a publicación y producción de información de carácter institucional de los Planes y Programas de la Secretaria de Cultura Recreación y Deporte en los diferentes medios de Comunicación y otros espacio publicitarios</t>
  </si>
  <si>
    <t>SECRETARÍA DISTRITAL DE CULTURA Y RECREACIÓN Y DEPORTE</t>
  </si>
  <si>
    <t>Actuar como agencia y central de medios, prestando el servicio de desarrollo de campañas publicitarias, a través de la producción, diseño y ejecución del plan de medios a nivel internacional, nacional y regional que incluyo la publicación  de avisos en prensa, revistas comerciales para televisón, cuñas radiales, medios  de comunicaciones masivos y alternativos necesario para el posicionamiento de la marca, asi como el desarrollo creativo  de las campañas pulicitarias, asesoria, planificacón e investigación, desarrollo gráfico conceptual de piezas en formatos de alto impacto y piezas interactivas  y multimedia y materiales colaterales como apoyo a las actividades de mercadeo y ventas.</t>
  </si>
  <si>
    <t>Grupo Premier Motores Britanicos</t>
  </si>
  <si>
    <t>Realizar como central e medios, la difusión permanente e integral de la Campaña de Comunicación de l aUnidad, desarrollando estrategias de carácter masivo y alternativo 1ue permitan seguimiento de la efectividad alcanzada, con base en las necesidades y objetivos de la entidad.</t>
  </si>
  <si>
    <t>UGPP</t>
  </si>
  <si>
    <t>ANDRÉS GONZÁLES GARZÓN</t>
  </si>
  <si>
    <t>NIRZA ZORAIDA CUESTA CHAVÉZ</t>
  </si>
  <si>
    <t>SARA LUCIA SANCHEZ FORERO</t>
  </si>
  <si>
    <t>SARA LUCIA SANCHÉZ FORERO</t>
  </si>
  <si>
    <t>UNIÓN TEMPORAL-UT LIFECPM YCENTRAL PROMOTORA DE MEDIOS  S.A.S.</t>
  </si>
  <si>
    <t>CENTRAL PROMOTORA DE MEDIOS S.A.S.</t>
  </si>
  <si>
    <t>AGENCIA NACIONAL VÍAL</t>
  </si>
  <si>
    <t>"Contratatar la prestación de servicios para realizar la formulación y puesta en marcha  de la estrategía  de comunicaciones sobre seguridad víal por medio de comunicados masivos y/ o locales y/o alternativos asi como la estrategía de medios masivos  de comunicación a favor de la ANSV"</t>
  </si>
  <si>
    <t>Prestación del servicio de central de medios para el desarrollo, ejecución, contratación, evaluación de estrategias de evaluación, plan de medios y ejecución  de estrategias de difusión  de información de la Alcaldía  del Municipio de santiago Cali según ficha EBI 22-038561</t>
  </si>
  <si>
    <t>Alcaldía del Municipio de Santiago de Cali</t>
  </si>
  <si>
    <t xml:space="preserve">Contratar la prestación de servicios para la emisión de mensajes y colocación de pauta publicitaria  en medios masivos alternativos y no tradicionales como respaldo al fortalecimiento de la campaña para crear conciencia en los consumidores sobre el peligro del consumo de bebidas azucaradas que pueden traer consecuencias como obesidad, que causa diabetis, afecciones cardiacas, entre otras  enfermedades </t>
  </si>
  <si>
    <t>A sociación Colombiana  de Educación al Consumidor</t>
  </si>
  <si>
    <t>UT LIFECPM</t>
  </si>
  <si>
    <t>Estrategia de comunicación para divulgar la poducción de los contenidos musicales,para la parrilla de programación y sus multiples plataformas transmedia, hasta por seis horas diarias,durante treinta días al mes por nueve meses para un total de 270 bloques musicales</t>
  </si>
  <si>
    <t>Canal 13</t>
  </si>
  <si>
    <t>CARLOS DARIO PACHON ORTEGA</t>
  </si>
  <si>
    <t>LINKTIC S.A.S.</t>
  </si>
  <si>
    <t>Desarrollo de software, soporte y mantenimiento e Integración de plataformas BI y diseño e implementación de planes de medios</t>
  </si>
  <si>
    <t>PREPACOL S.A.S</t>
  </si>
  <si>
    <t>MARÍA MARGARITA GONZÁLEZ CORREA</t>
  </si>
  <si>
    <t>JHON OMAR LUQUE LADINO</t>
  </si>
  <si>
    <t>OSCAR DANIEL ARIZA SUSA</t>
  </si>
  <si>
    <t>BIG MEDIA PUBLICIDAD S.A.S.</t>
  </si>
  <si>
    <t>Prestar el servicio de desarrollo de campañas publicitarias, a través de la
elaboración, diseño, negociación y ejecución de planes de medios a nivel nacional y
regional, en el cual se incluyen publicaciones de avisos en prensa, revistas, televisiónnacional, regional y por suscripción, cuñas radiales, publicidad exterior, medios digitales, suscripciones y en general todos los
medios de comunicación ATL y BTL, así como la asesoría, planificación, producción, postproducción e investigación de medios.</t>
  </si>
  <si>
    <t>BIG MEDIA PUBLICIDAD S.A.S. (00011)</t>
  </si>
  <si>
    <t>Compañía Manufacturera Manisol S.A.</t>
  </si>
  <si>
    <t>Prestar el servicio de agencia y/o central de medios para la producción, negociación y ejecución de planes de medios a nivel nacional y regional, en los cuales se incluyen publicaciones de avisos en prensa, revistas, televisión nacional, regional y por suscripción, cuñas radiales, publicidad exterior, medios digitales, suscripciones en general todos los medios de comunicación ATL y BTL, así como la asesoría, planificación, producción, postproducción e investigación de medios</t>
  </si>
  <si>
    <t>OUR BAG S.A.S BOOTS" BAGS</t>
  </si>
  <si>
    <t>OMAR RENEE IBAÑEZ TORRES</t>
  </si>
  <si>
    <t>ESTHER ARIAS MORENO</t>
  </si>
  <si>
    <t>JUAN PABLO RAMIREZ FONSECA</t>
  </si>
  <si>
    <t>GRUPO ONE S.A.S</t>
  </si>
  <si>
    <t>Contratar una Central de Medios para que preste los servicios de publicación y ordenación de avisos de
prensa, televisión nacional y pauta en portales digitales</t>
  </si>
  <si>
    <t>TICKET FAST S.A.S.</t>
  </si>
  <si>
    <t>GRUPO ONE S.A.S.</t>
  </si>
  <si>
    <t>Ejecutar actividades de divulgación en medios de comunicación con el fin de difundir la gestión institucional, las metas y objetivos formulados en el plan comercial y de Mercado de la Lotería de Bogotá así como las campañas para combatir el juego ilegal de
chance y Lotería.</t>
  </si>
  <si>
    <t>LOTERÍA DE BOGOTÁ</t>
  </si>
  <si>
    <t>Manejo Integral de la pauta de las campañas publicitarias (prensa-Radio-Televisión Nacional, Televisión Regional, revistas), medios digitales y alternativos de
comunicación</t>
  </si>
  <si>
    <t>Organización cardenas S.A.S.</t>
  </si>
  <si>
    <t>Manejo Integral de la pauta de las campañas publicitarias (prensa-Radio-Televisión Nacional, Televisión Regional, revistas), medios
digitales y alternativos de comunicación</t>
  </si>
  <si>
    <t>Organización Cardenas S.A.S.</t>
  </si>
  <si>
    <t xml:space="preserve"> EN El formato N°2 SE REGISTRO EL CONSECUTIVO NUMERO 8. SIENDO EL CORRECTO EL CONSECUTIVO NÚMERO 9</t>
  </si>
  <si>
    <t xml:space="preserve">  </t>
  </si>
  <si>
    <t>El consecutivo del RUP para este contrato no es el 98 como lo certifican en el formato N°2, sino el 96</t>
  </si>
  <si>
    <t>CAMILO ANDRÉS CARRILLO ROJAS</t>
  </si>
  <si>
    <t>LINA MARCELA FLOREZ TORO</t>
  </si>
  <si>
    <t>el consecutivo del RUP en este contrato no es el 19 como lo certifican en el formato n°2, sino el 40.</t>
  </si>
  <si>
    <t>El consecutivo del RUP para este contrato no es el 17 como lo indica el formato N°2, sino el 35</t>
  </si>
  <si>
    <t>El consecutivo de este contrato en el RUP no es el 13, como lo certifican en el Formato N°2, sino el 23</t>
  </si>
  <si>
    <t>LINA MARÍA CASTILLO TAFUR</t>
  </si>
  <si>
    <t xml:space="preserve"> Jenny Katherine Daza pérez</t>
  </si>
  <si>
    <t>Fernando Rodriguez</t>
  </si>
  <si>
    <t>FERNANDO RODRÍGUEZ</t>
  </si>
  <si>
    <t xml:space="preserve">FERNANDO RODRÍGUEZ </t>
  </si>
  <si>
    <t>LEONARDO VARGAS RUÍZ</t>
  </si>
  <si>
    <t>ANGELA PATRICIA SIACHO CAMACHO</t>
  </si>
  <si>
    <t>RAQUEL SOFÍA AMAYA ARIAS</t>
  </si>
  <si>
    <t xml:space="preserve">En la certificación allegada por el proponente no se identifica de manera clara la fecha de inicio y de terminación en el que el profesional prestó sus servicios en el proyecto con TICKET FAST S.A.S. Se requiere al proponente para que allegue una certificación en el que haga constar, de manera clara, el día, el mes y el año en el que el profesional prestó sus servicios en el proyecto. </t>
  </si>
  <si>
    <t>UNIVERSAL GROUP AGENCIA DE COMUNICACIONES SAS</t>
  </si>
  <si>
    <t>INTEGRANTE COMITÉ EVALUADOR TÉCNICO</t>
  </si>
  <si>
    <t xml:space="preserve">   Camilo Ernesto Restrepo Romero</t>
  </si>
  <si>
    <t xml:space="preserve">      Drayan Camilo Serna Moreno</t>
  </si>
  <si>
    <t>Mediante documento de subsanación, el proponente allega el Formato Nro. 3 debidamente ajustado, en donde se describen los proyectos que cada profesional acredita de manera individual.</t>
  </si>
  <si>
    <t>Dentro del escrito de subsanación de requisitos habilitantes, el proponente allega la hoja de vida debidamente ajustada, en donde se precisa, de manera correcta, el título profesional obtenido por el personal ofrecido.</t>
  </si>
  <si>
    <t>Dentro del escrito de subsanación de requisitos habilitantes, el proponente allega la hoja de vida debidamente ajustada, en donde, se precisa, de manera correcta, la fecha de grado del profesional propuesto.</t>
  </si>
  <si>
    <t>Dentro del escrito de subsanación de requisitos habilitantes, el proponente allega la certificación de un segundo contrato suscrito con la sociedad MI AGUILA GROUP S.A.S. Así mismo, adjunta el Formato No. 2 debidamente diligenciado</t>
  </si>
  <si>
    <t>La prestación de los servicios civiles por parte de la sociedad LINKTIC S.A.S., para la asesoría en el manejo y monitoreo de Medios, Publicidad, Mercadeo y la presentación de una estrategia en marketing digital, desarrollo, implementación y manejo del sitio web; servicios que se prestan según el desarrollo de la actividad comercial del CONTRATANTE, y en los términos y condiciones estipulados en la propuesta comercial presentada por parte del Contratista – LINKTIC S.A.S.</t>
  </si>
  <si>
    <t>MI ÁGUILA GROUP S.A.S.</t>
  </si>
  <si>
    <t>Dentro del escrito de subsanación de requisitos habilitantes, el proponente allega la copia de la cédula de ciudadania de la profesional propuesta</t>
  </si>
  <si>
    <t xml:space="preserve">Dentro del escrito de subsanación de requisitos habilitantes, el proponente allega una nueva certificación expedida por linktic S.A.S., en donde se especifican las campañas en donde participó el profesional propuesto. Así mismo, se detallan las fechas en que las que se ejecutaron. </t>
  </si>
  <si>
    <t>Dentro del escrito de subsanación de requisitos habilitantes, el proponente allega una certificación en la que se aclara la fecha de inicio del presente proyecto, el cual inició el día 01/01/2014 y finalizó el día 30/11/2014</t>
  </si>
  <si>
    <t>Dentro del escrito de subsanación de requisitos habilitantes, el proponente allega la copia de la cédula de ciudadania del profesional propuesto</t>
  </si>
  <si>
    <t>Dentro del escrito de subsanación de requisitos habilitantes, el proponente adjunta el Formato Nro. 3 debidamente ajustado, en el que relaciona el presente proyecto. Así mismo, adjunta una nueva certificación del mismo.</t>
  </si>
  <si>
    <t>DIANA CAROLINA ROCHA CHAWEZ</t>
  </si>
  <si>
    <t>Dentro del escrito de subsanación de requisitos habilitantes, el proponente adjunta el Formato Nro. 3 debidamente ajustado, en el que relaciona el presente proyecto. Así mismo, adjunta una  certificación del mismo.</t>
  </si>
  <si>
    <r>
      <t xml:space="preserve">La fecha de inicio indicada en el Formato No. 3 difere a la plasmada en las certificaciones allegadas. Se solicita ajustar el Formato No. 3 </t>
    </r>
    <r>
      <rPr>
        <b/>
        <sz val="10"/>
        <color theme="1"/>
        <rFont val="Arial Narrow"/>
        <family val="2"/>
      </rPr>
      <t>NO SUBSANÓ</t>
    </r>
  </si>
  <si>
    <r>
      <t xml:space="preserve">En la certificación allegada por el proponente no se identifica de manera clara la fecha de inicio y de terminación en el que el profesional prestó sus servicios en el proyecto con LOTERÍA DE BOGOTÁ. Se requiere al proponente para que allegue una certificación en el que haga constar, de manera clara, el día, el mes y el año en el que el profesional prestó sus servicios en el proyecto. </t>
    </r>
    <r>
      <rPr>
        <b/>
        <sz val="10"/>
        <color theme="1"/>
        <rFont val="Arial Narrow"/>
        <family val="2"/>
      </rPr>
      <t>NO SUBSANÓ</t>
    </r>
  </si>
  <si>
    <t>En la certificación allegada por el proponente no se identifica de manera clara la fecha de inicio y de terminación en el que el profesional prestó sus servicios en el proyecto con FIGURELLA. Se requiere al proponente para que allegue una certificación en el que haga constar, de manera clara, el día, el mes y el año en el que el profesional prestó sus servicios en el proyecto. NO SUBSANÓ</t>
  </si>
  <si>
    <t>En la certificación allegada por el proponente no se identifica de manera clara la fecha de inicio y de terminación en el que el profesional prestó sus servicios en el proyecto con GRUPO MALL COLOMBIA. Se requiere al proponente para que allegue una certificación en el que haga constar, de manera clara, el día, el mes y el año en el que el profesional prestó sus servicios en el proyecto. NO SUBSANÓ</t>
  </si>
  <si>
    <t>Para la profesión de Administrador de empresas, es requisito presentar copia de la tarjeta profesional. NO SUBSANÓ</t>
  </si>
  <si>
    <r>
      <rPr>
        <b/>
        <sz val="10"/>
        <color rgb="FF7030A0"/>
        <rFont val="Franklin Gothic Book"/>
        <family val="2"/>
        <scheme val="minor"/>
      </rPr>
      <t>RECHAZADO</t>
    </r>
    <r>
      <rPr>
        <sz val="10"/>
        <color rgb="FF7030A0"/>
        <rFont val="Franklin Gothic Book"/>
        <family val="2"/>
        <scheme val="minor"/>
      </rPr>
      <t xml:space="preserve">
Ver respuesta a observaciones al Informe Preliminar de Evaluación</t>
    </r>
  </si>
  <si>
    <t>Original Firmado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</si>
</sst>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2" formatCode="_-* #,##0\ &quot;€&quot;_-;\-* #,##0\ &quot;€&quot;_-;_-* &quot;-&quot;\ &quot;€&quot;_-;_-@_-"/>
    <numFmt numFmtId="44" formatCode="_-* #,##0.00\ &quot;€&quot;_-;\-* #,##0.00\ &quot;€&quot;_-;_-* &quot;-&quot;??\ &quot;€&quot;_-;_-@_-"/>
    <numFmt numFmtId="43" formatCode="_-* #,##0.00\ _€_-;\-* #,##0.00\ _€_-;_-* &quot;-&quot;??\ _€_-;_-@_-"/>
    <numFmt numFmtId="164" formatCode="_-* #,##0_-;\-* #,##0_-;_-* &quot;-&quot;_-;_-@_-"/>
    <numFmt numFmtId="165" formatCode="_-&quot;$&quot;* #,##0.00_-;\-&quot;$&quot;* #,##0.00_-;_-&quot;$&quot;* &quot;-&quot;??_-;_-@_-"/>
    <numFmt numFmtId="166" formatCode="_(* #,##0_);_(* \(#,##0\);_(* &quot;-&quot;_);_(@_)"/>
    <numFmt numFmtId="167" formatCode="_(* #,##0.00_);_(* \(#,##0.00\);_(* &quot;-&quot;??_);_(@_)"/>
    <numFmt numFmtId="168" formatCode="#,##0.0"/>
    <numFmt numFmtId="169" formatCode="[$$]\ #,##0.00;\-[$$]\ #,##0.00"/>
    <numFmt numFmtId="170" formatCode="&quot;$&quot;#,##0"/>
    <numFmt numFmtId="171" formatCode="[$$]#,##0.00;\-[$$]#,##0.00"/>
    <numFmt numFmtId="172" formatCode="[$-F800]dddd\,\ mmmm\ dd\,\ yyyy"/>
  </numFmts>
  <fonts count="113" x14ac:knownFonts="1">
    <font>
      <sz val="10"/>
      <name val="Franklin Gothic Book"/>
      <family val="2"/>
      <scheme val="minor"/>
    </font>
    <font>
      <sz val="11"/>
      <color theme="1"/>
      <name val="Franklin Gothic Book"/>
      <family val="2"/>
      <scheme val="minor"/>
    </font>
    <font>
      <sz val="11"/>
      <color theme="1"/>
      <name val="Franklin Gothic Book"/>
      <family val="2"/>
      <scheme val="minor"/>
    </font>
    <font>
      <b/>
      <sz val="10"/>
      <color theme="3"/>
      <name val="Franklin Gothic Medium"/>
      <family val="2"/>
      <scheme val="major"/>
    </font>
    <font>
      <b/>
      <sz val="12"/>
      <color theme="9"/>
      <name val="Franklin Gothic Book"/>
      <family val="2"/>
      <scheme val="minor"/>
    </font>
    <font>
      <sz val="80"/>
      <color theme="6" tint="-0.24994659260841701"/>
      <name val="Franklin Gothic Medium"/>
      <family val="2"/>
      <scheme val="major"/>
    </font>
    <font>
      <sz val="18"/>
      <color theme="9"/>
      <name val="Franklin Gothic Book"/>
      <family val="2"/>
      <scheme val="minor"/>
    </font>
    <font>
      <b/>
      <sz val="12"/>
      <color theme="6" tint="-0.24994659260841701"/>
      <name val="Franklin Gothic Book"/>
      <family val="2"/>
      <scheme val="minor"/>
    </font>
    <font>
      <sz val="14"/>
      <color theme="9"/>
      <name val="Franklin Gothic Book"/>
      <family val="2"/>
      <scheme val="minor"/>
    </font>
    <font>
      <b/>
      <sz val="12"/>
      <color theme="6" tint="-0.499984740745262"/>
      <name val="Franklin Gothic Book"/>
      <family val="2"/>
      <scheme val="minor"/>
    </font>
    <font>
      <sz val="11"/>
      <name val="Calibri"/>
      <family val="2"/>
    </font>
    <font>
      <b/>
      <sz val="11"/>
      <name val="Calibri"/>
      <family val="2"/>
    </font>
    <font>
      <b/>
      <sz val="18"/>
      <color theme="0"/>
      <name val="Franklin Gothic Book"/>
      <family val="2"/>
      <scheme val="minor"/>
    </font>
    <font>
      <sz val="10"/>
      <color theme="0"/>
      <name val="Franklin Gothic Book"/>
      <family val="2"/>
      <scheme val="minor"/>
    </font>
    <font>
      <sz val="36"/>
      <color theme="5" tint="-0.499984740745262"/>
      <name val="Franklin Gothic Book"/>
      <family val="2"/>
      <scheme val="minor"/>
    </font>
    <font>
      <sz val="10"/>
      <name val="Franklin Gothic Book"/>
      <family val="2"/>
      <scheme val="minor"/>
    </font>
    <font>
      <sz val="18"/>
      <color theme="3"/>
      <name val="Franklin Gothic Medium"/>
      <family val="2"/>
      <scheme val="major"/>
    </font>
    <font>
      <b/>
      <sz val="11"/>
      <color theme="3"/>
      <name val="Franklin Gothic Book"/>
      <family val="2"/>
      <scheme val="minor"/>
    </font>
    <font>
      <sz val="11"/>
      <color rgb="FF006100"/>
      <name val="Franklin Gothic Book"/>
      <family val="2"/>
      <scheme val="minor"/>
    </font>
    <font>
      <sz val="11"/>
      <color rgb="FF9C0006"/>
      <name val="Franklin Gothic Book"/>
      <family val="2"/>
      <scheme val="minor"/>
    </font>
    <font>
      <sz val="11"/>
      <color rgb="FF9C5700"/>
      <name val="Franklin Gothic Book"/>
      <family val="2"/>
      <scheme val="minor"/>
    </font>
    <font>
      <sz val="11"/>
      <color rgb="FF3F3F76"/>
      <name val="Franklin Gothic Book"/>
      <family val="2"/>
      <scheme val="minor"/>
    </font>
    <font>
      <b/>
      <sz val="11"/>
      <color rgb="FF3F3F3F"/>
      <name val="Franklin Gothic Book"/>
      <family val="2"/>
      <scheme val="minor"/>
    </font>
    <font>
      <b/>
      <sz val="11"/>
      <color rgb="FFFA7D00"/>
      <name val="Franklin Gothic Book"/>
      <family val="2"/>
      <scheme val="minor"/>
    </font>
    <font>
      <sz val="11"/>
      <color rgb="FFFA7D00"/>
      <name val="Franklin Gothic Book"/>
      <family val="2"/>
      <scheme val="minor"/>
    </font>
    <font>
      <b/>
      <sz val="11"/>
      <color theme="0"/>
      <name val="Franklin Gothic Book"/>
      <family val="2"/>
      <scheme val="minor"/>
    </font>
    <font>
      <sz val="11"/>
      <color rgb="FFFF0000"/>
      <name val="Franklin Gothic Book"/>
      <family val="2"/>
      <scheme val="minor"/>
    </font>
    <font>
      <i/>
      <sz val="11"/>
      <color rgb="FF7F7F7F"/>
      <name val="Franklin Gothic Book"/>
      <family val="2"/>
      <scheme val="minor"/>
    </font>
    <font>
      <b/>
      <sz val="11"/>
      <color theme="1"/>
      <name val="Franklin Gothic Book"/>
      <family val="2"/>
      <scheme val="minor"/>
    </font>
    <font>
      <sz val="11"/>
      <color theme="0"/>
      <name val="Franklin Gothic Book"/>
      <family val="2"/>
      <scheme val="minor"/>
    </font>
    <font>
      <sz val="11"/>
      <name val="Franklin Gothic Book"/>
      <family val="2"/>
      <scheme val="minor"/>
    </font>
    <font>
      <b/>
      <sz val="11"/>
      <name val="Franklin Gothic Book"/>
      <family val="2"/>
      <scheme val="minor"/>
    </font>
    <font>
      <sz val="9"/>
      <name val="Arial"/>
      <family val="2"/>
    </font>
    <font>
      <b/>
      <sz val="14"/>
      <color theme="1"/>
      <name val="Franklin Gothic Book"/>
      <family val="2"/>
      <scheme val="minor"/>
    </font>
    <font>
      <sz val="11"/>
      <color theme="1"/>
      <name val="Calibri"/>
      <family val="2"/>
    </font>
    <font>
      <sz val="9"/>
      <color indexed="8"/>
      <name val="Helvetica"/>
    </font>
    <font>
      <i/>
      <sz val="9"/>
      <color indexed="8"/>
      <name val="Helvetica"/>
    </font>
    <font>
      <b/>
      <sz val="9"/>
      <color indexed="8"/>
      <name val="Helvetica"/>
    </font>
    <font>
      <u/>
      <sz val="9"/>
      <color indexed="12"/>
      <name val="Helvetica"/>
    </font>
    <font>
      <b/>
      <sz val="11"/>
      <color theme="1"/>
      <name val="Calibri"/>
      <family val="2"/>
    </font>
    <font>
      <sz val="9"/>
      <color theme="1"/>
      <name val="Helvetica"/>
    </font>
    <font>
      <sz val="11"/>
      <color rgb="FF333399"/>
      <name val="Calibri"/>
      <family val="2"/>
    </font>
    <font>
      <b/>
      <sz val="11"/>
      <color rgb="FF333399"/>
      <name val="Calibri"/>
      <family val="2"/>
    </font>
    <font>
      <b/>
      <sz val="12"/>
      <color theme="1"/>
      <name val="Franklin Gothic Book"/>
      <family val="2"/>
      <scheme val="minor"/>
    </font>
    <font>
      <sz val="10"/>
      <name val="Arial"/>
      <family val="2"/>
    </font>
    <font>
      <i/>
      <sz val="11"/>
      <color theme="1"/>
      <name val="Franklin Gothic Book"/>
      <family val="2"/>
      <scheme val="minor"/>
    </font>
    <font>
      <b/>
      <sz val="11"/>
      <color theme="1"/>
      <name val="Arial Narrow"/>
      <family val="2"/>
    </font>
    <font>
      <sz val="10"/>
      <color theme="1"/>
      <name val="Arial Narrow"/>
      <family val="2"/>
    </font>
    <font>
      <sz val="11"/>
      <color theme="1"/>
      <name val="Arial Narrow"/>
      <family val="2"/>
    </font>
    <font>
      <b/>
      <sz val="10"/>
      <color theme="1"/>
      <name val="Arial Narrow"/>
      <family val="2"/>
    </font>
    <font>
      <b/>
      <sz val="11"/>
      <color rgb="FFC00000"/>
      <name val="Franklin Gothic Book"/>
      <family val="2"/>
      <scheme val="minor"/>
    </font>
    <font>
      <b/>
      <sz val="14"/>
      <color theme="1"/>
      <name val="Arial Narrow"/>
      <family val="2"/>
    </font>
    <font>
      <b/>
      <sz val="14"/>
      <name val="Arial Narrow"/>
      <family val="2"/>
    </font>
    <font>
      <b/>
      <sz val="16"/>
      <name val="Arial Narrow"/>
      <family val="2"/>
    </font>
    <font>
      <b/>
      <sz val="8"/>
      <color theme="1"/>
      <name val="Franklin Gothic Book"/>
      <family val="2"/>
      <scheme val="minor"/>
    </font>
    <font>
      <sz val="12"/>
      <color theme="0"/>
      <name val="Franklin Gothic Book"/>
      <family val="2"/>
      <scheme val="minor"/>
    </font>
    <font>
      <sz val="11"/>
      <color rgb="FFE329CD"/>
      <name val="Franklin Gothic Book"/>
      <family val="2"/>
      <scheme val="minor"/>
    </font>
    <font>
      <b/>
      <i/>
      <sz val="16"/>
      <color theme="0"/>
      <name val="Arial Narrow"/>
      <family val="2"/>
    </font>
    <font>
      <b/>
      <sz val="24"/>
      <color theme="0"/>
      <name val="Franklin Gothic Book"/>
      <family val="2"/>
      <scheme val="minor"/>
    </font>
    <font>
      <b/>
      <sz val="14"/>
      <color rgb="FFC00000"/>
      <name val="Franklin Gothic Book"/>
      <family val="2"/>
      <scheme val="minor"/>
    </font>
    <font>
      <b/>
      <sz val="10"/>
      <color rgb="FFC00000"/>
      <name val="Franklin Gothic Book"/>
      <family val="2"/>
      <scheme val="minor"/>
    </font>
    <font>
      <b/>
      <sz val="10"/>
      <color theme="1"/>
      <name val="Franklin Gothic Book"/>
      <family val="2"/>
      <scheme val="minor"/>
    </font>
    <font>
      <sz val="18"/>
      <name val="Franklin Gothic Book"/>
      <family val="2"/>
      <scheme val="minor"/>
    </font>
    <font>
      <b/>
      <sz val="14"/>
      <name val="Franklin Gothic Book"/>
      <family val="2"/>
      <scheme val="minor"/>
    </font>
    <font>
      <b/>
      <sz val="10"/>
      <name val="Franklin Gothic Book"/>
      <family val="2"/>
      <scheme val="minor"/>
    </font>
    <font>
      <b/>
      <sz val="10"/>
      <color theme="0" tint="-0.34998626667073579"/>
      <name val="Franklin Gothic Book"/>
      <family val="2"/>
      <scheme val="minor"/>
    </font>
    <font>
      <b/>
      <sz val="9"/>
      <color rgb="FFC00000"/>
      <name val="Franklin Gothic Book"/>
      <family val="2"/>
      <scheme val="minor"/>
    </font>
    <font>
      <b/>
      <sz val="10"/>
      <color theme="6" tint="-0.249977111117893"/>
      <name val="Franklin Gothic Book"/>
      <family val="2"/>
      <scheme val="minor"/>
    </font>
    <font>
      <b/>
      <sz val="8"/>
      <color theme="6" tint="-0.249977111117893"/>
      <name val="Franklin Gothic Book"/>
      <family val="2"/>
      <scheme val="minor"/>
    </font>
    <font>
      <b/>
      <sz val="8"/>
      <color theme="7" tint="-9.9978637043366805E-2"/>
      <name val="Franklin Gothic Book"/>
      <family val="2"/>
      <scheme val="minor"/>
    </font>
    <font>
      <b/>
      <sz val="18"/>
      <color theme="1"/>
      <name val="Arial Narrow"/>
      <family val="2"/>
    </font>
    <font>
      <b/>
      <sz val="20"/>
      <color theme="1"/>
      <name val="Arial Narrow"/>
      <family val="2"/>
    </font>
    <font>
      <sz val="8"/>
      <color theme="1"/>
      <name val="Arial Narrow"/>
      <family val="2"/>
    </font>
    <font>
      <b/>
      <i/>
      <sz val="10"/>
      <name val="Franklin Gothic Book"/>
      <family val="2"/>
      <scheme val="minor"/>
    </font>
    <font>
      <b/>
      <sz val="12"/>
      <name val="Arial Narrow"/>
      <family val="2"/>
    </font>
    <font>
      <sz val="12"/>
      <name val="Arial Narrow"/>
      <family val="2"/>
    </font>
    <font>
      <b/>
      <sz val="16"/>
      <name val="Franklin Gothic Book"/>
      <family val="2"/>
      <scheme val="minor"/>
    </font>
    <font>
      <b/>
      <sz val="11"/>
      <color rgb="FF000000"/>
      <name val="Arial Narrow"/>
      <family val="2"/>
    </font>
    <font>
      <sz val="11"/>
      <color rgb="FF000000"/>
      <name val="Arial Narrow"/>
      <family val="2"/>
    </font>
    <font>
      <sz val="10"/>
      <color rgb="FF000000"/>
      <name val="Arial Narrow"/>
      <family val="2"/>
    </font>
    <font>
      <b/>
      <sz val="18"/>
      <color rgb="FF000000"/>
      <name val="Arial Narrow"/>
      <family val="2"/>
    </font>
    <font>
      <sz val="14"/>
      <color theme="1"/>
      <name val="Arial Narrow"/>
      <family val="2"/>
    </font>
    <font>
      <b/>
      <sz val="18"/>
      <name val="Franklin Gothic Book"/>
      <family val="2"/>
      <scheme val="minor"/>
    </font>
    <font>
      <b/>
      <i/>
      <sz val="10"/>
      <color theme="0"/>
      <name val="Franklin Gothic Book"/>
      <family val="2"/>
      <scheme val="minor"/>
    </font>
    <font>
      <b/>
      <i/>
      <sz val="12"/>
      <color theme="0"/>
      <name val="Franklin Gothic Book"/>
      <family val="2"/>
      <scheme val="minor"/>
    </font>
    <font>
      <b/>
      <sz val="24"/>
      <color rgb="FF000000"/>
      <name val="Franklin Gothic Book"/>
      <family val="2"/>
      <scheme val="minor"/>
    </font>
    <font>
      <b/>
      <sz val="22"/>
      <color rgb="FF000000"/>
      <name val="Franklin Gothic Book"/>
      <family val="2"/>
      <scheme val="minor"/>
    </font>
    <font>
      <b/>
      <i/>
      <sz val="9"/>
      <color theme="0"/>
      <name val="Arial Narrow"/>
      <family val="2"/>
    </font>
    <font>
      <b/>
      <i/>
      <sz val="9"/>
      <name val="Arial Narrow"/>
      <family val="2"/>
    </font>
    <font>
      <b/>
      <i/>
      <sz val="16"/>
      <name val="Arial Narrow"/>
      <family val="2"/>
    </font>
    <font>
      <b/>
      <i/>
      <sz val="8"/>
      <name val="Arial Narrow"/>
      <family val="2"/>
    </font>
    <font>
      <b/>
      <i/>
      <sz val="8"/>
      <color theme="0"/>
      <name val="Arial Narrow"/>
      <family val="2"/>
    </font>
    <font>
      <sz val="9"/>
      <color theme="1"/>
      <name val="Arial Narrow"/>
      <family val="2"/>
    </font>
    <font>
      <sz val="9"/>
      <name val="Franklin Gothic Book"/>
      <family val="2"/>
      <scheme val="minor"/>
    </font>
    <font>
      <b/>
      <sz val="24"/>
      <name val="Franklin Gothic Book"/>
      <family val="2"/>
      <scheme val="minor"/>
    </font>
    <font>
      <b/>
      <i/>
      <sz val="10"/>
      <name val="Arial Narrow"/>
      <family val="2"/>
    </font>
    <font>
      <b/>
      <i/>
      <sz val="14"/>
      <name val="Arial Narrow"/>
      <family val="2"/>
    </font>
    <font>
      <b/>
      <sz val="7"/>
      <name val="Arial Narrow"/>
      <family val="2"/>
    </font>
    <font>
      <b/>
      <i/>
      <sz val="7"/>
      <name val="Arial Narrow"/>
      <family val="2"/>
    </font>
    <font>
      <b/>
      <sz val="9"/>
      <color theme="0"/>
      <name val="Arial Narrow"/>
      <family val="2"/>
    </font>
    <font>
      <b/>
      <sz val="9"/>
      <name val="Arial Narrow"/>
      <family val="2"/>
    </font>
    <font>
      <sz val="8"/>
      <name val="Franklin Gothic Book"/>
      <family val="2"/>
      <scheme val="minor"/>
    </font>
    <font>
      <b/>
      <sz val="8"/>
      <name val="Franklin Gothic Book"/>
      <family val="2"/>
      <scheme val="minor"/>
    </font>
    <font>
      <u/>
      <sz val="10"/>
      <color theme="10"/>
      <name val="Franklin Gothic Book"/>
      <family val="2"/>
      <scheme val="minor"/>
    </font>
    <font>
      <b/>
      <sz val="10"/>
      <color rgb="FF7030A0"/>
      <name val="Franklin Gothic Book"/>
      <family val="2"/>
      <scheme val="minor"/>
    </font>
    <font>
      <u/>
      <sz val="10"/>
      <color rgb="FF7030A0"/>
      <name val="Franklin Gothic Book"/>
      <family val="2"/>
      <scheme val="minor"/>
    </font>
    <font>
      <sz val="10"/>
      <color rgb="FF7030A0"/>
      <name val="Franklin Gothic Book"/>
      <family val="2"/>
      <scheme val="minor"/>
    </font>
    <font>
      <b/>
      <sz val="10"/>
      <color theme="5" tint="-0.499984740745262"/>
      <name val="Franklin Gothic Book"/>
      <family val="2"/>
      <scheme val="minor"/>
    </font>
    <font>
      <sz val="10"/>
      <color theme="5" tint="-0.499984740745262"/>
      <name val="Franklin Gothic Book"/>
      <family val="2"/>
      <scheme val="minor"/>
    </font>
    <font>
      <b/>
      <i/>
      <sz val="16"/>
      <color theme="1"/>
      <name val="Arial Narrow"/>
      <family val="2"/>
    </font>
    <font>
      <b/>
      <sz val="24"/>
      <color theme="1"/>
      <name val="Franklin Gothic Book"/>
      <family val="2"/>
      <scheme val="minor"/>
    </font>
    <font>
      <b/>
      <i/>
      <sz val="9"/>
      <color theme="1"/>
      <name val="Arial Narrow"/>
      <family val="2"/>
    </font>
    <font>
      <i/>
      <sz val="10"/>
      <name val="Franklin Gothic Book"/>
      <family val="2"/>
      <scheme val="minor"/>
    </font>
  </fonts>
  <fills count="5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5"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59999389629810485"/>
        <bgColor indexed="64"/>
      </patternFill>
    </fill>
    <fill>
      <patternFill patternType="solid">
        <fgColor rgb="FFFFFFFF"/>
      </patternFill>
    </fill>
    <fill>
      <patternFill patternType="solid">
        <fgColor rgb="FFCFE0F1"/>
      </patternFill>
    </fill>
    <fill>
      <patternFill patternType="solid">
        <fgColor rgb="FFF2F5F9"/>
      </patternFill>
    </fill>
    <fill>
      <patternFill patternType="solid">
        <fgColor rgb="FFFFFF00"/>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1"/>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6" tint="-9.9978637043366805E-2"/>
        <bgColor indexed="64"/>
      </patternFill>
    </fill>
    <fill>
      <patternFill patternType="solid">
        <fgColor theme="8" tint="0.39997558519241921"/>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rgb="FFD9D9D9"/>
        <bgColor indexed="64"/>
      </patternFill>
    </fill>
    <fill>
      <patternFill patternType="solid">
        <fgColor rgb="FFE6E6E6"/>
        <bgColor indexed="64"/>
      </patternFill>
    </fill>
    <fill>
      <patternFill patternType="solid">
        <fgColor theme="6" tint="-0.499984740745262"/>
        <bgColor indexed="64"/>
      </patternFill>
    </fill>
    <fill>
      <patternFill patternType="solid">
        <fgColor rgb="FFE8E8E8"/>
        <bgColor indexed="64"/>
      </patternFill>
    </fill>
    <fill>
      <patternFill patternType="solid">
        <fgColor theme="2" tint="-9.9978637043366805E-2"/>
        <bgColor indexed="64"/>
      </patternFill>
    </fill>
    <fill>
      <patternFill patternType="solid">
        <fgColor rgb="FF92D050"/>
        <bgColor indexed="64"/>
      </patternFill>
    </fill>
  </fills>
  <borders count="85">
    <border>
      <left/>
      <right/>
      <top/>
      <bottom/>
      <diagonal/>
    </border>
    <border>
      <left/>
      <right/>
      <top/>
      <bottom style="medium">
        <color theme="0" tint="-0.249977111117893"/>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979991"/>
      </left>
      <right style="thin">
        <color rgb="FF979991"/>
      </right>
      <top style="thin">
        <color rgb="FF979991"/>
      </top>
      <bottom style="thin">
        <color rgb="FF979991"/>
      </bottom>
      <diagonal/>
    </border>
    <border>
      <left style="thin">
        <color rgb="FF979991"/>
      </left>
      <right/>
      <top style="thin">
        <color rgb="FF979991"/>
      </top>
      <bottom style="thin">
        <color rgb="FF979991"/>
      </bottom>
      <diagonal/>
    </border>
    <border>
      <left style="thin">
        <color rgb="FF979991"/>
      </left>
      <right/>
      <top style="thin">
        <color rgb="FF979991"/>
      </top>
      <bottom/>
      <diagonal/>
    </border>
    <border>
      <left/>
      <right/>
      <top/>
      <bottom style="thick">
        <color rgb="FFA3BED8"/>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rgb="FFC00000"/>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s>
  <cellStyleXfs count="58">
    <xf numFmtId="0" fontId="0" fillId="0" borderId="0"/>
    <xf numFmtId="0" fontId="5" fillId="0" borderId="0" applyNumberFormat="0" applyFill="0" applyProtection="0">
      <alignment horizontal="center" vertical="center"/>
    </xf>
    <xf numFmtId="0" fontId="6" fillId="0" borderId="0" applyNumberFormat="0" applyFill="0" applyProtection="0">
      <alignment horizontal="center" vertical="center"/>
    </xf>
    <xf numFmtId="0" fontId="3" fillId="0" borderId="0" applyNumberFormat="0" applyFill="0" applyProtection="0">
      <alignment vertical="center"/>
    </xf>
    <xf numFmtId="0" fontId="7" fillId="0" borderId="0">
      <alignment horizontal="left"/>
    </xf>
    <xf numFmtId="0" fontId="4" fillId="0" borderId="0">
      <alignment horizontal="left"/>
    </xf>
    <xf numFmtId="167" fontId="15" fillId="0" borderId="0" applyFont="0" applyFill="0" applyBorder="0" applyAlignment="0" applyProtection="0"/>
    <xf numFmtId="166" fontId="15" fillId="0" borderId="0" applyFont="0" applyFill="0" applyBorder="0" applyAlignment="0" applyProtection="0"/>
    <xf numFmtId="44" fontId="15" fillId="0" borderId="0" applyFont="0" applyFill="0" applyBorder="0" applyAlignment="0" applyProtection="0"/>
    <xf numFmtId="42" fontId="15" fillId="0" borderId="0" applyFont="0" applyFill="0" applyBorder="0" applyAlignment="0" applyProtection="0"/>
    <xf numFmtId="9" fontId="15" fillId="0" borderId="0" applyFon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6" borderId="0" applyNumberFormat="0" applyBorder="0" applyAlignment="0" applyProtection="0"/>
    <xf numFmtId="0" fontId="20" fillId="7" borderId="0" applyNumberFormat="0" applyBorder="0" applyAlignment="0" applyProtection="0"/>
    <xf numFmtId="0" fontId="21" fillId="8" borderId="2" applyNumberFormat="0" applyAlignment="0" applyProtection="0"/>
    <xf numFmtId="0" fontId="22" fillId="9" borderId="3" applyNumberFormat="0" applyAlignment="0" applyProtection="0"/>
    <xf numFmtId="0" fontId="23" fillId="9" borderId="2" applyNumberFormat="0" applyAlignment="0" applyProtection="0"/>
    <xf numFmtId="0" fontId="24" fillId="0" borderId="4" applyNumberFormat="0" applyFill="0" applyAlignment="0" applyProtection="0"/>
    <xf numFmtId="0" fontId="25" fillId="10" borderId="5" applyNumberFormat="0" applyAlignment="0" applyProtection="0"/>
    <xf numFmtId="0" fontId="26" fillId="0" borderId="0" applyNumberFormat="0" applyFill="0" applyBorder="0" applyAlignment="0" applyProtection="0"/>
    <xf numFmtId="0" fontId="15" fillId="11" borderId="6" applyNumberFormat="0" applyFont="0" applyAlignment="0" applyProtection="0"/>
    <xf numFmtId="0" fontId="27" fillId="0" borderId="0" applyNumberFormat="0" applyFill="0" applyBorder="0" applyAlignment="0" applyProtection="0"/>
    <xf numFmtId="0" fontId="28" fillId="0" borderId="7" applyNumberFormat="0" applyFill="0" applyAlignment="0" applyProtection="0"/>
    <xf numFmtId="0" fontId="29"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9"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9"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9"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9"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9"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1" fillId="0" borderId="0"/>
    <xf numFmtId="165" fontId="1" fillId="0" borderId="0" applyFont="0" applyFill="0" applyBorder="0" applyAlignment="0" applyProtection="0"/>
    <xf numFmtId="0" fontId="32" fillId="0" borderId="0"/>
    <xf numFmtId="9" fontId="1" fillId="0" borderId="0" applyFont="0" applyFill="0" applyBorder="0" applyAlignment="0" applyProtection="0"/>
    <xf numFmtId="0" fontId="34" fillId="0" borderId="0"/>
    <xf numFmtId="164" fontId="1" fillId="0" borderId="0" applyFont="0" applyFill="0" applyBorder="0" applyAlignment="0" applyProtection="0"/>
    <xf numFmtId="0" fontId="44" fillId="0" borderId="0"/>
    <xf numFmtId="43" fontId="1" fillId="0" borderId="0" applyFont="0" applyFill="0" applyBorder="0" applyAlignment="0" applyProtection="0"/>
    <xf numFmtId="0" fontId="103" fillId="0" borderId="0" applyNumberFormat="0" applyFill="0" applyBorder="0" applyAlignment="0" applyProtection="0"/>
  </cellStyleXfs>
  <cellXfs count="469">
    <xf numFmtId="0" fontId="0" fillId="0" borderId="0" xfId="0"/>
    <xf numFmtId="0" fontId="0" fillId="0" borderId="0" xfId="0" applyAlignment="1">
      <alignment horizontal="left"/>
    </xf>
    <xf numFmtId="0" fontId="0" fillId="3" borderId="0" xfId="0" applyFill="1"/>
    <xf numFmtId="0" fontId="4" fillId="3" borderId="0" xfId="5" applyFill="1">
      <alignment horizontal="left"/>
    </xf>
    <xf numFmtId="0" fontId="3" fillId="3" borderId="0" xfId="3" applyFill="1">
      <alignment vertical="center"/>
    </xf>
    <xf numFmtId="0" fontId="6" fillId="3" borderId="0" xfId="2" applyFill="1" applyAlignment="1">
      <alignment vertical="center"/>
    </xf>
    <xf numFmtId="0" fontId="9" fillId="0" borderId="1" xfId="4" applyFont="1" applyBorder="1">
      <alignment horizontal="left"/>
    </xf>
    <xf numFmtId="0" fontId="10" fillId="0" borderId="0" xfId="0" applyFont="1" applyAlignment="1">
      <alignment vertical="center"/>
    </xf>
    <xf numFmtId="0" fontId="11" fillId="0" borderId="0" xfId="0" applyFont="1"/>
    <xf numFmtId="0" fontId="10" fillId="0" borderId="0" xfId="0" applyFont="1" applyAlignment="1">
      <alignment wrapText="1"/>
    </xf>
    <xf numFmtId="0" fontId="12" fillId="4" borderId="0" xfId="2" applyFont="1" applyFill="1" applyAlignment="1">
      <alignment horizontal="center"/>
    </xf>
    <xf numFmtId="0" fontId="13" fillId="3" borderId="0" xfId="0" applyFont="1" applyFill="1"/>
    <xf numFmtId="0" fontId="1" fillId="0" borderId="0" xfId="49"/>
    <xf numFmtId="0" fontId="34" fillId="0" borderId="0" xfId="53" applyAlignment="1">
      <alignment horizontal="left" vertical="top" wrapText="1"/>
    </xf>
    <xf numFmtId="0" fontId="34" fillId="0" borderId="0" xfId="53" applyAlignment="1">
      <alignment horizontal="center" vertical="top" wrapText="1"/>
    </xf>
    <xf numFmtId="0" fontId="34" fillId="37" borderId="12" xfId="53" applyFill="1" applyBorder="1" applyAlignment="1">
      <alignment horizontal="right" vertical="center" wrapText="1"/>
    </xf>
    <xf numFmtId="10" fontId="34" fillId="37" borderId="13" xfId="53" applyNumberFormat="1" applyFill="1" applyBorder="1" applyAlignment="1">
      <alignment horizontal="right" vertical="center" wrapText="1"/>
    </xf>
    <xf numFmtId="169" fontId="34" fillId="37" borderId="13" xfId="53" applyNumberFormat="1" applyFill="1" applyBorder="1" applyAlignment="1">
      <alignment horizontal="right" vertical="center" wrapText="1"/>
    </xf>
    <xf numFmtId="1" fontId="34" fillId="38" borderId="13" xfId="53" applyNumberFormat="1" applyFill="1" applyBorder="1" applyAlignment="1">
      <alignment horizontal="right" vertical="center" wrapText="1"/>
    </xf>
    <xf numFmtId="0" fontId="34" fillId="39" borderId="12" xfId="53" applyFill="1" applyBorder="1" applyAlignment="1">
      <alignment horizontal="right" vertical="center" wrapText="1"/>
    </xf>
    <xf numFmtId="10" fontId="34" fillId="39" borderId="13" xfId="53" applyNumberFormat="1" applyFill="1" applyBorder="1" applyAlignment="1">
      <alignment horizontal="right" vertical="center" wrapText="1"/>
    </xf>
    <xf numFmtId="169" fontId="34" fillId="39" borderId="13" xfId="53" applyNumberFormat="1" applyFill="1" applyBorder="1" applyAlignment="1">
      <alignment horizontal="right" vertical="center" wrapText="1"/>
    </xf>
    <xf numFmtId="0" fontId="39" fillId="37" borderId="12" xfId="53" applyFont="1" applyFill="1" applyBorder="1" applyAlignment="1">
      <alignment horizontal="center" vertical="center" wrapText="1"/>
    </xf>
    <xf numFmtId="0" fontId="39" fillId="37" borderId="13" xfId="53" applyFont="1" applyFill="1" applyBorder="1" applyAlignment="1">
      <alignment horizontal="center" vertical="center" wrapText="1"/>
    </xf>
    <xf numFmtId="0" fontId="39" fillId="37" borderId="14" xfId="53" applyFont="1" applyFill="1" applyBorder="1" applyAlignment="1">
      <alignment horizontal="center" vertical="center" wrapText="1"/>
    </xf>
    <xf numFmtId="0" fontId="40" fillId="0" borderId="0" xfId="53" applyFont="1" applyAlignment="1">
      <alignment horizontal="left" wrapText="1"/>
    </xf>
    <xf numFmtId="169" fontId="34" fillId="40" borderId="13" xfId="53" applyNumberFormat="1" applyFill="1" applyBorder="1" applyAlignment="1">
      <alignment horizontal="right" vertical="center" wrapText="1"/>
    </xf>
    <xf numFmtId="171" fontId="34" fillId="0" borderId="0" xfId="53" applyNumberFormat="1"/>
    <xf numFmtId="170" fontId="3" fillId="3" borderId="0" xfId="3" applyNumberFormat="1" applyFill="1">
      <alignment vertical="center"/>
    </xf>
    <xf numFmtId="172" fontId="3" fillId="3" borderId="0" xfId="3" applyNumberFormat="1" applyFill="1">
      <alignment vertical="center"/>
    </xf>
    <xf numFmtId="172" fontId="3" fillId="3" borderId="0" xfId="3" applyNumberFormat="1" applyFill="1" applyAlignment="1">
      <alignment horizontal="right" vertical="center"/>
    </xf>
    <xf numFmtId="0" fontId="0" fillId="0" borderId="0" xfId="0" applyProtection="1">
      <protection locked="0"/>
    </xf>
    <xf numFmtId="0" fontId="0" fillId="0" borderId="0" xfId="0" applyFill="1" applyBorder="1" applyProtection="1">
      <protection locked="0"/>
    </xf>
    <xf numFmtId="0" fontId="26" fillId="0" borderId="0" xfId="0" applyFont="1" applyProtection="1">
      <protection locked="0"/>
    </xf>
    <xf numFmtId="0" fontId="26" fillId="0" borderId="0" xfId="0" applyFont="1" applyFill="1" applyBorder="1" applyProtection="1">
      <protection locked="0"/>
    </xf>
    <xf numFmtId="0" fontId="50" fillId="0" borderId="20" xfId="0" applyFont="1" applyBorder="1" applyAlignment="1">
      <alignment horizontal="center"/>
    </xf>
    <xf numFmtId="0" fontId="56" fillId="0" borderId="25" xfId="0" applyFont="1" applyBorder="1" applyAlignment="1" applyProtection="1">
      <alignment horizontal="center" wrapText="1"/>
      <protection locked="0"/>
    </xf>
    <xf numFmtId="0" fontId="56" fillId="0" borderId="20" xfId="0" applyFont="1" applyBorder="1" applyAlignment="1" applyProtection="1">
      <alignment horizontal="center"/>
      <protection locked="0"/>
    </xf>
    <xf numFmtId="0" fontId="50" fillId="0" borderId="22" xfId="0" applyFont="1" applyBorder="1" applyAlignment="1">
      <alignment horizontal="center"/>
    </xf>
    <xf numFmtId="0" fontId="56" fillId="0" borderId="21" xfId="0" applyFont="1" applyBorder="1" applyAlignment="1" applyProtection="1">
      <alignment horizontal="center"/>
      <protection locked="0"/>
    </xf>
    <xf numFmtId="0" fontId="28" fillId="0" borderId="9" xfId="0" applyFont="1" applyBorder="1"/>
    <xf numFmtId="0" fontId="43" fillId="0" borderId="11" xfId="0" applyFont="1" applyBorder="1" applyAlignment="1">
      <alignment vertical="center"/>
    </xf>
    <xf numFmtId="3" fontId="0" fillId="44" borderId="16" xfId="0" applyNumberFormat="1" applyFill="1" applyBorder="1" applyAlignment="1">
      <alignment horizontal="center"/>
    </xf>
    <xf numFmtId="0" fontId="0" fillId="0" borderId="9" xfId="0" applyBorder="1" applyAlignment="1">
      <alignment horizontal="center" vertical="center" wrapText="1"/>
    </xf>
    <xf numFmtId="0" fontId="0" fillId="0" borderId="29" xfId="0" applyBorder="1" applyProtection="1">
      <protection locked="0"/>
    </xf>
    <xf numFmtId="0" fontId="45" fillId="0" borderId="9" xfId="0" applyFont="1" applyBorder="1" applyAlignment="1" applyProtection="1">
      <protection locked="0"/>
    </xf>
    <xf numFmtId="0" fontId="45" fillId="0" borderId="10" xfId="0" applyFont="1" applyBorder="1" applyAlignment="1" applyProtection="1">
      <protection locked="0"/>
    </xf>
    <xf numFmtId="0" fontId="28" fillId="0" borderId="30" xfId="0" applyFont="1" applyBorder="1" applyAlignment="1">
      <alignment horizontal="center" vertical="center"/>
    </xf>
    <xf numFmtId="0" fontId="43" fillId="47" borderId="36" xfId="0" applyFont="1" applyFill="1" applyBorder="1" applyAlignment="1">
      <alignment horizontal="center" vertical="center" wrapText="1"/>
    </xf>
    <xf numFmtId="0" fontId="28" fillId="0" borderId="34" xfId="0" applyFont="1" applyBorder="1" applyAlignment="1">
      <alignment horizontal="center" vertical="center"/>
    </xf>
    <xf numFmtId="0" fontId="50" fillId="0" borderId="25" xfId="0" applyFont="1" applyBorder="1" applyAlignment="1">
      <alignment horizontal="center"/>
    </xf>
    <xf numFmtId="0" fontId="0" fillId="47" borderId="9" xfId="0" applyFill="1" applyBorder="1"/>
    <xf numFmtId="0" fontId="28" fillId="47" borderId="16" xfId="0" applyFont="1" applyFill="1" applyBorder="1" applyAlignment="1" applyProtection="1">
      <alignment horizontal="center"/>
      <protection locked="0"/>
    </xf>
    <xf numFmtId="0" fontId="28" fillId="47" borderId="10" xfId="0" applyFont="1" applyFill="1" applyBorder="1" applyAlignment="1">
      <alignment horizontal="center" vertical="center"/>
    </xf>
    <xf numFmtId="0" fontId="28" fillId="47" borderId="53" xfId="0" applyFont="1" applyFill="1" applyBorder="1" applyAlignment="1">
      <alignment horizontal="center" vertical="center"/>
    </xf>
    <xf numFmtId="0" fontId="28" fillId="47" borderId="31" xfId="0" applyFont="1" applyFill="1" applyBorder="1" applyAlignment="1">
      <alignment horizontal="center" vertical="center"/>
    </xf>
    <xf numFmtId="0" fontId="31" fillId="0" borderId="32" xfId="0" applyFont="1" applyBorder="1" applyAlignment="1">
      <alignment horizontal="center" vertical="center"/>
    </xf>
    <xf numFmtId="0" fontId="30" fillId="0" borderId="0" xfId="0" applyFont="1" applyFill="1" applyBorder="1" applyProtection="1">
      <protection locked="0"/>
    </xf>
    <xf numFmtId="0" fontId="13" fillId="0" borderId="0" xfId="0" applyFont="1" applyFill="1" applyBorder="1" applyProtection="1">
      <protection locked="0"/>
    </xf>
    <xf numFmtId="0" fontId="29" fillId="0" borderId="0" xfId="0" applyFont="1" applyFill="1" applyBorder="1" applyProtection="1">
      <protection locked="0"/>
    </xf>
    <xf numFmtId="0" fontId="53" fillId="0" borderId="19" xfId="0" applyFont="1" applyFill="1" applyBorder="1" applyAlignment="1" applyProtection="1">
      <alignment vertical="center"/>
      <protection locked="0"/>
    </xf>
    <xf numFmtId="9" fontId="0" fillId="43" borderId="0" xfId="0" applyNumberFormat="1" applyFill="1" applyBorder="1" applyAlignment="1" applyProtection="1">
      <alignment horizontal="center"/>
      <protection locked="0"/>
    </xf>
    <xf numFmtId="168" fontId="0" fillId="43" borderId="0" xfId="0" applyNumberFormat="1" applyFill="1" applyBorder="1" applyAlignment="1" applyProtection="1">
      <alignment horizontal="center"/>
      <protection locked="0"/>
    </xf>
    <xf numFmtId="0" fontId="59" fillId="46" borderId="25" xfId="0" applyFont="1" applyFill="1" applyBorder="1" applyAlignment="1">
      <alignment horizontal="center" vertical="center"/>
    </xf>
    <xf numFmtId="14" fontId="56" fillId="46" borderId="16" xfId="0" applyNumberFormat="1" applyFont="1" applyFill="1" applyBorder="1" applyAlignment="1" applyProtection="1">
      <alignment horizontal="center"/>
      <protection locked="0"/>
    </xf>
    <xf numFmtId="170" fontId="56" fillId="46" borderId="16" xfId="7" applyNumberFormat="1" applyFont="1" applyFill="1" applyBorder="1" applyAlignment="1" applyProtection="1">
      <alignment horizontal="center"/>
      <protection locked="0"/>
    </xf>
    <xf numFmtId="0" fontId="28" fillId="47" borderId="16" xfId="0" applyFont="1" applyFill="1" applyBorder="1" applyAlignment="1">
      <alignment horizontal="center" vertical="center" wrapText="1"/>
    </xf>
    <xf numFmtId="0" fontId="56" fillId="0" borderId="22" xfId="0" applyFont="1" applyBorder="1" applyAlignment="1" applyProtection="1">
      <alignment horizontal="center"/>
      <protection locked="0"/>
    </xf>
    <xf numFmtId="0" fontId="60" fillId="0" borderId="22" xfId="0" applyFont="1" applyBorder="1" applyAlignment="1">
      <alignment horizontal="center"/>
    </xf>
    <xf numFmtId="0" fontId="0" fillId="0" borderId="0" xfId="0" applyFont="1" applyProtection="1">
      <protection locked="0"/>
    </xf>
    <xf numFmtId="0" fontId="0" fillId="0" borderId="0" xfId="0" applyFont="1" applyFill="1" applyBorder="1" applyProtection="1">
      <protection locked="0"/>
    </xf>
    <xf numFmtId="0" fontId="30" fillId="0" borderId="0" xfId="0" applyFont="1" applyProtection="1">
      <protection locked="0"/>
    </xf>
    <xf numFmtId="0" fontId="0" fillId="3" borderId="0" xfId="0" applyFont="1" applyFill="1"/>
    <xf numFmtId="0" fontId="29" fillId="0" borderId="0" xfId="0" applyFont="1" applyProtection="1">
      <protection locked="0"/>
    </xf>
    <xf numFmtId="166" fontId="3" fillId="3" borderId="0" xfId="7" applyFont="1" applyFill="1" applyAlignment="1">
      <alignment horizontal="right" vertical="center"/>
    </xf>
    <xf numFmtId="1" fontId="0" fillId="0" borderId="0" xfId="0" applyNumberFormat="1" applyFont="1" applyFill="1" applyBorder="1" applyProtection="1">
      <protection locked="0"/>
    </xf>
    <xf numFmtId="14" fontId="0" fillId="0" borderId="0" xfId="0" applyNumberFormat="1" applyFill="1" applyBorder="1" applyProtection="1">
      <protection locked="0"/>
    </xf>
    <xf numFmtId="14" fontId="13" fillId="0" borderId="0" xfId="0" applyNumberFormat="1" applyFont="1" applyFill="1" applyBorder="1" applyProtection="1">
      <protection locked="0"/>
    </xf>
    <xf numFmtId="0" fontId="25" fillId="47" borderId="16" xfId="0" applyFont="1" applyFill="1" applyBorder="1" applyAlignment="1">
      <alignment horizontal="center"/>
    </xf>
    <xf numFmtId="0" fontId="0" fillId="43" borderId="0" xfId="0" applyFill="1"/>
    <xf numFmtId="0" fontId="0" fillId="43" borderId="0" xfId="0" applyFill="1" applyAlignment="1">
      <alignment horizontal="left"/>
    </xf>
    <xf numFmtId="3" fontId="28" fillId="3" borderId="16" xfId="0" applyNumberFormat="1" applyFont="1" applyFill="1" applyBorder="1" applyAlignment="1">
      <alignment horizontal="center" vertical="center"/>
    </xf>
    <xf numFmtId="0" fontId="33" fillId="40" borderId="16" xfId="0" applyFont="1" applyFill="1" applyBorder="1" applyAlignment="1">
      <alignment horizontal="center"/>
    </xf>
    <xf numFmtId="1" fontId="13" fillId="0" borderId="0" xfId="0" applyNumberFormat="1" applyFont="1" applyFill="1" applyBorder="1" applyProtection="1">
      <protection locked="0"/>
    </xf>
    <xf numFmtId="14" fontId="29" fillId="0" borderId="0" xfId="0" applyNumberFormat="1" applyFont="1" applyFill="1" applyBorder="1" applyProtection="1">
      <protection locked="0"/>
    </xf>
    <xf numFmtId="0" fontId="0" fillId="0" borderId="23" xfId="0" applyBorder="1" applyAlignment="1" applyProtection="1">
      <alignment vertical="center" wrapText="1"/>
      <protection locked="0"/>
    </xf>
    <xf numFmtId="0" fontId="0" fillId="0" borderId="26" xfId="0" applyBorder="1" applyAlignment="1" applyProtection="1">
      <alignment vertical="center" wrapText="1"/>
      <protection locked="0"/>
    </xf>
    <xf numFmtId="0" fontId="0" fillId="0" borderId="24" xfId="0" applyBorder="1" applyAlignment="1" applyProtection="1">
      <alignment vertical="center" wrapText="1"/>
      <protection locked="0"/>
    </xf>
    <xf numFmtId="0" fontId="0" fillId="0" borderId="16" xfId="0" applyBorder="1" applyAlignment="1" applyProtection="1">
      <alignment vertical="center" wrapText="1"/>
      <protection locked="0"/>
    </xf>
    <xf numFmtId="0" fontId="48" fillId="36" borderId="39" xfId="0" applyFont="1" applyFill="1" applyBorder="1"/>
    <xf numFmtId="0" fontId="46" fillId="36" borderId="39" xfId="0" applyFont="1" applyFill="1" applyBorder="1" applyAlignment="1" applyProtection="1">
      <alignment horizontal="center" vertical="center"/>
      <protection locked="0"/>
    </xf>
    <xf numFmtId="0" fontId="55" fillId="0" borderId="0" xfId="0" applyFont="1" applyAlignment="1" applyProtection="1">
      <alignment horizontal="center"/>
      <protection locked="0"/>
    </xf>
    <xf numFmtId="0" fontId="28" fillId="45" borderId="38" xfId="0" applyFont="1" applyFill="1" applyBorder="1" applyProtection="1">
      <protection locked="0"/>
    </xf>
    <xf numFmtId="0" fontId="62" fillId="3" borderId="0" xfId="2" applyFont="1" applyFill="1" applyAlignment="1">
      <alignment vertical="center"/>
    </xf>
    <xf numFmtId="0" fontId="63" fillId="0" borderId="0" xfId="0" applyFont="1" applyFill="1" applyBorder="1" applyAlignment="1" applyProtection="1">
      <alignment horizontal="center"/>
      <protection locked="0"/>
    </xf>
    <xf numFmtId="14" fontId="0" fillId="0" borderId="0" xfId="0" applyNumberFormat="1" applyFont="1" applyFill="1" applyBorder="1" applyProtection="1">
      <protection locked="0"/>
    </xf>
    <xf numFmtId="0" fontId="30" fillId="0" borderId="0" xfId="0" applyFont="1" applyFill="1" applyBorder="1" applyAlignment="1" applyProtection="1">
      <alignment vertical="top"/>
      <protection locked="0"/>
    </xf>
    <xf numFmtId="0" fontId="49" fillId="0" borderId="50" xfId="0" applyFont="1" applyBorder="1" applyAlignment="1">
      <alignment horizontal="center" vertical="center"/>
    </xf>
    <xf numFmtId="0" fontId="28" fillId="0" borderId="23" xfId="0" applyFont="1" applyBorder="1" applyAlignment="1">
      <alignment vertical="center"/>
    </xf>
    <xf numFmtId="0" fontId="51" fillId="42" borderId="0" xfId="0" applyFont="1" applyFill="1" applyBorder="1" applyAlignment="1" applyProtection="1">
      <alignment horizontal="center"/>
      <protection locked="0"/>
    </xf>
    <xf numFmtId="0" fontId="28" fillId="0" borderId="34" xfId="0" applyFont="1" applyBorder="1" applyAlignment="1">
      <alignment vertical="center"/>
    </xf>
    <xf numFmtId="0" fontId="59" fillId="46" borderId="62" xfId="0" applyFont="1" applyFill="1" applyBorder="1" applyAlignment="1">
      <alignment horizontal="center" vertical="center"/>
    </xf>
    <xf numFmtId="0" fontId="59" fillId="46" borderId="23" xfId="0" applyFont="1" applyFill="1" applyBorder="1" applyAlignment="1">
      <alignment horizontal="center" vertical="center"/>
    </xf>
    <xf numFmtId="0" fontId="49" fillId="0" borderId="46" xfId="0" applyFont="1" applyBorder="1" applyAlignment="1">
      <alignment horizontal="center" wrapText="1"/>
    </xf>
    <xf numFmtId="14" fontId="47" fillId="0" borderId="18" xfId="0" applyNumberFormat="1" applyFont="1" applyFill="1" applyBorder="1" applyAlignment="1">
      <alignment horizontal="center" vertical="center" wrapText="1"/>
    </xf>
    <xf numFmtId="14" fontId="47" fillId="3" borderId="18" xfId="0" applyNumberFormat="1" applyFont="1" applyFill="1" applyBorder="1" applyAlignment="1">
      <alignment horizontal="center" vertical="center"/>
    </xf>
    <xf numFmtId="0" fontId="54" fillId="0" borderId="48" xfId="0" applyFont="1" applyBorder="1" applyAlignment="1">
      <alignment horizontal="center" wrapText="1"/>
    </xf>
    <xf numFmtId="2" fontId="47" fillId="0" borderId="70" xfId="0" applyNumberFormat="1" applyFont="1" applyBorder="1" applyAlignment="1" applyProtection="1">
      <alignment horizontal="center" vertical="center" wrapText="1"/>
      <protection locked="0"/>
    </xf>
    <xf numFmtId="170" fontId="47" fillId="0" borderId="20" xfId="0" applyNumberFormat="1" applyFont="1" applyFill="1" applyBorder="1" applyAlignment="1" applyProtection="1">
      <alignment horizontal="center" vertical="center"/>
      <protection locked="0"/>
    </xf>
    <xf numFmtId="14" fontId="47" fillId="3" borderId="20" xfId="0" applyNumberFormat="1" applyFont="1" applyFill="1" applyBorder="1" applyAlignment="1" applyProtection="1">
      <alignment horizontal="center" vertical="center"/>
      <protection locked="0"/>
    </xf>
    <xf numFmtId="0" fontId="47" fillId="0" borderId="70" xfId="0" applyFont="1" applyBorder="1" applyAlignment="1" applyProtection="1">
      <alignment vertical="center" wrapText="1"/>
      <protection locked="0"/>
    </xf>
    <xf numFmtId="0" fontId="47" fillId="0" borderId="20" xfId="0" applyFont="1" applyBorder="1" applyAlignment="1" applyProtection="1">
      <alignment vertical="center" wrapText="1"/>
      <protection locked="0"/>
    </xf>
    <xf numFmtId="0" fontId="26" fillId="0" borderId="20" xfId="0" applyFont="1" applyFill="1" applyBorder="1" applyProtection="1">
      <protection locked="0"/>
    </xf>
    <xf numFmtId="0" fontId="47" fillId="0" borderId="21" xfId="0" applyFont="1" applyBorder="1" applyAlignment="1" applyProtection="1">
      <alignment vertical="center" wrapText="1"/>
      <protection locked="0"/>
    </xf>
    <xf numFmtId="1" fontId="72" fillId="44" borderId="21" xfId="0" applyNumberFormat="1" applyFont="1" applyFill="1" applyBorder="1" applyAlignment="1" applyProtection="1">
      <alignment horizontal="center" vertical="center" wrapText="1"/>
    </xf>
    <xf numFmtId="0" fontId="0" fillId="0" borderId="43" xfId="0" applyBorder="1" applyAlignment="1" applyProtection="1">
      <alignment vertical="center" wrapText="1"/>
      <protection locked="0"/>
    </xf>
    <xf numFmtId="0" fontId="0" fillId="0" borderId="41" xfId="0" applyBorder="1" applyAlignment="1" applyProtection="1">
      <alignment vertical="center" wrapText="1"/>
      <protection locked="0"/>
    </xf>
    <xf numFmtId="0" fontId="47" fillId="0" borderId="65" xfId="0" applyFont="1" applyBorder="1" applyAlignment="1" applyProtection="1">
      <alignment vertical="center" wrapText="1"/>
      <protection locked="0"/>
    </xf>
    <xf numFmtId="0" fontId="47" fillId="0" borderId="16" xfId="0" applyFont="1" applyBorder="1" applyAlignment="1" applyProtection="1">
      <alignment horizontal="center" vertical="center" wrapText="1"/>
      <protection locked="0"/>
    </xf>
    <xf numFmtId="0" fontId="47" fillId="0" borderId="16" xfId="0" applyFont="1" applyBorder="1" applyAlignment="1" applyProtection="1">
      <alignment horizontal="center" vertical="center" wrapText="1"/>
    </xf>
    <xf numFmtId="0" fontId="61" fillId="0" borderId="34" xfId="0" applyFont="1" applyBorder="1" applyAlignment="1">
      <alignment horizontal="center" vertical="center"/>
    </xf>
    <xf numFmtId="0" fontId="46" fillId="0" borderId="0" xfId="0" applyFont="1" applyBorder="1" applyAlignment="1">
      <alignment horizontal="left" vertical="center" wrapText="1"/>
    </xf>
    <xf numFmtId="0" fontId="47" fillId="0" borderId="0" xfId="0" applyFont="1" applyBorder="1" applyAlignment="1">
      <alignment horizontal="center" vertical="center" wrapText="1"/>
    </xf>
    <xf numFmtId="0" fontId="54" fillId="0" borderId="0" xfId="0" applyFont="1" applyBorder="1" applyAlignment="1">
      <alignment horizontal="center" wrapText="1"/>
    </xf>
    <xf numFmtId="0" fontId="47" fillId="0" borderId="0" xfId="0" applyFont="1" applyBorder="1" applyAlignment="1" applyProtection="1">
      <alignment horizontal="center" vertical="center" wrapText="1"/>
    </xf>
    <xf numFmtId="0" fontId="47" fillId="0" borderId="0" xfId="0" applyFont="1" applyBorder="1" applyAlignment="1" applyProtection="1">
      <alignment vertical="center" wrapText="1"/>
      <protection locked="0"/>
    </xf>
    <xf numFmtId="1" fontId="72" fillId="0" borderId="0" xfId="0" applyNumberFormat="1" applyFont="1" applyFill="1" applyBorder="1" applyAlignment="1" applyProtection="1">
      <alignment horizontal="center" vertical="center" wrapText="1"/>
    </xf>
    <xf numFmtId="0" fontId="47" fillId="0" borderId="74" xfId="0" applyFont="1" applyBorder="1" applyAlignment="1" applyProtection="1">
      <alignment horizontal="center" vertical="center" wrapText="1"/>
    </xf>
    <xf numFmtId="0" fontId="47" fillId="0" borderId="19" xfId="0" applyFont="1" applyBorder="1" applyAlignment="1" applyProtection="1">
      <alignment horizontal="center" vertical="center" wrapText="1"/>
    </xf>
    <xf numFmtId="0" fontId="47" fillId="0" borderId="74" xfId="0" applyFont="1" applyFill="1" applyBorder="1" applyAlignment="1" applyProtection="1">
      <alignment horizontal="center" vertical="center" wrapText="1"/>
    </xf>
    <xf numFmtId="0" fontId="47" fillId="0" borderId="54" xfId="0" applyFont="1" applyBorder="1" applyAlignment="1" applyProtection="1">
      <alignment horizontal="center" vertical="center" wrapText="1"/>
    </xf>
    <xf numFmtId="0" fontId="47" fillId="0" borderId="0" xfId="0" applyFont="1" applyFill="1" applyBorder="1" applyAlignment="1" applyProtection="1">
      <alignment horizontal="center" vertical="center" wrapText="1"/>
    </xf>
    <xf numFmtId="0" fontId="47" fillId="47" borderId="16" xfId="0" applyFont="1" applyFill="1" applyBorder="1" applyAlignment="1" applyProtection="1">
      <alignment horizontal="center" vertical="center" wrapText="1"/>
    </xf>
    <xf numFmtId="0" fontId="28" fillId="45" borderId="57" xfId="0" applyFont="1" applyFill="1" applyBorder="1" applyProtection="1">
      <protection locked="0"/>
    </xf>
    <xf numFmtId="0" fontId="48" fillId="36" borderId="37" xfId="0" applyFont="1" applyFill="1" applyBorder="1"/>
    <xf numFmtId="0" fontId="71" fillId="40" borderId="31" xfId="0" applyFont="1" applyFill="1" applyBorder="1" applyAlignment="1" applyProtection="1">
      <alignment horizontal="center" vertical="center"/>
      <protection locked="0"/>
    </xf>
    <xf numFmtId="0" fontId="49" fillId="0" borderId="30" xfId="0" applyFont="1" applyBorder="1" applyAlignment="1">
      <alignment horizontal="center" vertical="center"/>
    </xf>
    <xf numFmtId="0" fontId="47" fillId="0" borderId="11" xfId="0" applyFont="1" applyBorder="1" applyAlignment="1" applyProtection="1">
      <alignment vertical="center" wrapText="1"/>
      <protection locked="0"/>
    </xf>
    <xf numFmtId="0" fontId="46" fillId="36" borderId="76" xfId="0" applyFont="1" applyFill="1" applyBorder="1" applyAlignment="1" applyProtection="1">
      <alignment horizontal="center" vertical="center"/>
      <protection locked="0"/>
    </xf>
    <xf numFmtId="0" fontId="63" fillId="3" borderId="16" xfId="0" applyFont="1" applyFill="1" applyBorder="1" applyAlignment="1">
      <alignment horizontal="center" vertical="center"/>
    </xf>
    <xf numFmtId="0" fontId="0" fillId="3" borderId="0" xfId="0" applyFill="1" applyAlignment="1">
      <alignment vertical="center"/>
    </xf>
    <xf numFmtId="0" fontId="51" fillId="0" borderId="0" xfId="0" applyFont="1" applyAlignment="1">
      <alignment horizontal="center"/>
    </xf>
    <xf numFmtId="0" fontId="77" fillId="51" borderId="16" xfId="0" applyFont="1" applyFill="1" applyBorder="1" applyAlignment="1">
      <alignment horizontal="center" vertical="center" wrapText="1"/>
    </xf>
    <xf numFmtId="0" fontId="28" fillId="46" borderId="46" xfId="0" applyFont="1" applyFill="1" applyBorder="1" applyAlignment="1">
      <alignment horizontal="center" vertical="center"/>
    </xf>
    <xf numFmtId="0" fontId="0" fillId="0" borderId="26" xfId="0" applyBorder="1" applyProtection="1">
      <protection locked="0"/>
    </xf>
    <xf numFmtId="0" fontId="0" fillId="0" borderId="23" xfId="0" applyBorder="1" applyProtection="1">
      <protection locked="0"/>
    </xf>
    <xf numFmtId="0" fontId="0" fillId="0" borderId="24" xfId="0" applyBorder="1" applyProtection="1">
      <protection locked="0"/>
    </xf>
    <xf numFmtId="0" fontId="76" fillId="40" borderId="16" xfId="0" applyFont="1" applyFill="1" applyBorder="1" applyAlignment="1">
      <alignment horizontal="center" vertical="center"/>
    </xf>
    <xf numFmtId="0" fontId="79" fillId="0" borderId="77" xfId="0" applyFont="1" applyBorder="1" applyAlignment="1">
      <alignment horizontal="justify" vertical="center" wrapText="1"/>
    </xf>
    <xf numFmtId="0" fontId="79" fillId="0" borderId="78" xfId="0" applyFont="1" applyBorder="1" applyAlignment="1">
      <alignment horizontal="justify" vertical="center" wrapText="1"/>
    </xf>
    <xf numFmtId="0" fontId="78" fillId="0" borderId="8" xfId="0" applyFont="1" applyBorder="1" applyAlignment="1">
      <alignment horizontal="center" vertical="center" wrapText="1"/>
    </xf>
    <xf numFmtId="0" fontId="78" fillId="0" borderId="47" xfId="0" applyFont="1" applyBorder="1" applyAlignment="1">
      <alignment horizontal="center" vertical="center" wrapText="1"/>
    </xf>
    <xf numFmtId="0" fontId="77" fillId="51" borderId="36" xfId="0" applyFont="1" applyFill="1" applyBorder="1" applyAlignment="1">
      <alignment vertical="center" wrapText="1"/>
    </xf>
    <xf numFmtId="0" fontId="51" fillId="0" borderId="34" xfId="0" applyFont="1" applyBorder="1" applyAlignment="1">
      <alignment horizontal="center"/>
    </xf>
    <xf numFmtId="0" fontId="51" fillId="0" borderId="0" xfId="0" applyFont="1" applyBorder="1" applyAlignment="1">
      <alignment horizontal="center"/>
    </xf>
    <xf numFmtId="0" fontId="64" fillId="3" borderId="0" xfId="0" applyFont="1" applyFill="1"/>
    <xf numFmtId="0" fontId="0" fillId="43" borderId="34" xfId="0" applyFill="1" applyBorder="1" applyAlignment="1" applyProtection="1">
      <alignment vertical="center"/>
    </xf>
    <xf numFmtId="0" fontId="0" fillId="43" borderId="0" xfId="0" applyFill="1" applyBorder="1" applyAlignment="1" applyProtection="1">
      <alignment vertical="center"/>
    </xf>
    <xf numFmtId="0" fontId="28" fillId="40" borderId="16" xfId="0" applyFont="1" applyFill="1" applyBorder="1" applyAlignment="1" applyProtection="1">
      <alignment horizontal="center" vertical="center" wrapText="1"/>
    </xf>
    <xf numFmtId="3" fontId="0" fillId="0" borderId="16" xfId="0" applyNumberFormat="1" applyBorder="1" applyAlignment="1" applyProtection="1">
      <alignment horizontal="center" vertical="center"/>
      <protection locked="0"/>
    </xf>
    <xf numFmtId="0" fontId="0" fillId="43" borderId="32" xfId="0" applyFill="1" applyBorder="1" applyAlignment="1" applyProtection="1">
      <alignment vertical="center"/>
    </xf>
    <xf numFmtId="0" fontId="0" fillId="43" borderId="67" xfId="0" applyFill="1" applyBorder="1" applyAlignment="1" applyProtection="1">
      <alignment vertical="center"/>
    </xf>
    <xf numFmtId="0" fontId="0" fillId="40" borderId="16" xfId="0" applyFill="1" applyBorder="1" applyAlignment="1" applyProtection="1">
      <alignment horizontal="center" vertical="center"/>
    </xf>
    <xf numFmtId="3" fontId="0" fillId="0" borderId="11" xfId="0" applyNumberFormat="1" applyBorder="1" applyAlignment="1" applyProtection="1">
      <alignment horizontal="center" vertical="center"/>
    </xf>
    <xf numFmtId="0" fontId="0" fillId="0" borderId="8" xfId="0" applyBorder="1" applyAlignment="1" applyProtection="1">
      <alignment horizontal="center" vertical="center"/>
      <protection locked="0"/>
    </xf>
    <xf numFmtId="0" fontId="28" fillId="44" borderId="44" xfId="0" applyFont="1" applyFill="1" applyBorder="1" applyAlignment="1" applyProtection="1">
      <alignment horizontal="center" vertical="center"/>
    </xf>
    <xf numFmtId="0" fontId="28" fillId="44" borderId="79" xfId="0" applyFont="1" applyFill="1" applyBorder="1" applyAlignment="1" applyProtection="1">
      <alignment horizontal="center" vertical="center"/>
    </xf>
    <xf numFmtId="0" fontId="30" fillId="44" borderId="16" xfId="0" applyFont="1" applyFill="1" applyBorder="1" applyAlignment="1" applyProtection="1">
      <alignment horizontal="center" vertical="center" wrapText="1"/>
    </xf>
    <xf numFmtId="0" fontId="13" fillId="52" borderId="0" xfId="0" applyFont="1" applyFill="1"/>
    <xf numFmtId="0" fontId="0" fillId="52" borderId="0" xfId="0" applyFill="1"/>
    <xf numFmtId="0" fontId="0" fillId="52" borderId="0" xfId="0" applyFont="1" applyFill="1"/>
    <xf numFmtId="0" fontId="13" fillId="52" borderId="0" xfId="0" applyFont="1" applyFill="1" applyAlignment="1">
      <alignment wrapText="1"/>
    </xf>
    <xf numFmtId="0" fontId="0" fillId="52" borderId="0" xfId="0" applyFill="1" applyBorder="1" applyProtection="1">
      <protection locked="0"/>
    </xf>
    <xf numFmtId="0" fontId="26" fillId="52" borderId="0" xfId="0" applyFont="1" applyFill="1" applyBorder="1" applyProtection="1">
      <protection locked="0"/>
    </xf>
    <xf numFmtId="0" fontId="84" fillId="53" borderId="11" xfId="0" applyFont="1" applyFill="1" applyBorder="1" applyAlignment="1">
      <alignment horizontal="center" vertical="center"/>
    </xf>
    <xf numFmtId="0" fontId="82" fillId="47" borderId="11" xfId="0" applyFont="1" applyFill="1" applyBorder="1" applyAlignment="1">
      <alignment horizontal="center" vertical="center"/>
    </xf>
    <xf numFmtId="0" fontId="0" fillId="54" borderId="0" xfId="0" applyFill="1"/>
    <xf numFmtId="0" fontId="6" fillId="54" borderId="0" xfId="2" applyFill="1" applyAlignment="1">
      <alignment vertical="center"/>
    </xf>
    <xf numFmtId="0" fontId="26" fillId="54" borderId="0" xfId="0" applyFont="1" applyFill="1"/>
    <xf numFmtId="0" fontId="29" fillId="54" borderId="11" xfId="0" applyFont="1" applyFill="1" applyBorder="1"/>
    <xf numFmtId="170" fontId="0" fillId="54" borderId="0" xfId="0" applyNumberFormat="1" applyFill="1"/>
    <xf numFmtId="0" fontId="29" fillId="54" borderId="24" xfId="0" applyFont="1" applyFill="1" applyBorder="1"/>
    <xf numFmtId="0" fontId="29" fillId="54" borderId="0" xfId="0" applyFont="1" applyFill="1"/>
    <xf numFmtId="0" fontId="25" fillId="54" borderId="0" xfId="0" applyFont="1" applyFill="1"/>
    <xf numFmtId="0" fontId="25" fillId="54" borderId="65" xfId="0" applyFont="1" applyFill="1" applyBorder="1" applyProtection="1">
      <protection locked="0"/>
    </xf>
    <xf numFmtId="0" fontId="0" fillId="54" borderId="33" xfId="0" applyFill="1" applyBorder="1" applyProtection="1">
      <protection locked="0"/>
    </xf>
    <xf numFmtId="0" fontId="26" fillId="54" borderId="33" xfId="0" applyFont="1" applyFill="1" applyBorder="1" applyProtection="1">
      <protection locked="0"/>
    </xf>
    <xf numFmtId="0" fontId="26" fillId="54" borderId="29" xfId="0" applyFont="1" applyFill="1" applyBorder="1" applyProtection="1">
      <protection locked="0"/>
    </xf>
    <xf numFmtId="0" fontId="29" fillId="54" borderId="0" xfId="0" applyFont="1" applyFill="1" applyProtection="1">
      <protection locked="0"/>
    </xf>
    <xf numFmtId="0" fontId="0" fillId="54" borderId="0" xfId="0" applyFill="1" applyProtection="1">
      <protection locked="0"/>
    </xf>
    <xf numFmtId="0" fontId="29" fillId="54" borderId="0" xfId="0" applyFont="1" applyFill="1" applyBorder="1" applyProtection="1">
      <protection locked="0"/>
    </xf>
    <xf numFmtId="0" fontId="13" fillId="54" borderId="0" xfId="0" applyFont="1" applyFill="1"/>
    <xf numFmtId="0" fontId="0" fillId="54" borderId="0" xfId="0" applyFill="1" applyAlignment="1">
      <alignment horizontal="left"/>
    </xf>
    <xf numFmtId="0" fontId="0" fillId="54" borderId="0" xfId="0" applyFont="1" applyFill="1"/>
    <xf numFmtId="0" fontId="0" fillId="3" borderId="16" xfId="0" applyFont="1" applyFill="1" applyBorder="1" applyAlignment="1">
      <alignment vertical="center" wrapText="1"/>
    </xf>
    <xf numFmtId="0" fontId="0" fillId="54" borderId="0" xfId="0" applyFont="1" applyFill="1" applyAlignment="1">
      <alignment vertical="center"/>
    </xf>
    <xf numFmtId="0" fontId="53" fillId="0" borderId="9" xfId="0" applyFont="1" applyFill="1" applyBorder="1" applyAlignment="1" applyProtection="1">
      <alignment vertical="center" wrapText="1"/>
      <protection locked="0"/>
    </xf>
    <xf numFmtId="0" fontId="85" fillId="0" borderId="0" xfId="0" applyFont="1" applyAlignment="1">
      <alignment vertical="center"/>
    </xf>
    <xf numFmtId="0" fontId="92" fillId="0" borderId="20" xfId="0" applyFont="1" applyBorder="1" applyAlignment="1" applyProtection="1">
      <alignment vertical="center" wrapText="1"/>
      <protection locked="0"/>
    </xf>
    <xf numFmtId="0" fontId="72" fillId="0" borderId="65" xfId="0" applyFont="1" applyBorder="1" applyAlignment="1" applyProtection="1">
      <alignment vertical="center" wrapText="1"/>
      <protection locked="0"/>
    </xf>
    <xf numFmtId="0" fontId="26" fillId="54" borderId="0" xfId="0" applyFont="1" applyFill="1" applyAlignment="1">
      <alignment horizontal="center"/>
    </xf>
    <xf numFmtId="0" fontId="0" fillId="0" borderId="16" xfId="0" applyFill="1" applyBorder="1" applyAlignment="1" applyProtection="1">
      <alignment horizontal="center"/>
      <protection locked="0"/>
    </xf>
    <xf numFmtId="0" fontId="72" fillId="0" borderId="70" xfId="0" applyFont="1" applyBorder="1" applyAlignment="1" applyProtection="1">
      <alignment vertical="center" wrapText="1"/>
      <protection locked="0"/>
    </xf>
    <xf numFmtId="0" fontId="47" fillId="0" borderId="11" xfId="0" applyFont="1" applyBorder="1" applyAlignment="1" applyProtection="1">
      <alignment horizontal="center" vertical="center" wrapText="1"/>
      <protection locked="0"/>
    </xf>
    <xf numFmtId="0" fontId="72" fillId="0" borderId="20" xfId="0" applyFont="1" applyBorder="1" applyAlignment="1" applyProtection="1">
      <alignment vertical="center" wrapText="1"/>
      <protection locked="0"/>
    </xf>
    <xf numFmtId="14" fontId="47" fillId="40" borderId="20" xfId="0" applyNumberFormat="1" applyFont="1" applyFill="1" applyBorder="1" applyAlignment="1" applyProtection="1">
      <alignment horizontal="center" vertical="center"/>
      <protection locked="0"/>
    </xf>
    <xf numFmtId="0" fontId="47" fillId="40" borderId="20" xfId="0" applyFont="1" applyFill="1" applyBorder="1" applyAlignment="1" applyProtection="1">
      <alignment vertical="center" wrapText="1"/>
      <protection locked="0"/>
    </xf>
    <xf numFmtId="0" fontId="0" fillId="40" borderId="41" xfId="0" applyFill="1" applyBorder="1" applyAlignment="1" applyProtection="1">
      <alignment vertical="center" wrapText="1"/>
      <protection locked="0"/>
    </xf>
    <xf numFmtId="0" fontId="47" fillId="40" borderId="74" xfId="0" applyFont="1" applyFill="1" applyBorder="1" applyAlignment="1" applyProtection="1">
      <alignment horizontal="center" vertical="center" wrapText="1"/>
    </xf>
    <xf numFmtId="0" fontId="47" fillId="3" borderId="20" xfId="0" applyFont="1" applyFill="1" applyBorder="1" applyAlignment="1" applyProtection="1">
      <alignment vertical="center" wrapText="1"/>
      <protection locked="0"/>
    </xf>
    <xf numFmtId="0" fontId="59" fillId="40" borderId="25" xfId="0" applyFont="1" applyFill="1" applyBorder="1" applyAlignment="1">
      <alignment horizontal="center" vertical="center"/>
    </xf>
    <xf numFmtId="0" fontId="59" fillId="3" borderId="25" xfId="0" applyFont="1" applyFill="1" applyBorder="1" applyAlignment="1">
      <alignment horizontal="center" vertical="center"/>
    </xf>
    <xf numFmtId="0" fontId="56" fillId="3" borderId="25" xfId="0" applyFont="1" applyFill="1" applyBorder="1" applyAlignment="1" applyProtection="1">
      <alignment horizontal="center" wrapText="1"/>
      <protection locked="0"/>
    </xf>
    <xf numFmtId="0" fontId="56" fillId="3" borderId="20" xfId="0" applyFont="1" applyFill="1" applyBorder="1" applyAlignment="1" applyProtection="1">
      <alignment horizontal="center"/>
      <protection locked="0"/>
    </xf>
    <xf numFmtId="0" fontId="56" fillId="3" borderId="21" xfId="0" applyFont="1" applyFill="1" applyBorder="1" applyAlignment="1" applyProtection="1">
      <alignment horizontal="center"/>
      <protection locked="0"/>
    </xf>
    <xf numFmtId="0" fontId="59" fillId="3" borderId="62" xfId="0" applyFont="1" applyFill="1" applyBorder="1" applyAlignment="1">
      <alignment horizontal="center" vertical="center"/>
    </xf>
    <xf numFmtId="0" fontId="47" fillId="3" borderId="16" xfId="0" applyFont="1" applyFill="1" applyBorder="1" applyAlignment="1" applyProtection="1">
      <alignment horizontal="center" vertical="center" wrapText="1"/>
      <protection locked="0"/>
    </xf>
    <xf numFmtId="0" fontId="47" fillId="3" borderId="65" xfId="0" applyFont="1" applyFill="1" applyBorder="1" applyAlignment="1" applyProtection="1">
      <alignment vertical="center" wrapText="1"/>
      <protection locked="0"/>
    </xf>
    <xf numFmtId="0" fontId="47" fillId="3" borderId="11" xfId="0" applyFont="1" applyFill="1" applyBorder="1" applyAlignment="1" applyProtection="1">
      <alignment vertical="center" wrapText="1"/>
      <protection locked="0"/>
    </xf>
    <xf numFmtId="0" fontId="47" fillId="40" borderId="54" xfId="0" applyFont="1" applyFill="1" applyBorder="1" applyAlignment="1" applyProtection="1">
      <alignment horizontal="center" vertical="center" wrapText="1"/>
    </xf>
    <xf numFmtId="0" fontId="47" fillId="3" borderId="16" xfId="0" applyFont="1" applyFill="1" applyBorder="1" applyAlignment="1" applyProtection="1">
      <alignment horizontal="center" vertical="center" wrapText="1"/>
    </xf>
    <xf numFmtId="1" fontId="72" fillId="40" borderId="21" xfId="0" applyNumberFormat="1" applyFont="1" applyFill="1" applyBorder="1" applyAlignment="1" applyProtection="1">
      <alignment horizontal="center" vertical="center" wrapText="1"/>
    </xf>
    <xf numFmtId="0" fontId="26" fillId="40" borderId="0" xfId="0" applyFont="1" applyFill="1" applyBorder="1" applyProtection="1">
      <protection locked="0"/>
    </xf>
    <xf numFmtId="0" fontId="104" fillId="0" borderId="0" xfId="0" applyFont="1" applyBorder="1" applyAlignment="1">
      <alignment horizontal="center" vertical="center"/>
    </xf>
    <xf numFmtId="0" fontId="105" fillId="0" borderId="0" xfId="57" applyFont="1" applyBorder="1" applyAlignment="1">
      <alignment vertical="center" wrapText="1"/>
    </xf>
    <xf numFmtId="0" fontId="106" fillId="0" borderId="0" xfId="0" applyFont="1" applyBorder="1" applyAlignment="1">
      <alignment horizontal="center" vertical="center"/>
    </xf>
    <xf numFmtId="0" fontId="64" fillId="0" borderId="82" xfId="0" applyFont="1" applyBorder="1" applyAlignment="1">
      <alignment horizontal="center"/>
    </xf>
    <xf numFmtId="0" fontId="64" fillId="0" borderId="83" xfId="0" applyFont="1" applyBorder="1"/>
    <xf numFmtId="0" fontId="64" fillId="0" borderId="84" xfId="0" applyFont="1" applyBorder="1"/>
    <xf numFmtId="3" fontId="0" fillId="40" borderId="16" xfId="0" applyNumberFormat="1" applyFill="1" applyBorder="1" applyAlignment="1" applyProtection="1">
      <alignment horizontal="center" vertical="center"/>
      <protection locked="0"/>
    </xf>
    <xf numFmtId="0" fontId="72" fillId="3" borderId="21" xfId="0" applyFont="1" applyFill="1" applyBorder="1" applyAlignment="1" applyProtection="1">
      <alignment vertical="center" wrapText="1"/>
      <protection locked="0"/>
    </xf>
    <xf numFmtId="14" fontId="47" fillId="56" borderId="20" xfId="0" applyNumberFormat="1" applyFont="1" applyFill="1" applyBorder="1" applyAlignment="1" applyProtection="1">
      <alignment horizontal="center" vertical="center"/>
      <protection locked="0"/>
    </xf>
    <xf numFmtId="0" fontId="47" fillId="56" borderId="54" xfId="0" applyFont="1" applyFill="1" applyBorder="1" applyAlignment="1" applyProtection="1">
      <alignment horizontal="center" vertical="center" wrapText="1"/>
    </xf>
    <xf numFmtId="0" fontId="102" fillId="56" borderId="74" xfId="0" applyFont="1" applyFill="1" applyBorder="1" applyAlignment="1" applyProtection="1">
      <alignment horizontal="center" vertical="top" wrapText="1"/>
      <protection locked="0"/>
    </xf>
    <xf numFmtId="0" fontId="0" fillId="3" borderId="26" xfId="0" applyFill="1" applyBorder="1" applyAlignment="1" applyProtection="1">
      <alignment vertical="center" wrapText="1"/>
      <protection locked="0"/>
    </xf>
    <xf numFmtId="0" fontId="0" fillId="3" borderId="23" xfId="0" applyFill="1" applyBorder="1" applyAlignment="1" applyProtection="1">
      <alignment vertical="center" wrapText="1"/>
      <protection locked="0"/>
    </xf>
    <xf numFmtId="0" fontId="0" fillId="3" borderId="24" xfId="0" applyFill="1" applyBorder="1" applyAlignment="1" applyProtection="1">
      <alignment vertical="center" wrapText="1"/>
      <protection locked="0"/>
    </xf>
    <xf numFmtId="0" fontId="59" fillId="56" borderId="62" xfId="0" applyFont="1" applyFill="1" applyBorder="1" applyAlignment="1">
      <alignment horizontal="center" vertical="center"/>
    </xf>
    <xf numFmtId="0" fontId="0" fillId="56" borderId="41" xfId="0" applyFill="1" applyBorder="1" applyAlignment="1" applyProtection="1">
      <alignment horizontal="center" vertical="center" wrapText="1"/>
      <protection locked="0"/>
    </xf>
    <xf numFmtId="2" fontId="47" fillId="56" borderId="70" xfId="0" applyNumberFormat="1" applyFont="1" applyFill="1" applyBorder="1" applyAlignment="1" applyProtection="1">
      <alignment horizontal="center" vertical="center" wrapText="1"/>
      <protection locked="0"/>
    </xf>
    <xf numFmtId="0" fontId="47" fillId="56" borderId="19" xfId="0" applyFont="1" applyFill="1" applyBorder="1" applyAlignment="1" applyProtection="1">
      <alignment horizontal="center" vertical="center" wrapText="1"/>
    </xf>
    <xf numFmtId="0" fontId="0" fillId="56" borderId="41" xfId="0" applyFill="1" applyBorder="1" applyAlignment="1" applyProtection="1">
      <alignment horizontal="center" vertical="top" wrapText="1"/>
      <protection locked="0"/>
    </xf>
    <xf numFmtId="0" fontId="47" fillId="56" borderId="74" xfId="0" applyFont="1" applyFill="1" applyBorder="1" applyAlignment="1" applyProtection="1">
      <alignment horizontal="center" vertical="center" wrapText="1"/>
    </xf>
    <xf numFmtId="0" fontId="106" fillId="0" borderId="0" xfId="0" applyFont="1" applyBorder="1" applyAlignment="1">
      <alignment horizontal="center" vertical="top" wrapText="1"/>
    </xf>
    <xf numFmtId="0" fontId="107" fillId="0" borderId="0" xfId="0" applyFont="1" applyAlignment="1">
      <alignment horizontal="center"/>
    </xf>
    <xf numFmtId="0" fontId="108" fillId="0" borderId="0" xfId="0" applyFont="1" applyAlignment="1">
      <alignment horizontal="center"/>
    </xf>
    <xf numFmtId="0" fontId="112" fillId="0" borderId="0" xfId="0" applyFont="1" applyAlignment="1">
      <alignment horizontal="center"/>
    </xf>
    <xf numFmtId="0" fontId="42" fillId="0" borderId="0" xfId="53" applyFont="1" applyAlignment="1">
      <alignment horizontal="left" vertical="top" wrapText="1"/>
    </xf>
    <xf numFmtId="0" fontId="41" fillId="0" borderId="15" xfId="53" applyFont="1" applyBorder="1" applyAlignment="1">
      <alignment horizontal="left" vertical="top" wrapText="1"/>
    </xf>
    <xf numFmtId="0" fontId="0" fillId="43" borderId="61" xfId="0" applyFill="1" applyBorder="1" applyAlignment="1" applyProtection="1">
      <alignment horizontal="right" vertical="center" wrapText="1"/>
    </xf>
    <xf numFmtId="0" fontId="0" fillId="43" borderId="81" xfId="0" applyFill="1" applyBorder="1" applyAlignment="1" applyProtection="1">
      <alignment horizontal="right" vertical="center" wrapText="1"/>
    </xf>
    <xf numFmtId="3" fontId="0" fillId="0" borderId="9" xfId="0" applyNumberFormat="1" applyBorder="1" applyAlignment="1" applyProtection="1">
      <alignment horizontal="center" vertical="center"/>
      <protection locked="0"/>
    </xf>
    <xf numFmtId="3" fontId="0" fillId="0" borderId="11" xfId="0" applyNumberFormat="1" applyBorder="1" applyAlignment="1" applyProtection="1">
      <alignment horizontal="center" vertical="center"/>
      <protection locked="0"/>
    </xf>
    <xf numFmtId="0" fontId="0" fillId="40" borderId="9" xfId="0" applyFill="1" applyBorder="1" applyAlignment="1" applyProtection="1">
      <alignment horizontal="center" vertical="center"/>
    </xf>
    <xf numFmtId="0" fontId="0" fillId="40" borderId="11" xfId="0" applyFill="1" applyBorder="1" applyAlignment="1" applyProtection="1">
      <alignment horizontal="center" vertical="center"/>
    </xf>
    <xf numFmtId="0" fontId="0" fillId="47" borderId="9" xfId="0" applyFill="1" applyBorder="1" applyAlignment="1">
      <alignment horizontal="right" vertical="center"/>
    </xf>
    <xf numFmtId="0" fontId="0" fillId="47" borderId="10" xfId="0" applyFill="1" applyBorder="1" applyAlignment="1">
      <alignment horizontal="right" vertical="center"/>
    </xf>
    <xf numFmtId="0" fontId="83" fillId="53" borderId="9" xfId="0" applyFont="1" applyFill="1" applyBorder="1" applyAlignment="1">
      <alignment horizontal="center" vertical="center"/>
    </xf>
    <xf numFmtId="0" fontId="83" fillId="53" borderId="11" xfId="0" applyFont="1" applyFill="1" applyBorder="1" applyAlignment="1">
      <alignment horizontal="center" vertical="center"/>
    </xf>
    <xf numFmtId="0" fontId="51" fillId="42" borderId="50" xfId="0" applyFont="1" applyFill="1" applyBorder="1" applyAlignment="1" applyProtection="1">
      <alignment horizontal="center"/>
      <protection locked="0"/>
    </xf>
    <xf numFmtId="0" fontId="51" fillId="42" borderId="45" xfId="0" applyFont="1" applyFill="1" applyBorder="1" applyAlignment="1" applyProtection="1">
      <alignment horizontal="center"/>
      <protection locked="0"/>
    </xf>
    <xf numFmtId="0" fontId="51" fillId="42" borderId="46" xfId="0" applyFont="1" applyFill="1" applyBorder="1" applyAlignment="1" applyProtection="1">
      <alignment horizontal="center"/>
      <protection locked="0"/>
    </xf>
    <xf numFmtId="0" fontId="81" fillId="0" borderId="17" xfId="0" applyFont="1" applyBorder="1" applyAlignment="1">
      <alignment horizontal="center"/>
    </xf>
    <xf numFmtId="0" fontId="81" fillId="0" borderId="8" xfId="0" applyFont="1" applyBorder="1" applyAlignment="1">
      <alignment horizontal="center"/>
    </xf>
    <xf numFmtId="0" fontId="81" fillId="0" borderId="68" xfId="0" applyFont="1" applyBorder="1" applyAlignment="1">
      <alignment horizontal="center"/>
    </xf>
    <xf numFmtId="0" fontId="81" fillId="0" borderId="80" xfId="0" applyFont="1" applyBorder="1" applyAlignment="1">
      <alignment horizontal="center"/>
    </xf>
    <xf numFmtId="0" fontId="43" fillId="0" borderId="17" xfId="0" applyFont="1" applyBorder="1" applyAlignment="1" applyProtection="1">
      <alignment horizontal="center" vertical="center" wrapText="1"/>
    </xf>
    <xf numFmtId="0" fontId="43" fillId="0" borderId="8" xfId="0" applyFont="1" applyBorder="1" applyAlignment="1" applyProtection="1">
      <alignment horizontal="center" vertical="center" wrapText="1"/>
    </xf>
    <xf numFmtId="0" fontId="43" fillId="0" borderId="40" xfId="0" applyFont="1" applyBorder="1" applyAlignment="1" applyProtection="1">
      <alignment horizontal="center" vertical="center" wrapText="1"/>
    </xf>
    <xf numFmtId="0" fontId="33" fillId="0" borderId="74" xfId="0" applyFont="1" applyBorder="1" applyAlignment="1" applyProtection="1">
      <alignment horizontal="center" vertical="center"/>
    </xf>
    <xf numFmtId="0" fontId="33" fillId="0" borderId="73" xfId="0" applyFont="1" applyBorder="1" applyAlignment="1" applyProtection="1">
      <alignment horizontal="center" vertical="center"/>
    </xf>
    <xf numFmtId="0" fontId="33" fillId="0" borderId="41" xfId="0" applyFont="1" applyBorder="1" applyAlignment="1" applyProtection="1">
      <alignment horizontal="center" vertical="center"/>
    </xf>
    <xf numFmtId="0" fontId="0" fillId="0" borderId="74" xfId="0" applyBorder="1" applyAlignment="1" applyProtection="1">
      <alignment horizontal="center" vertical="center" wrapText="1"/>
    </xf>
    <xf numFmtId="0" fontId="0" fillId="0" borderId="73" xfId="0" applyBorder="1" applyAlignment="1" applyProtection="1">
      <alignment horizontal="center" vertical="center" wrapText="1"/>
    </xf>
    <xf numFmtId="0" fontId="0" fillId="0" borderId="72" xfId="0" applyBorder="1" applyAlignment="1" applyProtection="1">
      <alignment horizontal="center" vertical="center" wrapText="1"/>
    </xf>
    <xf numFmtId="0" fontId="30" fillId="44" borderId="28" xfId="0" applyFont="1" applyFill="1" applyBorder="1" applyAlignment="1" applyProtection="1">
      <alignment horizontal="center" vertical="center"/>
    </xf>
    <xf numFmtId="0" fontId="30" fillId="44" borderId="69" xfId="0" applyFont="1" applyFill="1" applyBorder="1" applyAlignment="1" applyProtection="1">
      <alignment horizontal="center" vertical="center"/>
    </xf>
    <xf numFmtId="0" fontId="51" fillId="42" borderId="44" xfId="0" applyFont="1" applyFill="1" applyBorder="1" applyAlignment="1">
      <alignment horizontal="center"/>
    </xf>
    <xf numFmtId="0" fontId="51" fillId="42" borderId="79" xfId="0" applyFont="1" applyFill="1" applyBorder="1" applyAlignment="1">
      <alignment horizontal="center"/>
    </xf>
    <xf numFmtId="0" fontId="51" fillId="42" borderId="59" xfId="0" applyFont="1" applyFill="1" applyBorder="1" applyAlignment="1">
      <alignment horizontal="center"/>
    </xf>
    <xf numFmtId="0" fontId="51" fillId="42" borderId="30" xfId="0" applyFont="1" applyFill="1" applyBorder="1" applyAlignment="1" applyProtection="1">
      <alignment horizontal="center" vertical="center" wrapText="1"/>
      <protection locked="0"/>
    </xf>
    <xf numFmtId="0" fontId="51" fillId="42" borderId="60" xfId="0" applyFont="1" applyFill="1" applyBorder="1" applyAlignment="1" applyProtection="1">
      <alignment horizontal="center" vertical="center" wrapText="1"/>
      <protection locked="0"/>
    </xf>
    <xf numFmtId="0" fontId="77" fillId="44" borderId="36" xfId="0" applyFont="1" applyFill="1" applyBorder="1" applyAlignment="1">
      <alignment horizontal="center" vertical="center" wrapText="1"/>
    </xf>
    <xf numFmtId="0" fontId="77" fillId="44" borderId="64" xfId="0" applyFont="1" applyFill="1" applyBorder="1" applyAlignment="1">
      <alignment horizontal="center" vertical="center" wrapText="1"/>
    </xf>
    <xf numFmtId="0" fontId="80" fillId="0" borderId="8" xfId="0" applyFont="1" applyBorder="1" applyAlignment="1">
      <alignment horizontal="center" vertical="center" wrapText="1"/>
    </xf>
    <xf numFmtId="0" fontId="70" fillId="44" borderId="18" xfId="0" applyFont="1" applyFill="1" applyBorder="1" applyAlignment="1" applyProtection="1">
      <alignment horizontal="center" vertical="center"/>
      <protection locked="0"/>
    </xf>
    <xf numFmtId="0" fontId="70" fillId="44" borderId="48" xfId="0" applyFont="1" applyFill="1" applyBorder="1" applyAlignment="1" applyProtection="1">
      <alignment horizontal="center" vertical="center"/>
      <protection locked="0"/>
    </xf>
    <xf numFmtId="0" fontId="47" fillId="3" borderId="9" xfId="0" applyFont="1" applyFill="1" applyBorder="1" applyAlignment="1" applyProtection="1">
      <alignment horizontal="center" vertical="center" wrapText="1"/>
      <protection locked="0"/>
    </xf>
    <xf numFmtId="0" fontId="47" fillId="3" borderId="10" xfId="0" applyFont="1" applyFill="1" applyBorder="1" applyAlignment="1" applyProtection="1">
      <alignment horizontal="center" vertical="center" wrapText="1"/>
      <protection locked="0"/>
    </xf>
    <xf numFmtId="0" fontId="47" fillId="3" borderId="11" xfId="0" applyFont="1" applyFill="1" applyBorder="1" applyAlignment="1" applyProtection="1">
      <alignment horizontal="center" vertical="center" wrapText="1"/>
      <protection locked="0"/>
    </xf>
    <xf numFmtId="0" fontId="65" fillId="0" borderId="49" xfId="0" applyFont="1" applyBorder="1" applyAlignment="1" applyProtection="1">
      <alignment horizontal="center"/>
      <protection locked="0"/>
    </xf>
    <xf numFmtId="0" fontId="65" fillId="0" borderId="58" xfId="0" applyFont="1" applyBorder="1" applyAlignment="1" applyProtection="1">
      <alignment horizontal="center"/>
      <protection locked="0"/>
    </xf>
    <xf numFmtId="0" fontId="65" fillId="0" borderId="71" xfId="0" applyFont="1" applyBorder="1" applyAlignment="1" applyProtection="1">
      <alignment horizontal="center"/>
      <protection locked="0"/>
    </xf>
    <xf numFmtId="0" fontId="46" fillId="36" borderId="42" xfId="0" applyFont="1" applyFill="1" applyBorder="1" applyAlignment="1">
      <alignment horizontal="center"/>
    </xf>
    <xf numFmtId="0" fontId="46" fillId="36" borderId="43" xfId="0" applyFont="1" applyFill="1" applyBorder="1" applyAlignment="1">
      <alignment horizontal="center"/>
    </xf>
    <xf numFmtId="0" fontId="47" fillId="0" borderId="75" xfId="0" applyFont="1" applyBorder="1" applyAlignment="1">
      <alignment horizontal="center" vertical="center" wrapText="1"/>
    </xf>
    <xf numFmtId="0" fontId="47" fillId="0" borderId="10" xfId="0" applyFont="1" applyBorder="1" applyAlignment="1">
      <alignment horizontal="center" vertical="center" wrapText="1"/>
    </xf>
    <xf numFmtId="0" fontId="46" fillId="50" borderId="36" xfId="0" applyFont="1" applyFill="1" applyBorder="1" applyAlignment="1" applyProtection="1">
      <alignment horizontal="center" vertical="center"/>
      <protection locked="0"/>
    </xf>
    <xf numFmtId="0" fontId="46" fillId="50" borderId="35" xfId="0" applyFont="1" applyFill="1" applyBorder="1" applyAlignment="1" applyProtection="1">
      <alignment horizontal="center" vertical="center"/>
      <protection locked="0"/>
    </xf>
    <xf numFmtId="0" fontId="46" fillId="50" borderId="65" xfId="0" applyFont="1" applyFill="1" applyBorder="1" applyAlignment="1" applyProtection="1">
      <alignment horizontal="center" vertical="center"/>
      <protection locked="0"/>
    </xf>
    <xf numFmtId="0" fontId="46" fillId="50" borderId="9" xfId="0" applyFont="1" applyFill="1" applyBorder="1" applyAlignment="1" applyProtection="1">
      <alignment horizontal="center" vertical="center"/>
      <protection locked="0"/>
    </xf>
    <xf numFmtId="0" fontId="46" fillId="50" borderId="10" xfId="0" applyFont="1" applyFill="1" applyBorder="1" applyAlignment="1" applyProtection="1">
      <alignment horizontal="center" vertical="center"/>
      <protection locked="0"/>
    </xf>
    <xf numFmtId="0" fontId="46" fillId="50" borderId="11" xfId="0" applyFont="1" applyFill="1" applyBorder="1" applyAlignment="1" applyProtection="1">
      <alignment horizontal="center" vertical="center"/>
      <protection locked="0"/>
    </xf>
    <xf numFmtId="0" fontId="64" fillId="0" borderId="49" xfId="0" applyFont="1" applyBorder="1" applyAlignment="1" applyProtection="1">
      <alignment horizontal="center"/>
      <protection locked="0"/>
    </xf>
    <xf numFmtId="0" fontId="64" fillId="0" borderId="58" xfId="0" applyFont="1" applyBorder="1" applyAlignment="1" applyProtection="1">
      <alignment horizontal="center"/>
      <protection locked="0"/>
    </xf>
    <xf numFmtId="0" fontId="64" fillId="0" borderId="71" xfId="0" applyFont="1" applyBorder="1" applyAlignment="1" applyProtection="1">
      <alignment horizontal="center"/>
      <protection locked="0"/>
    </xf>
    <xf numFmtId="0" fontId="73" fillId="0" borderId="9" xfId="0" applyFont="1" applyBorder="1" applyAlignment="1">
      <alignment horizontal="center" wrapText="1"/>
    </xf>
    <xf numFmtId="0" fontId="73" fillId="0" borderId="10" xfId="0" applyFont="1" applyBorder="1" applyAlignment="1">
      <alignment horizontal="center" wrapText="1"/>
    </xf>
    <xf numFmtId="0" fontId="73" fillId="0" borderId="11" xfId="0" applyFont="1" applyBorder="1" applyAlignment="1">
      <alignment horizontal="center" wrapText="1"/>
    </xf>
    <xf numFmtId="0" fontId="51" fillId="42" borderId="54" xfId="0" applyFont="1" applyFill="1" applyBorder="1" applyAlignment="1" applyProtection="1">
      <alignment horizontal="center"/>
      <protection locked="0"/>
    </xf>
    <xf numFmtId="0" fontId="51" fillId="42" borderId="55" xfId="0" applyFont="1" applyFill="1" applyBorder="1" applyAlignment="1" applyProtection="1">
      <alignment horizontal="center"/>
      <protection locked="0"/>
    </xf>
    <xf numFmtId="0" fontId="51" fillId="42" borderId="56" xfId="0" applyFont="1" applyFill="1" applyBorder="1" applyAlignment="1" applyProtection="1">
      <alignment horizontal="center"/>
      <protection locked="0"/>
    </xf>
    <xf numFmtId="0" fontId="74" fillId="46" borderId="9" xfId="0" applyFont="1" applyFill="1" applyBorder="1" applyAlignment="1">
      <alignment horizontal="center" vertical="center"/>
    </xf>
    <xf numFmtId="0" fontId="74" fillId="46" borderId="10" xfId="0" applyFont="1" applyFill="1" applyBorder="1" applyAlignment="1">
      <alignment horizontal="center" vertical="center"/>
    </xf>
    <xf numFmtId="0" fontId="74" fillId="46" borderId="11" xfId="0" applyFont="1" applyFill="1" applyBorder="1" applyAlignment="1">
      <alignment horizontal="center" vertical="center"/>
    </xf>
    <xf numFmtId="0" fontId="46" fillId="48" borderId="36" xfId="0" applyFont="1" applyFill="1" applyBorder="1" applyAlignment="1" applyProtection="1">
      <alignment horizontal="center" vertical="center"/>
      <protection locked="0"/>
    </xf>
    <xf numFmtId="0" fontId="46" fillId="48" borderId="35" xfId="0" applyFont="1" applyFill="1" applyBorder="1" applyAlignment="1" applyProtection="1">
      <alignment horizontal="center" vertical="center"/>
      <protection locked="0"/>
    </xf>
    <xf numFmtId="0" fontId="46" fillId="48" borderId="65" xfId="0" applyFont="1" applyFill="1" applyBorder="1" applyAlignment="1" applyProtection="1">
      <alignment horizontal="center" vertical="center"/>
      <protection locked="0"/>
    </xf>
    <xf numFmtId="0" fontId="46" fillId="48" borderId="9" xfId="0" applyFont="1" applyFill="1" applyBorder="1" applyAlignment="1" applyProtection="1">
      <alignment horizontal="center" vertical="center"/>
      <protection locked="0"/>
    </xf>
    <xf numFmtId="0" fontId="46" fillId="48" borderId="10" xfId="0" applyFont="1" applyFill="1" applyBorder="1" applyAlignment="1" applyProtection="1">
      <alignment horizontal="center" vertical="center"/>
      <protection locked="0"/>
    </xf>
    <xf numFmtId="0" fontId="46" fillId="48" borderId="11" xfId="0" applyFont="1" applyFill="1" applyBorder="1" applyAlignment="1" applyProtection="1">
      <alignment horizontal="center" vertical="center"/>
      <protection locked="0"/>
    </xf>
    <xf numFmtId="0" fontId="67" fillId="46" borderId="36" xfId="0" applyFont="1" applyFill="1" applyBorder="1" applyAlignment="1">
      <alignment horizontal="center" vertical="center" wrapText="1"/>
    </xf>
    <xf numFmtId="0" fontId="67" fillId="46" borderId="65" xfId="0" applyFont="1" applyFill="1" applyBorder="1" applyAlignment="1">
      <alignment horizontal="center" vertical="center" wrapText="1"/>
    </xf>
    <xf numFmtId="0" fontId="46" fillId="0" borderId="26" xfId="0" applyFont="1" applyBorder="1" applyAlignment="1">
      <alignment horizontal="center" vertical="center" wrapText="1"/>
    </xf>
    <xf numFmtId="0" fontId="46" fillId="0" borderId="23" xfId="0" applyFont="1" applyBorder="1" applyAlignment="1">
      <alignment horizontal="center" vertical="center" wrapText="1"/>
    </xf>
    <xf numFmtId="0" fontId="46" fillId="0" borderId="24" xfId="0" applyFont="1" applyBorder="1" applyAlignment="1">
      <alignment horizontal="center" vertical="center" wrapText="1"/>
    </xf>
    <xf numFmtId="0" fontId="47" fillId="0" borderId="44" xfId="0" applyFont="1" applyBorder="1" applyAlignment="1">
      <alignment horizontal="center" vertical="center" wrapText="1"/>
    </xf>
    <xf numFmtId="0" fontId="47" fillId="0" borderId="37" xfId="0" applyFont="1" applyBorder="1" applyAlignment="1">
      <alignment horizontal="center" vertical="center" wrapText="1"/>
    </xf>
    <xf numFmtId="0" fontId="47" fillId="0" borderId="28" xfId="0" applyFont="1" applyBorder="1" applyAlignment="1">
      <alignment horizontal="center" vertical="center" wrapText="1"/>
    </xf>
    <xf numFmtId="0" fontId="46" fillId="0" borderId="9" xfId="0" applyFont="1" applyBorder="1" applyAlignment="1">
      <alignment horizontal="right" vertical="center" wrapText="1"/>
    </xf>
    <xf numFmtId="0" fontId="46" fillId="0" borderId="10" xfId="0" applyFont="1" applyBorder="1" applyAlignment="1">
      <alignment horizontal="right" vertical="center" wrapText="1"/>
    </xf>
    <xf numFmtId="0" fontId="46" fillId="0" borderId="11" xfId="0" applyFont="1" applyBorder="1" applyAlignment="1">
      <alignment horizontal="right" vertical="center" wrapText="1"/>
    </xf>
    <xf numFmtId="0" fontId="47" fillId="0" borderId="63" xfId="0" applyFont="1" applyBorder="1" applyAlignment="1">
      <alignment horizontal="center" vertical="center" wrapText="1"/>
    </xf>
    <xf numFmtId="0" fontId="47" fillId="0" borderId="35" xfId="0" applyFont="1" applyBorder="1" applyAlignment="1">
      <alignment horizontal="center" vertical="center" wrapText="1"/>
    </xf>
    <xf numFmtId="0" fontId="60" fillId="0" borderId="50" xfId="0" applyFont="1" applyBorder="1" applyAlignment="1">
      <alignment horizontal="center" vertical="center" wrapText="1"/>
    </xf>
    <xf numFmtId="0" fontId="60" fillId="0" borderId="46" xfId="0" applyFont="1" applyBorder="1" applyAlignment="1">
      <alignment horizontal="center" vertical="center" wrapText="1"/>
    </xf>
    <xf numFmtId="0" fontId="0" fillId="0" borderId="26" xfId="0" applyBorder="1" applyAlignment="1" applyProtection="1">
      <alignment horizontal="center" vertical="center" wrapText="1"/>
    </xf>
    <xf numFmtId="0" fontId="0" fillId="0" borderId="23" xfId="0" applyBorder="1" applyAlignment="1" applyProtection="1">
      <alignment horizontal="center" vertical="center" wrapText="1"/>
    </xf>
    <xf numFmtId="0" fontId="0" fillId="0" borderId="24" xfId="0" applyBorder="1" applyAlignment="1" applyProtection="1">
      <alignment horizontal="center" vertical="center" wrapText="1"/>
    </xf>
    <xf numFmtId="0" fontId="60" fillId="0" borderId="17" xfId="0" applyFont="1" applyBorder="1" applyAlignment="1">
      <alignment horizontal="center" vertical="center"/>
    </xf>
    <xf numFmtId="0" fontId="60" fillId="0" borderId="18" xfId="0" applyFont="1" applyBorder="1" applyAlignment="1">
      <alignment horizontal="center" vertical="center"/>
    </xf>
    <xf numFmtId="0" fontId="69" fillId="0" borderId="73" xfId="0" applyFont="1" applyBorder="1" applyAlignment="1" applyProtection="1">
      <alignment horizontal="center" vertical="center" wrapText="1"/>
      <protection locked="0"/>
    </xf>
    <xf numFmtId="0" fontId="69" fillId="0" borderId="41" xfId="0" applyFont="1" applyBorder="1" applyAlignment="1" applyProtection="1">
      <alignment horizontal="center" vertical="center" wrapText="1"/>
      <protection locked="0"/>
    </xf>
    <xf numFmtId="0" fontId="66" fillId="0" borderId="17" xfId="0" applyFont="1" applyBorder="1" applyAlignment="1">
      <alignment horizontal="center" vertical="center" wrapText="1"/>
    </xf>
    <xf numFmtId="0" fontId="66" fillId="0" borderId="18" xfId="0" applyFont="1" applyBorder="1" applyAlignment="1">
      <alignment horizontal="center" vertical="center" wrapText="1"/>
    </xf>
    <xf numFmtId="0" fontId="66" fillId="0" borderId="51" xfId="0" applyFont="1" applyBorder="1" applyAlignment="1">
      <alignment horizontal="center" vertical="center" wrapText="1"/>
    </xf>
    <xf numFmtId="0" fontId="66" fillId="0" borderId="48" xfId="0" applyFont="1" applyBorder="1" applyAlignment="1">
      <alignment horizontal="center" vertical="center" wrapText="1"/>
    </xf>
    <xf numFmtId="0" fontId="68" fillId="46" borderId="66" xfId="0" applyFont="1" applyFill="1" applyBorder="1" applyAlignment="1">
      <alignment horizontal="center" vertical="center" wrapText="1"/>
    </xf>
    <xf numFmtId="0" fontId="68" fillId="46" borderId="62" xfId="0" applyFont="1" applyFill="1" applyBorder="1" applyAlignment="1">
      <alignment horizontal="center" vertical="center" wrapText="1"/>
    </xf>
    <xf numFmtId="0" fontId="46" fillId="49" borderId="9" xfId="0" applyFont="1" applyFill="1" applyBorder="1" applyAlignment="1" applyProtection="1">
      <alignment horizontal="center" vertical="center"/>
      <protection locked="0"/>
    </xf>
    <xf numFmtId="0" fontId="46" fillId="49" borderId="10" xfId="0" applyFont="1" applyFill="1" applyBorder="1" applyAlignment="1" applyProtection="1">
      <alignment horizontal="center" vertical="center"/>
      <protection locked="0"/>
    </xf>
    <xf numFmtId="0" fontId="46" fillId="49" borderId="11" xfId="0" applyFont="1" applyFill="1" applyBorder="1" applyAlignment="1" applyProtection="1">
      <alignment horizontal="center" vertical="center"/>
      <protection locked="0"/>
    </xf>
    <xf numFmtId="0" fontId="47" fillId="40" borderId="22" xfId="0" applyFont="1" applyFill="1" applyBorder="1" applyAlignment="1" applyProtection="1">
      <alignment horizontal="center" vertical="center" wrapText="1"/>
      <protection locked="0"/>
    </xf>
    <xf numFmtId="0" fontId="47" fillId="40" borderId="23" xfId="0" applyFont="1" applyFill="1" applyBorder="1" applyAlignment="1" applyProtection="1">
      <alignment horizontal="center" vertical="center" wrapText="1"/>
      <protection locked="0"/>
    </xf>
    <xf numFmtId="0" fontId="47" fillId="40" borderId="24" xfId="0" applyFont="1" applyFill="1" applyBorder="1" applyAlignment="1" applyProtection="1">
      <alignment horizontal="center" vertical="center" wrapText="1"/>
      <protection locked="0"/>
    </xf>
    <xf numFmtId="0" fontId="102" fillId="3" borderId="73" xfId="0" applyFont="1" applyFill="1" applyBorder="1" applyAlignment="1" applyProtection="1">
      <alignment horizontal="center" vertical="center" wrapText="1"/>
      <protection locked="0"/>
    </xf>
    <xf numFmtId="0" fontId="102" fillId="3" borderId="41" xfId="0" applyFont="1" applyFill="1" applyBorder="1" applyAlignment="1" applyProtection="1">
      <alignment horizontal="center" vertical="center" wrapText="1"/>
      <protection locked="0"/>
    </xf>
    <xf numFmtId="0" fontId="28" fillId="0" borderId="23" xfId="0" applyFont="1" applyBorder="1" applyAlignment="1">
      <alignment horizontal="left" vertical="center"/>
    </xf>
    <xf numFmtId="0" fontId="0" fillId="0" borderId="0" xfId="0" applyBorder="1" applyAlignment="1">
      <alignment horizontal="center" vertical="center" wrapText="1"/>
    </xf>
    <xf numFmtId="0" fontId="28" fillId="0" borderId="23" xfId="0" applyFont="1" applyBorder="1" applyAlignment="1">
      <alignment horizontal="center" vertical="center"/>
    </xf>
    <xf numFmtId="0" fontId="25" fillId="43" borderId="34" xfId="0" applyFont="1" applyFill="1" applyBorder="1" applyAlignment="1">
      <alignment horizontal="center" vertical="center" wrapText="1"/>
    </xf>
    <xf numFmtId="0" fontId="25" fillId="43" borderId="0" xfId="0" applyFont="1" applyFill="1" applyBorder="1" applyAlignment="1">
      <alignment horizontal="center" vertical="center" wrapText="1"/>
    </xf>
    <xf numFmtId="0" fontId="25" fillId="43" borderId="33" xfId="0" applyFont="1" applyFill="1" applyBorder="1" applyAlignment="1">
      <alignment horizontal="center" vertical="center" wrapText="1"/>
    </xf>
    <xf numFmtId="0" fontId="0" fillId="0" borderId="26"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xf numFmtId="0" fontId="57" fillId="46" borderId="9" xfId="0" applyFont="1" applyFill="1" applyBorder="1" applyAlignment="1" applyProtection="1">
      <alignment horizontal="center" vertical="center"/>
      <protection locked="0"/>
    </xf>
    <xf numFmtId="0" fontId="57" fillId="46" borderId="10" xfId="0" applyFont="1" applyFill="1" applyBorder="1" applyAlignment="1" applyProtection="1">
      <alignment horizontal="center" vertical="center"/>
      <protection locked="0"/>
    </xf>
    <xf numFmtId="0" fontId="57" fillId="46" borderId="11" xfId="0" applyFont="1" applyFill="1" applyBorder="1" applyAlignment="1" applyProtection="1">
      <alignment horizontal="center" vertical="center"/>
      <protection locked="0"/>
    </xf>
    <xf numFmtId="0" fontId="88" fillId="46" borderId="9" xfId="0" applyFont="1" applyFill="1" applyBorder="1" applyAlignment="1" applyProtection="1">
      <alignment horizontal="center" vertical="center" wrapText="1"/>
      <protection locked="0"/>
    </xf>
    <xf numFmtId="0" fontId="88" fillId="46" borderId="10" xfId="0" applyFont="1" applyFill="1" applyBorder="1" applyAlignment="1" applyProtection="1">
      <alignment horizontal="center" vertical="center"/>
      <protection locked="0"/>
    </xf>
    <xf numFmtId="0" fontId="88" fillId="46" borderId="11" xfId="0" applyFont="1" applyFill="1" applyBorder="1" applyAlignment="1" applyProtection="1">
      <alignment horizontal="center" vertical="center"/>
      <protection locked="0"/>
    </xf>
    <xf numFmtId="0" fontId="64" fillId="46" borderId="9" xfId="0" applyFont="1" applyFill="1" applyBorder="1" applyAlignment="1" applyProtection="1">
      <alignment horizontal="center" vertical="center"/>
      <protection locked="0"/>
    </xf>
    <xf numFmtId="0" fontId="64" fillId="46" borderId="10" xfId="0" applyFont="1" applyFill="1" applyBorder="1" applyAlignment="1" applyProtection="1">
      <alignment horizontal="center" vertical="center"/>
      <protection locked="0"/>
    </xf>
    <xf numFmtId="0" fontId="64" fillId="46" borderId="11" xfId="0" applyFont="1" applyFill="1" applyBorder="1" applyAlignment="1" applyProtection="1">
      <alignment horizontal="center" vertical="center"/>
      <protection locked="0"/>
    </xf>
    <xf numFmtId="9" fontId="58" fillId="46" borderId="52" xfId="52" applyFont="1" applyFill="1" applyBorder="1" applyAlignment="1" applyProtection="1">
      <alignment horizontal="center" vertical="center"/>
      <protection locked="0"/>
    </xf>
    <xf numFmtId="9" fontId="58" fillId="46" borderId="0" xfId="52" applyFont="1" applyFill="1" applyBorder="1" applyAlignment="1" applyProtection="1">
      <alignment horizontal="center" vertical="center"/>
      <protection locked="0"/>
    </xf>
    <xf numFmtId="9" fontId="58" fillId="46" borderId="33" xfId="52" applyFont="1" applyFill="1" applyBorder="1" applyAlignment="1" applyProtection="1">
      <alignment horizontal="center" vertical="center"/>
      <protection locked="0"/>
    </xf>
    <xf numFmtId="0" fontId="89" fillId="46" borderId="9" xfId="0" applyFont="1" applyFill="1" applyBorder="1" applyAlignment="1" applyProtection="1">
      <alignment horizontal="center" vertical="center"/>
      <protection locked="0"/>
    </xf>
    <xf numFmtId="0" fontId="89" fillId="46" borderId="10" xfId="0" applyFont="1" applyFill="1" applyBorder="1" applyAlignment="1" applyProtection="1">
      <alignment horizontal="center" vertical="center"/>
      <protection locked="0"/>
    </xf>
    <xf numFmtId="0" fontId="89" fillId="46" borderId="11" xfId="0" applyFont="1" applyFill="1" applyBorder="1" applyAlignment="1" applyProtection="1">
      <alignment horizontal="center" vertical="center"/>
      <protection locked="0"/>
    </xf>
    <xf numFmtId="0" fontId="90" fillId="46" borderId="9" xfId="0" applyFont="1" applyFill="1" applyBorder="1" applyAlignment="1" applyProtection="1">
      <alignment horizontal="center" vertical="center" wrapText="1"/>
      <protection locked="0"/>
    </xf>
    <xf numFmtId="0" fontId="90" fillId="46" borderId="10" xfId="0" applyFont="1" applyFill="1" applyBorder="1" applyAlignment="1" applyProtection="1">
      <alignment horizontal="center" vertical="center"/>
      <protection locked="0"/>
    </xf>
    <xf numFmtId="0" fontId="90" fillId="46" borderId="11" xfId="0" applyFont="1" applyFill="1" applyBorder="1" applyAlignment="1" applyProtection="1">
      <alignment horizontal="center" vertical="center"/>
      <protection locked="0"/>
    </xf>
    <xf numFmtId="0" fontId="14" fillId="54" borderId="0" xfId="2" applyFont="1" applyFill="1" applyAlignment="1">
      <alignment horizontal="center" vertical="center" wrapText="1"/>
    </xf>
    <xf numFmtId="0" fontId="6" fillId="54" borderId="0" xfId="2" applyFill="1">
      <alignment horizontal="center" vertical="center"/>
    </xf>
    <xf numFmtId="0" fontId="8" fillId="2" borderId="0" xfId="2" applyFont="1" applyFill="1" applyAlignment="1">
      <alignment horizontal="center" vertical="center" wrapText="1"/>
    </xf>
    <xf numFmtId="0" fontId="52" fillId="41" borderId="17" xfId="49" applyFont="1" applyFill="1" applyBorder="1" applyAlignment="1" applyProtection="1">
      <alignment horizontal="center"/>
      <protection locked="0"/>
    </xf>
    <xf numFmtId="0" fontId="52" fillId="41" borderId="38" xfId="49" applyFont="1" applyFill="1" applyBorder="1" applyAlignment="1" applyProtection="1">
      <alignment horizontal="center"/>
      <protection locked="0"/>
    </xf>
    <xf numFmtId="0" fontId="52" fillId="41" borderId="27" xfId="49" applyFont="1" applyFill="1" applyBorder="1" applyAlignment="1" applyProtection="1">
      <alignment horizontal="center"/>
      <protection locked="0"/>
    </xf>
    <xf numFmtId="0" fontId="51" fillId="42" borderId="17" xfId="49" applyFont="1" applyFill="1" applyBorder="1" applyAlignment="1" applyProtection="1">
      <alignment horizontal="center"/>
      <protection locked="0"/>
    </xf>
    <xf numFmtId="0" fontId="51" fillId="42" borderId="8" xfId="49" applyFont="1" applyFill="1" applyBorder="1" applyAlignment="1" applyProtection="1">
      <alignment horizontal="center"/>
      <protection locked="0"/>
    </xf>
    <xf numFmtId="0" fontId="51" fillId="42" borderId="18" xfId="49" applyFont="1" applyFill="1" applyBorder="1" applyAlignment="1" applyProtection="1">
      <alignment horizontal="center"/>
      <protection locked="0"/>
    </xf>
    <xf numFmtId="0" fontId="0" fillId="56" borderId="10" xfId="0" applyFill="1" applyBorder="1" applyAlignment="1">
      <alignment horizontal="center" vertical="top" wrapText="1"/>
    </xf>
    <xf numFmtId="0" fontId="0" fillId="46" borderId="9" xfId="0" applyFill="1" applyBorder="1" applyAlignment="1" applyProtection="1">
      <alignment horizontal="left" vertical="center"/>
      <protection locked="0"/>
    </xf>
    <xf numFmtId="0" fontId="0" fillId="46" borderId="10" xfId="0" applyFill="1" applyBorder="1" applyAlignment="1" applyProtection="1">
      <alignment horizontal="left" vertical="center"/>
      <protection locked="0"/>
    </xf>
    <xf numFmtId="0" fontId="0" fillId="46" borderId="11" xfId="0" applyFill="1" applyBorder="1" applyAlignment="1" applyProtection="1">
      <alignment horizontal="left" vertical="center"/>
      <protection locked="0"/>
    </xf>
    <xf numFmtId="0" fontId="98" fillId="46" borderId="9" xfId="0" applyFont="1" applyFill="1" applyBorder="1" applyAlignment="1" applyProtection="1">
      <alignment horizontal="center" vertical="center"/>
      <protection locked="0"/>
    </xf>
    <xf numFmtId="0" fontId="98" fillId="46" borderId="10" xfId="0" applyFont="1" applyFill="1" applyBorder="1" applyAlignment="1" applyProtection="1">
      <alignment horizontal="center" vertical="center"/>
      <protection locked="0"/>
    </xf>
    <xf numFmtId="0" fontId="98" fillId="46" borderId="11" xfId="0" applyFont="1" applyFill="1" applyBorder="1" applyAlignment="1" applyProtection="1">
      <alignment horizontal="center" vertical="center"/>
      <protection locked="0"/>
    </xf>
    <xf numFmtId="0" fontId="98" fillId="46" borderId="9" xfId="0" applyFont="1" applyFill="1" applyBorder="1" applyAlignment="1" applyProtection="1">
      <alignment horizontal="center" vertical="center" wrapText="1"/>
      <protection locked="0"/>
    </xf>
    <xf numFmtId="0" fontId="53" fillId="46" borderId="9" xfId="0" applyFont="1" applyFill="1" applyBorder="1" applyAlignment="1" applyProtection="1">
      <alignment horizontal="center" vertical="center"/>
      <protection locked="0"/>
    </xf>
    <xf numFmtId="0" fontId="53" fillId="46" borderId="10" xfId="0" applyFont="1" applyFill="1" applyBorder="1" applyAlignment="1" applyProtection="1">
      <alignment horizontal="center" vertical="center"/>
      <protection locked="0"/>
    </xf>
    <xf numFmtId="0" fontId="53" fillId="46" borderId="11" xfId="0" applyFont="1" applyFill="1" applyBorder="1" applyAlignment="1" applyProtection="1">
      <alignment horizontal="center" vertical="center"/>
      <protection locked="0"/>
    </xf>
    <xf numFmtId="0" fontId="47" fillId="56" borderId="26" xfId="0" applyFont="1" applyFill="1" applyBorder="1" applyAlignment="1" applyProtection="1">
      <alignment horizontal="center" vertical="center" wrapText="1"/>
      <protection locked="0"/>
    </xf>
    <xf numFmtId="0" fontId="47" fillId="56" borderId="25" xfId="0" applyFont="1" applyFill="1" applyBorder="1" applyAlignment="1" applyProtection="1">
      <alignment horizontal="center" vertical="center" wrapText="1"/>
      <protection locked="0"/>
    </xf>
    <xf numFmtId="0" fontId="0" fillId="56" borderId="26" xfId="0" applyFill="1" applyBorder="1" applyAlignment="1" applyProtection="1">
      <alignment horizontal="center" vertical="center" wrapText="1"/>
    </xf>
    <xf numFmtId="0" fontId="0" fillId="56" borderId="23" xfId="0" applyFill="1" applyBorder="1" applyAlignment="1" applyProtection="1">
      <alignment horizontal="center" vertical="center" wrapText="1"/>
    </xf>
    <xf numFmtId="0" fontId="0" fillId="56" borderId="24" xfId="0" applyFill="1" applyBorder="1" applyAlignment="1" applyProtection="1">
      <alignment horizontal="center" vertical="center" wrapText="1"/>
    </xf>
    <xf numFmtId="0" fontId="0" fillId="3" borderId="0" xfId="0" applyFill="1" applyBorder="1" applyAlignment="1">
      <alignment horizontal="center" vertical="center" wrapText="1"/>
    </xf>
    <xf numFmtId="0" fontId="0" fillId="3" borderId="26" xfId="0" applyFill="1" applyBorder="1" applyAlignment="1" applyProtection="1">
      <alignment horizontal="center" vertical="center" wrapText="1"/>
      <protection locked="0"/>
    </xf>
    <xf numFmtId="0" fontId="0" fillId="3" borderId="23" xfId="0" applyFill="1" applyBorder="1" applyAlignment="1" applyProtection="1">
      <alignment horizontal="center" vertical="center" wrapText="1"/>
      <protection locked="0"/>
    </xf>
    <xf numFmtId="0" fontId="0" fillId="3" borderId="24" xfId="0" applyFill="1" applyBorder="1" applyAlignment="1" applyProtection="1">
      <alignment horizontal="center" vertical="center" wrapText="1"/>
      <protection locked="0"/>
    </xf>
    <xf numFmtId="0" fontId="0" fillId="56" borderId="26" xfId="0" applyFill="1" applyBorder="1" applyAlignment="1" applyProtection="1">
      <alignment horizontal="center" vertical="center" wrapText="1"/>
      <protection locked="0"/>
    </xf>
    <xf numFmtId="0" fontId="0" fillId="56" borderId="23" xfId="0" applyFill="1" applyBorder="1" applyAlignment="1" applyProtection="1">
      <alignment horizontal="center" vertical="center" wrapText="1"/>
      <protection locked="0"/>
    </xf>
    <xf numFmtId="0" fontId="0" fillId="56" borderId="24" xfId="0" applyFill="1" applyBorder="1" applyAlignment="1" applyProtection="1">
      <alignment horizontal="center" vertical="center" wrapText="1"/>
      <protection locked="0"/>
    </xf>
    <xf numFmtId="0" fontId="111" fillId="46" borderId="9" xfId="0" applyFont="1" applyFill="1" applyBorder="1" applyAlignment="1" applyProtection="1">
      <alignment horizontal="center" vertical="top" wrapText="1"/>
      <protection locked="0"/>
    </xf>
    <xf numFmtId="0" fontId="111" fillId="46" borderId="10" xfId="0" applyFont="1" applyFill="1" applyBorder="1" applyAlignment="1" applyProtection="1">
      <alignment horizontal="center" vertical="top" wrapText="1"/>
      <protection locked="0"/>
    </xf>
    <xf numFmtId="0" fontId="111" fillId="46" borderId="11" xfId="0" applyFont="1" applyFill="1" applyBorder="1" applyAlignment="1" applyProtection="1">
      <alignment horizontal="center" vertical="top" wrapText="1"/>
      <protection locked="0"/>
    </xf>
    <xf numFmtId="0" fontId="61" fillId="46" borderId="9" xfId="0" applyFont="1" applyFill="1" applyBorder="1" applyAlignment="1" applyProtection="1">
      <alignment horizontal="center" vertical="center"/>
      <protection locked="0"/>
    </xf>
    <xf numFmtId="0" fontId="61" fillId="46" borderId="10" xfId="0" applyFont="1" applyFill="1" applyBorder="1" applyAlignment="1" applyProtection="1">
      <alignment horizontal="center" vertical="center"/>
      <protection locked="0"/>
    </xf>
    <xf numFmtId="0" fontId="61" fillId="46" borderId="11" xfId="0" applyFont="1" applyFill="1" applyBorder="1" applyAlignment="1" applyProtection="1">
      <alignment horizontal="center" vertical="center"/>
      <protection locked="0"/>
    </xf>
    <xf numFmtId="9" fontId="110" fillId="46" borderId="52" xfId="52" applyFont="1" applyFill="1" applyBorder="1" applyAlignment="1" applyProtection="1">
      <alignment horizontal="center" vertical="center"/>
      <protection locked="0"/>
    </xf>
    <xf numFmtId="9" fontId="110" fillId="46" borderId="0" xfId="52" applyFont="1" applyFill="1" applyBorder="1" applyAlignment="1" applyProtection="1">
      <alignment horizontal="center" vertical="center"/>
      <protection locked="0"/>
    </xf>
    <xf numFmtId="9" fontId="110" fillId="46" borderId="33" xfId="52" applyFont="1" applyFill="1" applyBorder="1" applyAlignment="1" applyProtection="1">
      <alignment horizontal="center" vertical="center"/>
      <protection locked="0"/>
    </xf>
    <xf numFmtId="0" fontId="88" fillId="46" borderId="9" xfId="0" applyFont="1" applyFill="1" applyBorder="1" applyAlignment="1" applyProtection="1">
      <alignment horizontal="center" vertical="center"/>
      <protection locked="0"/>
    </xf>
    <xf numFmtId="0" fontId="101" fillId="3" borderId="26" xfId="0" applyFont="1" applyFill="1" applyBorder="1" applyAlignment="1" applyProtection="1">
      <alignment horizontal="center" vertical="center" wrapText="1"/>
      <protection locked="0"/>
    </xf>
    <xf numFmtId="0" fontId="101" fillId="3" borderId="23" xfId="0" applyFont="1" applyFill="1" applyBorder="1" applyAlignment="1" applyProtection="1">
      <alignment horizontal="center" vertical="center" wrapText="1"/>
      <protection locked="0"/>
    </xf>
    <xf numFmtId="0" fontId="101" fillId="3" borderId="24" xfId="0" applyFont="1" applyFill="1" applyBorder="1" applyAlignment="1" applyProtection="1">
      <alignment horizontal="center" vertical="center" wrapText="1"/>
      <protection locked="0"/>
    </xf>
    <xf numFmtId="0" fontId="109" fillId="46" borderId="9" xfId="0" applyFont="1" applyFill="1" applyBorder="1" applyAlignment="1" applyProtection="1">
      <alignment horizontal="center" vertical="center"/>
      <protection locked="0"/>
    </xf>
    <xf numFmtId="0" fontId="109" fillId="46" borderId="10" xfId="0" applyFont="1" applyFill="1" applyBorder="1" applyAlignment="1" applyProtection="1">
      <alignment horizontal="center" vertical="center"/>
      <protection locked="0"/>
    </xf>
    <xf numFmtId="0" fontId="109" fillId="46" borderId="11" xfId="0" applyFont="1" applyFill="1" applyBorder="1" applyAlignment="1" applyProtection="1">
      <alignment horizontal="center" vertical="center"/>
      <protection locked="0"/>
    </xf>
    <xf numFmtId="0" fontId="47" fillId="56" borderId="22" xfId="0" applyFont="1" applyFill="1" applyBorder="1" applyAlignment="1" applyProtection="1">
      <alignment horizontal="center" vertical="center" wrapText="1"/>
      <protection locked="0"/>
    </xf>
    <xf numFmtId="0" fontId="88" fillId="46" borderId="10" xfId="0" applyFont="1" applyFill="1" applyBorder="1" applyAlignment="1" applyProtection="1">
      <alignment horizontal="center" vertical="center" wrapText="1"/>
      <protection locked="0"/>
    </xf>
    <xf numFmtId="0" fontId="88" fillId="46" borderId="11" xfId="0" applyFont="1" applyFill="1" applyBorder="1" applyAlignment="1" applyProtection="1">
      <alignment horizontal="center" vertical="center" wrapText="1"/>
      <protection locked="0"/>
    </xf>
    <xf numFmtId="0" fontId="100" fillId="46" borderId="9" xfId="0" applyFont="1" applyFill="1" applyBorder="1" applyAlignment="1" applyProtection="1">
      <alignment horizontal="center" vertical="center"/>
      <protection locked="0"/>
    </xf>
    <xf numFmtId="0" fontId="99" fillId="46" borderId="10" xfId="0" applyFont="1" applyFill="1" applyBorder="1" applyAlignment="1" applyProtection="1">
      <alignment horizontal="center" vertical="center"/>
      <protection locked="0"/>
    </xf>
    <xf numFmtId="0" fontId="99" fillId="46" borderId="11" xfId="0" applyFont="1" applyFill="1" applyBorder="1" applyAlignment="1" applyProtection="1">
      <alignment horizontal="center" vertical="center"/>
      <protection locked="0"/>
    </xf>
    <xf numFmtId="0" fontId="100" fillId="46" borderId="9" xfId="0" applyFont="1" applyFill="1" applyBorder="1" applyAlignment="1" applyProtection="1">
      <alignment horizontal="center" vertical="center" wrapText="1"/>
      <protection locked="0"/>
    </xf>
    <xf numFmtId="0" fontId="57" fillId="46" borderId="10" xfId="0" applyFont="1" applyFill="1" applyBorder="1" applyAlignment="1" applyProtection="1">
      <alignment horizontal="center" vertical="center" wrapText="1"/>
      <protection locked="0"/>
    </xf>
    <xf numFmtId="0" fontId="57" fillId="46" borderId="11" xfId="0" applyFont="1" applyFill="1" applyBorder="1" applyAlignment="1" applyProtection="1">
      <alignment horizontal="center" vertical="center" wrapText="1"/>
      <protection locked="0"/>
    </xf>
    <xf numFmtId="0" fontId="97" fillId="46" borderId="9" xfId="0" applyFont="1" applyFill="1" applyBorder="1" applyAlignment="1" applyProtection="1">
      <alignment horizontal="center" vertical="center" wrapText="1"/>
      <protection locked="0"/>
    </xf>
    <xf numFmtId="0" fontId="98" fillId="46" borderId="10" xfId="0" applyFont="1" applyFill="1" applyBorder="1" applyAlignment="1" applyProtection="1">
      <alignment horizontal="center" vertical="center" wrapText="1"/>
      <protection locked="0"/>
    </xf>
    <xf numFmtId="0" fontId="98" fillId="46" borderId="11" xfId="0" applyFont="1" applyFill="1" applyBorder="1" applyAlignment="1" applyProtection="1">
      <alignment horizontal="center" vertical="center" wrapText="1"/>
      <protection locked="0"/>
    </xf>
    <xf numFmtId="0" fontId="90" fillId="46" borderId="10" xfId="0" applyFont="1" applyFill="1" applyBorder="1" applyAlignment="1" applyProtection="1">
      <alignment horizontal="center" vertical="center" wrapText="1"/>
      <protection locked="0"/>
    </xf>
    <xf numFmtId="0" fontId="90" fillId="46" borderId="11" xfId="0" applyFont="1" applyFill="1" applyBorder="1" applyAlignment="1" applyProtection="1">
      <alignment horizontal="center" vertical="center" wrapText="1"/>
      <protection locked="0"/>
    </xf>
    <xf numFmtId="0" fontId="95" fillId="46" borderId="9" xfId="0" applyFont="1" applyFill="1" applyBorder="1" applyAlignment="1" applyProtection="1">
      <alignment horizontal="center" vertical="center"/>
      <protection locked="0"/>
    </xf>
    <xf numFmtId="0" fontId="73" fillId="46" borderId="9" xfId="0" applyFont="1" applyFill="1" applyBorder="1" applyAlignment="1" applyProtection="1">
      <alignment horizontal="center" vertical="center"/>
      <protection locked="0"/>
    </xf>
    <xf numFmtId="0" fontId="73" fillId="46" borderId="10" xfId="0" applyFont="1" applyFill="1" applyBorder="1" applyAlignment="1" applyProtection="1">
      <alignment horizontal="center" vertical="center"/>
      <protection locked="0"/>
    </xf>
    <xf numFmtId="0" fontId="73" fillId="46" borderId="11" xfId="0" applyFont="1" applyFill="1" applyBorder="1" applyAlignment="1" applyProtection="1">
      <alignment horizontal="center" vertical="center"/>
      <protection locked="0"/>
    </xf>
    <xf numFmtId="0" fontId="90" fillId="46" borderId="9" xfId="0" applyFont="1" applyFill="1" applyBorder="1" applyAlignment="1" applyProtection="1">
      <alignment horizontal="center" vertical="center"/>
      <protection locked="0"/>
    </xf>
    <xf numFmtId="9" fontId="94" fillId="46" borderId="52" xfId="52" applyFont="1" applyFill="1" applyBorder="1" applyAlignment="1" applyProtection="1">
      <alignment horizontal="center" vertical="center"/>
      <protection locked="0"/>
    </xf>
    <xf numFmtId="9" fontId="94" fillId="46" borderId="0" xfId="52" applyFont="1" applyFill="1" applyBorder="1" applyAlignment="1" applyProtection="1">
      <alignment horizontal="center" vertical="center"/>
      <protection locked="0"/>
    </xf>
    <xf numFmtId="9" fontId="94" fillId="46" borderId="33" xfId="52" applyFont="1" applyFill="1" applyBorder="1" applyAlignment="1" applyProtection="1">
      <alignment horizontal="center" vertical="center"/>
      <protection locked="0"/>
    </xf>
    <xf numFmtId="0" fontId="0" fillId="46" borderId="9" xfId="0" applyFill="1" applyBorder="1" applyAlignment="1" applyProtection="1">
      <alignment horizontal="center" vertical="center"/>
      <protection locked="0"/>
    </xf>
    <xf numFmtId="0" fontId="0" fillId="46" borderId="10" xfId="0" applyFill="1" applyBorder="1" applyAlignment="1" applyProtection="1">
      <alignment horizontal="center" vertical="center"/>
      <protection locked="0"/>
    </xf>
    <xf numFmtId="0" fontId="0" fillId="46" borderId="11" xfId="0" applyFill="1" applyBorder="1" applyAlignment="1" applyProtection="1">
      <alignment horizontal="center" vertical="center"/>
      <protection locked="0"/>
    </xf>
    <xf numFmtId="0" fontId="96" fillId="46" borderId="9" xfId="0" applyFont="1" applyFill="1" applyBorder="1" applyAlignment="1" applyProtection="1">
      <alignment horizontal="center" vertical="center"/>
      <protection locked="0"/>
    </xf>
    <xf numFmtId="0" fontId="87" fillId="46" borderId="10" xfId="0" applyFont="1" applyFill="1" applyBorder="1" applyAlignment="1" applyProtection="1">
      <alignment horizontal="center" vertical="center" wrapText="1"/>
      <protection locked="0"/>
    </xf>
    <xf numFmtId="0" fontId="87" fillId="46" borderId="11" xfId="0" applyFont="1" applyFill="1" applyBorder="1" applyAlignment="1" applyProtection="1">
      <alignment horizontal="center" vertical="center" wrapText="1"/>
      <protection locked="0"/>
    </xf>
    <xf numFmtId="0" fontId="93" fillId="0" borderId="26" xfId="0" applyFont="1" applyBorder="1" applyAlignment="1" applyProtection="1">
      <alignment horizontal="center" vertical="center" wrapText="1"/>
      <protection locked="0"/>
    </xf>
    <xf numFmtId="0" fontId="93" fillId="0" borderId="23" xfId="0" applyFont="1" applyBorder="1" applyAlignment="1" applyProtection="1">
      <alignment horizontal="center" vertical="center" wrapText="1"/>
      <protection locked="0"/>
    </xf>
    <xf numFmtId="0" fontId="93" fillId="0" borderId="24" xfId="0" applyFont="1" applyBorder="1" applyAlignment="1" applyProtection="1">
      <alignment horizontal="center" vertical="center" wrapText="1"/>
      <protection locked="0"/>
    </xf>
    <xf numFmtId="0" fontId="102" fillId="56" borderId="74" xfId="0" applyFont="1" applyFill="1" applyBorder="1" applyAlignment="1" applyProtection="1">
      <alignment horizontal="center" vertical="top" wrapText="1"/>
      <protection locked="0"/>
    </xf>
    <xf numFmtId="0" fontId="102" fillId="56" borderId="41" xfId="0" applyFont="1" applyFill="1" applyBorder="1" applyAlignment="1" applyProtection="1">
      <alignment horizontal="center" vertical="top" wrapText="1"/>
      <protection locked="0"/>
    </xf>
    <xf numFmtId="0" fontId="91" fillId="46" borderId="10" xfId="0" applyFont="1" applyFill="1" applyBorder="1" applyAlignment="1" applyProtection="1">
      <alignment horizontal="center" vertical="center" wrapText="1"/>
      <protection locked="0"/>
    </xf>
    <xf numFmtId="0" fontId="91" fillId="46" borderId="11" xfId="0" applyFont="1" applyFill="1" applyBorder="1" applyAlignment="1" applyProtection="1">
      <alignment horizontal="center" vertical="center" wrapText="1"/>
      <protection locked="0"/>
    </xf>
    <xf numFmtId="0" fontId="85" fillId="55" borderId="0" xfId="0" applyFont="1" applyFill="1" applyAlignment="1">
      <alignment horizontal="center" vertical="center"/>
    </xf>
    <xf numFmtId="0" fontId="86" fillId="55" borderId="0" xfId="0" applyFont="1" applyFill="1" applyAlignment="1">
      <alignment horizontal="center" vertical="center"/>
    </xf>
  </cellXfs>
  <cellStyles count="58">
    <cellStyle name="20% - Énfasis1" xfId="26" builtinId="30" customBuiltin="1"/>
    <cellStyle name="20% - Énfasis2" xfId="30" builtinId="34" customBuiltin="1"/>
    <cellStyle name="20% - Énfasis3" xfId="34" builtinId="38" customBuiltin="1"/>
    <cellStyle name="20% - Énfasis4" xfId="38" builtinId="42" customBuiltin="1"/>
    <cellStyle name="20% - Énfasis5" xfId="42" builtinId="46" customBuiltin="1"/>
    <cellStyle name="20% - Énfasis6" xfId="46" builtinId="50" customBuiltin="1"/>
    <cellStyle name="40% - Énfasis1" xfId="27" builtinId="31" customBuiltin="1"/>
    <cellStyle name="40% - Énfasis2" xfId="31" builtinId="35" customBuiltin="1"/>
    <cellStyle name="40% - Énfasis3" xfId="35" builtinId="39" customBuiltin="1"/>
    <cellStyle name="40% - Énfasis4" xfId="39" builtinId="43" customBuiltin="1"/>
    <cellStyle name="40% - Énfasis5" xfId="43" builtinId="47" customBuiltin="1"/>
    <cellStyle name="40% - Énfasis6" xfId="47" builtinId="51" customBuiltin="1"/>
    <cellStyle name="60% - Énfasis1" xfId="28" builtinId="32" customBuiltin="1"/>
    <cellStyle name="60% - Énfasis2" xfId="32" builtinId="36" customBuiltin="1"/>
    <cellStyle name="60% - Énfasis3" xfId="36" builtinId="40" customBuiltin="1"/>
    <cellStyle name="60% - Énfasis4" xfId="40" builtinId="44" customBuiltin="1"/>
    <cellStyle name="60% - Énfasis5" xfId="44" builtinId="48" customBuiltin="1"/>
    <cellStyle name="60% - Énfasis6" xfId="48" builtinId="52" customBuiltin="1"/>
    <cellStyle name="Bueno" xfId="13" builtinId="26" customBuiltin="1"/>
    <cellStyle name="Cálculo" xfId="18" builtinId="22" customBuiltin="1"/>
    <cellStyle name="Celda de comprobación" xfId="20" builtinId="23" customBuiltin="1"/>
    <cellStyle name="Celda vinculada" xfId="19" builtinId="24" customBuiltin="1"/>
    <cellStyle name="Encabezado 1" xfId="1" builtinId="16" customBuiltin="1"/>
    <cellStyle name="Encabezado 4" xfId="12" builtinId="19" customBuiltin="1"/>
    <cellStyle name="Énfasis1" xfId="25" builtinId="29" customBuiltin="1"/>
    <cellStyle name="Énfasis2" xfId="29" builtinId="33" customBuiltin="1"/>
    <cellStyle name="Énfasis3" xfId="33" builtinId="37" customBuiltin="1"/>
    <cellStyle name="Énfasis4" xfId="37" builtinId="41" customBuiltin="1"/>
    <cellStyle name="Énfasis5" xfId="41" builtinId="45" customBuiltin="1"/>
    <cellStyle name="Énfasis6" xfId="45" builtinId="49" customBuiltin="1"/>
    <cellStyle name="Entrada" xfId="16" builtinId="20" customBuiltin="1"/>
    <cellStyle name="Hipervínculo" xfId="57" builtinId="8"/>
    <cellStyle name="Incorrecto" xfId="14" builtinId="27" customBuiltin="1"/>
    <cellStyle name="Millares" xfId="6" builtinId="3" customBuiltin="1"/>
    <cellStyle name="Millares [0]" xfId="7" builtinId="6" customBuiltin="1"/>
    <cellStyle name="Millares [0] 2" xfId="54"/>
    <cellStyle name="Millares 2" xfId="56"/>
    <cellStyle name="Moneda" xfId="8" builtinId="4" customBuiltin="1"/>
    <cellStyle name="Moneda [0]" xfId="9" builtinId="7" customBuiltin="1"/>
    <cellStyle name="Moneda 2" xfId="50"/>
    <cellStyle name="Neutral" xfId="15" builtinId="28" customBuiltin="1"/>
    <cellStyle name="Normal" xfId="0" builtinId="0" customBuiltin="1"/>
    <cellStyle name="Normal 2" xfId="4"/>
    <cellStyle name="Normal 2 2" xfId="5"/>
    <cellStyle name="Normal 2 2 2" xfId="55"/>
    <cellStyle name="Normal 2 3" xfId="51"/>
    <cellStyle name="Normal 3" xfId="53"/>
    <cellStyle name="Normal 4" xfId="49"/>
    <cellStyle name="Notas" xfId="22" builtinId="10" customBuiltin="1"/>
    <cellStyle name="Porcentaje" xfId="10" builtinId="5" customBuiltin="1"/>
    <cellStyle name="Porcentaje 2" xfId="52"/>
    <cellStyle name="Salida" xfId="17" builtinId="21" customBuiltin="1"/>
    <cellStyle name="Texto de advertencia" xfId="21" builtinId="11" customBuiltin="1"/>
    <cellStyle name="Texto explicativo" xfId="23" builtinId="53" customBuiltin="1"/>
    <cellStyle name="Título" xfId="11" builtinId="15" customBuiltin="1"/>
    <cellStyle name="Título 2" xfId="2" builtinId="17" customBuiltin="1"/>
    <cellStyle name="Título 3" xfId="3" builtinId="18" customBuiltin="1"/>
    <cellStyle name="Total" xfId="24" builtinId="25" customBuiltin="1"/>
  </cellStyles>
  <dxfs count="211">
    <dxf>
      <font>
        <strike val="0"/>
        <outline val="0"/>
        <shadow val="0"/>
        <u val="none"/>
        <vertAlign val="baseline"/>
        <sz val="10"/>
        <color rgb="FF7030A0"/>
        <name val="Franklin Gothic Book"/>
        <scheme val="minor"/>
      </font>
      <alignment horizontal="center" vertical="center" textRotation="0" wrapText="0" indent="0" justifyLastLine="0" shrinkToFit="0" readingOrder="0"/>
    </dxf>
    <dxf>
      <font>
        <strike val="0"/>
        <outline val="0"/>
        <shadow val="0"/>
        <u val="none"/>
        <vertAlign val="baseline"/>
        <sz val="10"/>
        <color rgb="FF7030A0"/>
        <name val="Franklin Gothic Book"/>
        <scheme val="minor"/>
      </font>
      <alignment horizontal="center" vertical="center" textRotation="0" wrapText="0" indent="0" justifyLastLine="0" shrinkToFit="0" readingOrder="0"/>
    </dxf>
    <dxf>
      <font>
        <strike val="0"/>
        <outline val="0"/>
        <shadow val="0"/>
        <u val="none"/>
        <vertAlign val="baseline"/>
        <sz val="10"/>
        <color rgb="FF7030A0"/>
        <name val="Franklin Gothic Book"/>
        <scheme val="minor"/>
      </font>
      <alignment horizontal="general" vertical="center" textRotation="0" wrapText="1" indent="0" justifyLastLine="0" shrinkToFit="0" readingOrder="0"/>
    </dxf>
    <dxf>
      <font>
        <b/>
        <i val="0"/>
        <strike val="0"/>
        <condense val="0"/>
        <extend val="0"/>
        <outline val="0"/>
        <shadow val="0"/>
        <u val="none"/>
        <vertAlign val="baseline"/>
        <sz val="10"/>
        <color rgb="FF7030A0"/>
        <name val="Franklin Gothic Book"/>
        <scheme val="minor"/>
      </font>
      <alignment horizontal="center" vertical="center" textRotation="0" wrapText="0" indent="0" justifyLastLine="0" shrinkToFit="0" readingOrder="0"/>
    </dxf>
    <dxf>
      <border diagonalUp="0" diagonalDown="0">
        <left style="medium">
          <color theme="6" tint="-0.499984740745262"/>
        </left>
        <right style="medium">
          <color theme="6" tint="-0.499984740745262"/>
        </right>
        <top style="medium">
          <color theme="6" tint="-0.499984740745262"/>
        </top>
        <bottom style="medium">
          <color theme="6" tint="-0.499984740745262"/>
        </bottom>
      </border>
    </dxf>
    <dxf>
      <font>
        <strike val="0"/>
        <outline val="0"/>
        <shadow val="0"/>
        <u val="none"/>
        <vertAlign val="baseline"/>
        <sz val="10"/>
        <color rgb="FF7030A0"/>
        <name val="Franklin Gothic Book"/>
        <scheme val="minor"/>
      </font>
    </dxf>
    <dxf>
      <border>
        <bottom style="medium">
          <color theme="6" tint="-0.499984740745262"/>
        </bottom>
      </border>
    </dxf>
    <dxf>
      <font>
        <b/>
        <i val="0"/>
        <strike val="0"/>
        <condense val="0"/>
        <extend val="0"/>
        <outline val="0"/>
        <shadow val="0"/>
        <u val="none"/>
        <vertAlign val="baseline"/>
        <sz val="10"/>
        <color auto="1"/>
        <name val="Franklin Gothic Book"/>
        <scheme val="minor"/>
      </font>
      <border diagonalUp="0" diagonalDown="0">
        <left/>
        <right/>
        <top/>
        <bottom/>
        <vertical/>
        <horizontal/>
      </border>
    </dxf>
    <dxf>
      <fill>
        <patternFill>
          <bgColor rgb="FFFFFF00"/>
        </patternFill>
      </fill>
    </dxf>
    <dxf>
      <fill>
        <patternFill>
          <bgColor theme="5" tint="0.39994506668294322"/>
        </patternFill>
      </fill>
    </dxf>
    <dxf>
      <fill>
        <patternFill>
          <bgColor rgb="FFFFFF00"/>
        </patternFill>
      </fill>
    </dxf>
    <dxf>
      <fill>
        <patternFill>
          <bgColor theme="5" tint="0.39994506668294322"/>
        </patternFill>
      </fill>
    </dxf>
    <dxf>
      <fill>
        <patternFill>
          <bgColor theme="5" tint="0.39994506668294322"/>
        </patternFill>
      </fill>
    </dxf>
    <dxf>
      <fill>
        <patternFill>
          <bgColor theme="1"/>
        </patternFill>
      </fill>
    </dxf>
    <dxf>
      <fill>
        <patternFill>
          <bgColor theme="1"/>
        </patternFill>
      </fill>
    </dxf>
    <dxf>
      <fill>
        <patternFill>
          <bgColor theme="5"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5" tint="0.39994506668294322"/>
        </patternFill>
      </fill>
    </dxf>
    <dxf>
      <fill>
        <patternFill>
          <bgColor theme="1"/>
        </patternFill>
      </fill>
    </dxf>
    <dxf>
      <fill>
        <patternFill>
          <bgColor theme="1"/>
        </patternFill>
      </fill>
    </dxf>
    <dxf>
      <fill>
        <patternFill>
          <bgColor theme="5"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5" tint="0.3999450666829432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5" tint="0.3999450666829432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5" tint="0.3999450666829432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5" tint="0.3999450666829432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5" tint="0.3999450666829432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5" tint="0.3999450666829432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5" tint="0.39994506668294322"/>
        </patternFill>
      </fill>
    </dxf>
    <dxf>
      <fill>
        <patternFill>
          <bgColor theme="1"/>
        </patternFill>
      </fill>
    </dxf>
    <dxf>
      <fill>
        <patternFill>
          <bgColor theme="1"/>
        </patternFill>
      </fill>
    </dxf>
    <dxf>
      <fill>
        <patternFill>
          <bgColor theme="5"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5" tint="0.3999450666829432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patternType="solid">
          <fgColor theme="9" tint="0.79995117038483843"/>
          <bgColor theme="0" tint="-4.9989318521683403E-2"/>
        </patternFill>
      </fill>
    </dxf>
    <dxf>
      <fill>
        <patternFill patternType="solid">
          <fgColor theme="9" tint="0.79995117038483843"/>
          <bgColor theme="0" tint="-4.9989318521683403E-2"/>
        </patternFill>
      </fill>
    </dxf>
    <dxf>
      <font>
        <b/>
        <color theme="1"/>
      </font>
      <fill>
        <patternFill>
          <bgColor theme="0" tint="-4.9989318521683403E-2"/>
        </patternFill>
      </fill>
    </dxf>
    <dxf>
      <font>
        <b/>
        <color theme="1"/>
      </font>
      <fill>
        <patternFill>
          <bgColor theme="0" tint="-4.9989318521683403E-2"/>
        </patternFill>
      </fill>
    </dxf>
    <dxf>
      <font>
        <b/>
        <color theme="1"/>
      </font>
      <fill>
        <patternFill>
          <bgColor theme="0" tint="-4.9989318521683403E-2"/>
        </patternFill>
      </fill>
      <border>
        <top/>
      </border>
    </dxf>
    <dxf>
      <font>
        <b/>
        <color theme="0"/>
      </font>
      <fill>
        <patternFill patternType="none">
          <fgColor indexed="64"/>
          <bgColor auto="1"/>
        </patternFill>
      </fill>
      <border>
        <left/>
        <right/>
        <top/>
        <bottom/>
        <vertical/>
        <horizontal/>
      </border>
    </dxf>
    <dxf>
      <font>
        <color theme="1"/>
      </font>
      <fill>
        <patternFill>
          <bgColor theme="0" tint="-4.9989318521683403E-2"/>
        </patternFill>
      </fill>
      <border>
        <left/>
        <right/>
        <top style="thin">
          <color theme="0" tint="-0.14996795556505021"/>
        </top>
        <bottom style="thin">
          <color theme="0" tint="-0.14996795556505021"/>
        </bottom>
        <vertical/>
        <horizontal style="thin">
          <color theme="0" tint="-0.14996795556505021"/>
        </horizontal>
      </border>
    </dxf>
    <dxf>
      <border>
        <left/>
        <right/>
        <top/>
        <bottom style="thin">
          <color theme="0" tint="-0.34998626667073579"/>
        </bottom>
        <vertical/>
        <horizontal/>
      </border>
    </dxf>
    <dxf>
      <border>
        <left/>
        <right/>
        <top/>
        <bottom style="thin">
          <color theme="0" tint="-0.34998626667073579"/>
        </bottom>
        <vertical/>
        <horizontal/>
      </border>
    </dxf>
    <dxf>
      <border>
        <left/>
        <right/>
        <top/>
        <bottom style="thin">
          <color theme="0" tint="-0.34998626667073579"/>
        </bottom>
        <vertical/>
        <horizontal/>
      </border>
    </dxf>
    <dxf>
      <border>
        <left/>
        <right/>
        <top/>
        <bottom style="thin">
          <color theme="0" tint="-0.34998626667073579"/>
        </bottom>
        <horizontal/>
      </border>
    </dxf>
  </dxfs>
  <tableStyles count="2" defaultTableStyle="TableStyleMedium2" defaultPivotStyle="PivotStyleLight16">
    <tableStyle name="Estilo de tabla 1" pivot="0" count="4">
      <tableStyleElement type="wholeTable" dxfId="210"/>
      <tableStyleElement type="firstColumn" dxfId="209"/>
      <tableStyleElement type="firstColumnStripe" dxfId="208"/>
      <tableStyleElement type="secondColumnStripe" dxfId="207"/>
    </tableStyle>
    <tableStyle name="TableStyleMedium7 2" pivot="0" count="7">
      <tableStyleElement type="wholeTable" dxfId="206"/>
      <tableStyleElement type="headerRow" dxfId="205"/>
      <tableStyleElement type="totalRow" dxfId="204"/>
      <tableStyleElement type="firstColumn" dxfId="203"/>
      <tableStyleElement type="lastColumn" dxfId="202"/>
      <tableStyleElement type="firstRowStripe" dxfId="201"/>
      <tableStyleElement type="firstColumnStripe" dxfId="200"/>
    </tableStyle>
  </tableStyles>
  <colors>
    <mruColors>
      <color rgb="FFE8E8E8"/>
      <color rgb="FFF3F3F3"/>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4.jpe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4.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4.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8</xdr:col>
      <xdr:colOff>424351</xdr:colOff>
      <xdr:row>182</xdr:row>
      <xdr:rowOff>346584</xdr:rowOff>
    </xdr:from>
    <xdr:to>
      <xdr:col>8</xdr:col>
      <xdr:colOff>0</xdr:colOff>
      <xdr:row>192</xdr:row>
      <xdr:rowOff>20653</xdr:rowOff>
    </xdr:to>
    <xdr:cxnSp macro="">
      <xdr:nvCxnSpPr>
        <xdr:cNvPr id="2" name="Conector recto 1" descr="Línea recta">
          <a:extLst>
            <a:ext uri="{FF2B5EF4-FFF2-40B4-BE49-F238E27FC236}">
              <a16:creationId xmlns:a16="http://schemas.microsoft.com/office/drawing/2014/main" id="{9156F528-7DAB-4F70-83B7-0C9151AE15D5}"/>
            </a:ext>
          </a:extLst>
        </xdr:cNvPr>
        <xdr:cNvCxnSpPr/>
      </xdr:nvCxnSpPr>
      <xdr:spPr>
        <a:xfrm>
          <a:off x="12915900" y="62201934"/>
          <a:ext cx="0" cy="2941144"/>
        </a:xfrm>
        <a:prstGeom prst="line">
          <a:avLst/>
        </a:prstGeom>
        <a:ln w="57150">
          <a:solidFill>
            <a:schemeClr val="accent3">
              <a:lumMod val="50000"/>
            </a:schemeClr>
          </a:solidFill>
        </a:ln>
      </xdr:spPr>
      <xdr:style>
        <a:lnRef idx="1">
          <a:schemeClr val="accent5"/>
        </a:lnRef>
        <a:fillRef idx="0">
          <a:schemeClr val="accent5"/>
        </a:fillRef>
        <a:effectRef idx="0">
          <a:schemeClr val="accent5"/>
        </a:effectRef>
        <a:fontRef idx="minor">
          <a:schemeClr val="tx1"/>
        </a:fontRef>
      </xdr:style>
    </xdr:cxnSp>
    <xdr:clientData/>
  </xdr:twoCellAnchor>
  <xdr:twoCellAnchor editAs="oneCell">
    <xdr:from>
      <xdr:col>1</xdr:col>
      <xdr:colOff>57978</xdr:colOff>
      <xdr:row>1</xdr:row>
      <xdr:rowOff>8282</xdr:rowOff>
    </xdr:from>
    <xdr:to>
      <xdr:col>6</xdr:col>
      <xdr:colOff>1590261</xdr:colOff>
      <xdr:row>1</xdr:row>
      <xdr:rowOff>1515717</xdr:rowOff>
    </xdr:to>
    <xdr:grpSp>
      <xdr:nvGrpSpPr>
        <xdr:cNvPr id="3" name="Grupo 2" descr="Una elipse que enmarca el título de la hoja de cálculo en una cinta rosa sobre un fondo azul con puntos blancos">
          <a:extLst>
            <a:ext uri="{FF2B5EF4-FFF2-40B4-BE49-F238E27FC236}">
              <a16:creationId xmlns:a16="http://schemas.microsoft.com/office/drawing/2014/main" id="{E4D83ED8-C88D-4E2A-BDA7-3023CD6D65BA}"/>
            </a:ext>
          </a:extLst>
        </xdr:cNvPr>
        <xdr:cNvGrpSpPr/>
      </xdr:nvGrpSpPr>
      <xdr:grpSpPr>
        <a:xfrm>
          <a:off x="1888895" y="114115"/>
          <a:ext cx="10686866" cy="1507435"/>
          <a:chOff x="129373" y="0"/>
          <a:chExt cx="12017805" cy="2420471"/>
        </a:xfrm>
      </xdr:grpSpPr>
      <xdr:pic>
        <xdr:nvPicPr>
          <xdr:cNvPr id="4" name="Imagen 3" descr="Fondo">
            <a:extLst>
              <a:ext uri="{FF2B5EF4-FFF2-40B4-BE49-F238E27FC236}">
                <a16:creationId xmlns:a16="http://schemas.microsoft.com/office/drawing/2014/main" id="{2FF4DCF0-AAA9-404C-876A-4DCC88C3D5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428" y="0"/>
            <a:ext cx="12001500" cy="2420471"/>
          </a:xfrm>
          <a:prstGeom prst="rect">
            <a:avLst/>
          </a:prstGeom>
        </xdr:spPr>
      </xdr:pic>
      <xdr:grpSp>
        <xdr:nvGrpSpPr>
          <xdr:cNvPr id="5" name="Grupo 4" descr="Cinta de opciones">
            <a:extLst>
              <a:ext uri="{FF2B5EF4-FFF2-40B4-BE49-F238E27FC236}">
                <a16:creationId xmlns:a16="http://schemas.microsoft.com/office/drawing/2014/main" id="{D836FA74-D6E1-402B-BE29-8D3F7E1D398E}"/>
              </a:ext>
            </a:extLst>
          </xdr:cNvPr>
          <xdr:cNvGrpSpPr/>
        </xdr:nvGrpSpPr>
        <xdr:grpSpPr>
          <a:xfrm>
            <a:off x="129373" y="501651"/>
            <a:ext cx="12017805" cy="1336113"/>
            <a:chOff x="643718" y="893858"/>
            <a:chExt cx="12052547" cy="1336113"/>
          </a:xfrm>
        </xdr:grpSpPr>
        <xdr:sp macro="" textlink="">
          <xdr:nvSpPr>
            <xdr:cNvPr id="6" name="Rectángulo 5" descr="Rectángulo">
              <a:extLst>
                <a:ext uri="{FF2B5EF4-FFF2-40B4-BE49-F238E27FC236}">
                  <a16:creationId xmlns:a16="http://schemas.microsoft.com/office/drawing/2014/main" id="{B50784F0-ADC8-44F1-A4FC-B9D32365A438}"/>
                </a:ext>
              </a:extLst>
            </xdr:cNvPr>
            <xdr:cNvSpPr/>
          </xdr:nvSpPr>
          <xdr:spPr>
            <a:xfrm>
              <a:off x="643718" y="893858"/>
              <a:ext cx="12039633" cy="1336113"/>
            </a:xfrm>
            <a:prstGeom prst="rect">
              <a:avLst/>
            </a:prstGeom>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ctr"/>
              <a:r>
                <a:rPr lang="es-ES" sz="2400" b="1">
                  <a:solidFill>
                    <a:schemeClr val="dk1"/>
                  </a:solidFill>
                  <a:effectLst/>
                  <a:latin typeface="+mn-lt"/>
                  <a:ea typeface="+mn-ea"/>
                  <a:cs typeface="+mn-cs"/>
                </a:rPr>
                <a:t>LICITACIÓN PÚBLICA</a:t>
              </a:r>
              <a:endParaRPr lang="es-CO" sz="2400">
                <a:effectLst/>
              </a:endParaRPr>
            </a:p>
            <a:p>
              <a:pPr algn="ctr"/>
              <a:r>
                <a:rPr lang="es-ES" sz="2400" b="1">
                  <a:solidFill>
                    <a:schemeClr val="dk1"/>
                  </a:solidFill>
                  <a:effectLst/>
                  <a:latin typeface="+mn-lt"/>
                  <a:ea typeface="+mn-ea"/>
                  <a:cs typeface="+mn-cs"/>
                </a:rPr>
                <a:t>PROCESO CONTRACTUAL Nro. SCJ-SIF-LP-004-2019 </a:t>
              </a:r>
              <a:endParaRPr lang="es-CO" sz="2400">
                <a:effectLst/>
              </a:endParaRPr>
            </a:p>
            <a:p>
              <a:pPr algn="ctr" rtl="0"/>
              <a:endParaRPr lang="en-US" sz="2400"/>
            </a:p>
          </xdr:txBody>
        </xdr:sp>
        <xdr:cxnSp macro="">
          <xdr:nvCxnSpPr>
            <xdr:cNvPr id="7" name="Conector recto 6" descr="Conector">
              <a:extLst>
                <a:ext uri="{FF2B5EF4-FFF2-40B4-BE49-F238E27FC236}">
                  <a16:creationId xmlns:a16="http://schemas.microsoft.com/office/drawing/2014/main" id="{27E9242A-2DF4-4BBD-BA5D-F8D5AAA3A849}"/>
                </a:ext>
              </a:extLst>
            </xdr:cNvPr>
            <xdr:cNvCxnSpPr/>
          </xdr:nvCxnSpPr>
          <xdr:spPr>
            <a:xfrm>
              <a:off x="649941" y="1524000"/>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cxnSp macro="">
          <xdr:nvCxnSpPr>
            <xdr:cNvPr id="8" name="Conector recto 7" descr="Conector">
              <a:extLst>
                <a:ext uri="{FF2B5EF4-FFF2-40B4-BE49-F238E27FC236}">
                  <a16:creationId xmlns:a16="http://schemas.microsoft.com/office/drawing/2014/main" id="{553E5094-9D2C-41F3-933D-0AEFC56882A1}"/>
                </a:ext>
              </a:extLst>
            </xdr:cNvPr>
            <xdr:cNvCxnSpPr/>
          </xdr:nvCxnSpPr>
          <xdr:spPr>
            <a:xfrm>
              <a:off x="645459" y="2079812"/>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editAs="oneCell">
    <xdr:from>
      <xdr:col>1</xdr:col>
      <xdr:colOff>150431</xdr:colOff>
      <xdr:row>1</xdr:row>
      <xdr:rowOff>364215</xdr:rowOff>
    </xdr:from>
    <xdr:to>
      <xdr:col>1</xdr:col>
      <xdr:colOff>1067262</xdr:colOff>
      <xdr:row>1</xdr:row>
      <xdr:rowOff>1133698</xdr:rowOff>
    </xdr:to>
    <xdr:pic>
      <xdr:nvPicPr>
        <xdr:cNvPr id="9" name="Imagen 8"/>
        <xdr:cNvPicPr>
          <a:picLocks noChangeAspect="1"/>
        </xdr:cNvPicPr>
      </xdr:nvPicPr>
      <xdr:blipFill>
        <a:blip xmlns:r="http://schemas.openxmlformats.org/officeDocument/2006/relationships" r:embed="rId2" cstate="print"/>
        <a:stretch>
          <a:fillRect/>
        </a:stretch>
      </xdr:blipFill>
      <xdr:spPr>
        <a:xfrm>
          <a:off x="1979231" y="468990"/>
          <a:ext cx="916831" cy="769483"/>
        </a:xfrm>
        <a:prstGeom prst="rect">
          <a:avLst/>
        </a:prstGeom>
      </xdr:spPr>
    </xdr:pic>
    <xdr:clientData/>
  </xdr:twoCellAnchor>
  <xdr:twoCellAnchor editAs="oneCell">
    <xdr:from>
      <xdr:col>6</xdr:col>
      <xdr:colOff>1682002</xdr:colOff>
      <xdr:row>1</xdr:row>
      <xdr:rowOff>315446</xdr:rowOff>
    </xdr:from>
    <xdr:to>
      <xdr:col>16384</xdr:col>
      <xdr:colOff>690858</xdr:colOff>
      <xdr:row>1</xdr:row>
      <xdr:rowOff>1006326</xdr:rowOff>
    </xdr:to>
    <xdr:pic>
      <xdr:nvPicPr>
        <xdr:cNvPr id="10" name="0 Imagen"/>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54802" y="420221"/>
          <a:ext cx="951956" cy="690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424351</xdr:colOff>
      <xdr:row>182</xdr:row>
      <xdr:rowOff>346584</xdr:rowOff>
    </xdr:from>
    <xdr:to>
      <xdr:col>8</xdr:col>
      <xdr:colOff>0</xdr:colOff>
      <xdr:row>192</xdr:row>
      <xdr:rowOff>20655</xdr:rowOff>
    </xdr:to>
    <xdr:cxnSp macro="">
      <xdr:nvCxnSpPr>
        <xdr:cNvPr id="2" name="Conector recto 1" descr="Línea recta">
          <a:extLst>
            <a:ext uri="{FF2B5EF4-FFF2-40B4-BE49-F238E27FC236}">
              <a16:creationId xmlns:a16="http://schemas.microsoft.com/office/drawing/2014/main" id="{9156F528-7DAB-4F70-83B7-0C9151AE15D5}"/>
            </a:ext>
          </a:extLst>
        </xdr:cNvPr>
        <xdr:cNvCxnSpPr/>
      </xdr:nvCxnSpPr>
      <xdr:spPr>
        <a:xfrm>
          <a:off x="12915900" y="62201934"/>
          <a:ext cx="0" cy="2941144"/>
        </a:xfrm>
        <a:prstGeom prst="line">
          <a:avLst/>
        </a:prstGeom>
        <a:ln w="57150">
          <a:solidFill>
            <a:schemeClr val="accent3">
              <a:lumMod val="50000"/>
            </a:schemeClr>
          </a:solidFill>
        </a:ln>
      </xdr:spPr>
      <xdr:style>
        <a:lnRef idx="1">
          <a:schemeClr val="accent5"/>
        </a:lnRef>
        <a:fillRef idx="0">
          <a:schemeClr val="accent5"/>
        </a:fillRef>
        <a:effectRef idx="0">
          <a:schemeClr val="accent5"/>
        </a:effectRef>
        <a:fontRef idx="minor">
          <a:schemeClr val="tx1"/>
        </a:fontRef>
      </xdr:style>
    </xdr:cxnSp>
    <xdr:clientData/>
  </xdr:twoCellAnchor>
  <xdr:twoCellAnchor editAs="oneCell">
    <xdr:from>
      <xdr:col>1</xdr:col>
      <xdr:colOff>66637</xdr:colOff>
      <xdr:row>1</xdr:row>
      <xdr:rowOff>8282</xdr:rowOff>
    </xdr:from>
    <xdr:to>
      <xdr:col>6</xdr:col>
      <xdr:colOff>1598920</xdr:colOff>
      <xdr:row>1</xdr:row>
      <xdr:rowOff>1515717</xdr:rowOff>
    </xdr:to>
    <xdr:grpSp>
      <xdr:nvGrpSpPr>
        <xdr:cNvPr id="3" name="Grupo 2" descr="Una elipse que enmarca el título de la hoja de cálculo en una cinta rosa sobre un fondo azul con puntos blancos">
          <a:extLst>
            <a:ext uri="{FF2B5EF4-FFF2-40B4-BE49-F238E27FC236}">
              <a16:creationId xmlns:a16="http://schemas.microsoft.com/office/drawing/2014/main" id="{E4D83ED8-C88D-4E2A-BDA7-3023CD6D65BA}"/>
            </a:ext>
          </a:extLst>
        </xdr:cNvPr>
        <xdr:cNvGrpSpPr/>
      </xdr:nvGrpSpPr>
      <xdr:grpSpPr>
        <a:xfrm>
          <a:off x="1897554" y="114115"/>
          <a:ext cx="10686866" cy="1507435"/>
          <a:chOff x="129373" y="0"/>
          <a:chExt cx="12017805" cy="2420471"/>
        </a:xfrm>
      </xdr:grpSpPr>
      <xdr:pic>
        <xdr:nvPicPr>
          <xdr:cNvPr id="4" name="Imagen 3" descr="Fondo">
            <a:extLst>
              <a:ext uri="{FF2B5EF4-FFF2-40B4-BE49-F238E27FC236}">
                <a16:creationId xmlns:a16="http://schemas.microsoft.com/office/drawing/2014/main" id="{2FF4DCF0-AAA9-404C-876A-4DCC88C3D5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428" y="0"/>
            <a:ext cx="12001500" cy="2420471"/>
          </a:xfrm>
          <a:prstGeom prst="rect">
            <a:avLst/>
          </a:prstGeom>
        </xdr:spPr>
      </xdr:pic>
      <xdr:grpSp>
        <xdr:nvGrpSpPr>
          <xdr:cNvPr id="5" name="Grupo 4" descr="Cinta de opciones">
            <a:extLst>
              <a:ext uri="{FF2B5EF4-FFF2-40B4-BE49-F238E27FC236}">
                <a16:creationId xmlns:a16="http://schemas.microsoft.com/office/drawing/2014/main" id="{D836FA74-D6E1-402B-BE29-8D3F7E1D398E}"/>
              </a:ext>
            </a:extLst>
          </xdr:cNvPr>
          <xdr:cNvGrpSpPr/>
        </xdr:nvGrpSpPr>
        <xdr:grpSpPr>
          <a:xfrm>
            <a:off x="129373" y="501651"/>
            <a:ext cx="12017805" cy="1336113"/>
            <a:chOff x="643718" y="893858"/>
            <a:chExt cx="12052547" cy="1336113"/>
          </a:xfrm>
        </xdr:grpSpPr>
        <xdr:sp macro="" textlink="">
          <xdr:nvSpPr>
            <xdr:cNvPr id="6" name="Rectángulo 5" descr="Rectángulo">
              <a:extLst>
                <a:ext uri="{FF2B5EF4-FFF2-40B4-BE49-F238E27FC236}">
                  <a16:creationId xmlns:a16="http://schemas.microsoft.com/office/drawing/2014/main" id="{B50784F0-ADC8-44F1-A4FC-B9D32365A438}"/>
                </a:ext>
              </a:extLst>
            </xdr:cNvPr>
            <xdr:cNvSpPr/>
          </xdr:nvSpPr>
          <xdr:spPr>
            <a:xfrm>
              <a:off x="643718" y="893858"/>
              <a:ext cx="12039633" cy="1336113"/>
            </a:xfrm>
            <a:prstGeom prst="rect">
              <a:avLst/>
            </a:prstGeom>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ctr"/>
              <a:r>
                <a:rPr lang="es-ES" sz="2400" b="1">
                  <a:solidFill>
                    <a:schemeClr val="dk1"/>
                  </a:solidFill>
                  <a:effectLst/>
                  <a:latin typeface="+mn-lt"/>
                  <a:ea typeface="+mn-ea"/>
                  <a:cs typeface="+mn-cs"/>
                </a:rPr>
                <a:t>LICITACIÓN PÚBLICA</a:t>
              </a:r>
              <a:endParaRPr lang="es-CO" sz="2400">
                <a:effectLst/>
              </a:endParaRPr>
            </a:p>
            <a:p>
              <a:pPr algn="ctr"/>
              <a:r>
                <a:rPr lang="es-ES" sz="2400" b="1">
                  <a:solidFill>
                    <a:schemeClr val="dk1"/>
                  </a:solidFill>
                  <a:effectLst/>
                  <a:latin typeface="+mn-lt"/>
                  <a:ea typeface="+mn-ea"/>
                  <a:cs typeface="+mn-cs"/>
                </a:rPr>
                <a:t>PROCESO CONTRACTUAL Nro. SCJ-SIF-LP-004-2019 </a:t>
              </a:r>
              <a:endParaRPr lang="es-CO" sz="2400">
                <a:effectLst/>
              </a:endParaRPr>
            </a:p>
            <a:p>
              <a:pPr algn="ctr" rtl="0"/>
              <a:endParaRPr lang="en-US" sz="2400"/>
            </a:p>
          </xdr:txBody>
        </xdr:sp>
        <xdr:cxnSp macro="">
          <xdr:nvCxnSpPr>
            <xdr:cNvPr id="7" name="Conector recto 6" descr="Conector">
              <a:extLst>
                <a:ext uri="{FF2B5EF4-FFF2-40B4-BE49-F238E27FC236}">
                  <a16:creationId xmlns:a16="http://schemas.microsoft.com/office/drawing/2014/main" id="{27E9242A-2DF4-4BBD-BA5D-F8D5AAA3A849}"/>
                </a:ext>
              </a:extLst>
            </xdr:cNvPr>
            <xdr:cNvCxnSpPr/>
          </xdr:nvCxnSpPr>
          <xdr:spPr>
            <a:xfrm>
              <a:off x="649941" y="1524000"/>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cxnSp macro="">
          <xdr:nvCxnSpPr>
            <xdr:cNvPr id="8" name="Conector recto 7" descr="Conector">
              <a:extLst>
                <a:ext uri="{FF2B5EF4-FFF2-40B4-BE49-F238E27FC236}">
                  <a16:creationId xmlns:a16="http://schemas.microsoft.com/office/drawing/2014/main" id="{553E5094-9D2C-41F3-933D-0AEFC56882A1}"/>
                </a:ext>
              </a:extLst>
            </xdr:cNvPr>
            <xdr:cNvCxnSpPr/>
          </xdr:nvCxnSpPr>
          <xdr:spPr>
            <a:xfrm>
              <a:off x="645459" y="2079812"/>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editAs="oneCell">
    <xdr:from>
      <xdr:col>1</xdr:col>
      <xdr:colOff>150431</xdr:colOff>
      <xdr:row>1</xdr:row>
      <xdr:rowOff>364215</xdr:rowOff>
    </xdr:from>
    <xdr:to>
      <xdr:col>1</xdr:col>
      <xdr:colOff>1067262</xdr:colOff>
      <xdr:row>1</xdr:row>
      <xdr:rowOff>1133698</xdr:rowOff>
    </xdr:to>
    <xdr:pic>
      <xdr:nvPicPr>
        <xdr:cNvPr id="9" name="Imagen 8"/>
        <xdr:cNvPicPr>
          <a:picLocks noChangeAspect="1"/>
        </xdr:cNvPicPr>
      </xdr:nvPicPr>
      <xdr:blipFill>
        <a:blip xmlns:r="http://schemas.openxmlformats.org/officeDocument/2006/relationships" r:embed="rId2" cstate="print"/>
        <a:stretch>
          <a:fillRect/>
        </a:stretch>
      </xdr:blipFill>
      <xdr:spPr>
        <a:xfrm>
          <a:off x="1979231" y="468990"/>
          <a:ext cx="916831" cy="769483"/>
        </a:xfrm>
        <a:prstGeom prst="rect">
          <a:avLst/>
        </a:prstGeom>
      </xdr:spPr>
    </xdr:pic>
    <xdr:clientData/>
  </xdr:twoCellAnchor>
  <xdr:twoCellAnchor editAs="oneCell">
    <xdr:from>
      <xdr:col>6</xdr:col>
      <xdr:colOff>1682002</xdr:colOff>
      <xdr:row>1</xdr:row>
      <xdr:rowOff>315446</xdr:rowOff>
    </xdr:from>
    <xdr:to>
      <xdr:col>16384</xdr:col>
      <xdr:colOff>690858</xdr:colOff>
      <xdr:row>1</xdr:row>
      <xdr:rowOff>1006326</xdr:rowOff>
    </xdr:to>
    <xdr:pic>
      <xdr:nvPicPr>
        <xdr:cNvPr id="10" name="0 Imagen"/>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54802" y="420221"/>
          <a:ext cx="951956" cy="6908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424351</xdr:colOff>
      <xdr:row>182</xdr:row>
      <xdr:rowOff>346584</xdr:rowOff>
    </xdr:from>
    <xdr:to>
      <xdr:col>8</xdr:col>
      <xdr:colOff>0</xdr:colOff>
      <xdr:row>192</xdr:row>
      <xdr:rowOff>20654</xdr:rowOff>
    </xdr:to>
    <xdr:cxnSp macro="">
      <xdr:nvCxnSpPr>
        <xdr:cNvPr id="2" name="Conector recto 1" descr="Línea recta">
          <a:extLst>
            <a:ext uri="{FF2B5EF4-FFF2-40B4-BE49-F238E27FC236}">
              <a16:creationId xmlns:a16="http://schemas.microsoft.com/office/drawing/2014/main" id="{9156F528-7DAB-4F70-83B7-0C9151AE15D5}"/>
            </a:ext>
          </a:extLst>
        </xdr:cNvPr>
        <xdr:cNvCxnSpPr/>
      </xdr:nvCxnSpPr>
      <xdr:spPr>
        <a:xfrm>
          <a:off x="12915900" y="62201934"/>
          <a:ext cx="0" cy="2941144"/>
        </a:xfrm>
        <a:prstGeom prst="line">
          <a:avLst/>
        </a:prstGeom>
        <a:ln w="57150">
          <a:solidFill>
            <a:schemeClr val="accent3">
              <a:lumMod val="50000"/>
            </a:schemeClr>
          </a:solidFill>
        </a:ln>
      </xdr:spPr>
      <xdr:style>
        <a:lnRef idx="1">
          <a:schemeClr val="accent5"/>
        </a:lnRef>
        <a:fillRef idx="0">
          <a:schemeClr val="accent5"/>
        </a:fillRef>
        <a:effectRef idx="0">
          <a:schemeClr val="accent5"/>
        </a:effectRef>
        <a:fontRef idx="minor">
          <a:schemeClr val="tx1"/>
        </a:fontRef>
      </xdr:style>
    </xdr:cxnSp>
    <xdr:clientData/>
  </xdr:twoCellAnchor>
  <xdr:twoCellAnchor editAs="oneCell">
    <xdr:from>
      <xdr:col>1</xdr:col>
      <xdr:colOff>57978</xdr:colOff>
      <xdr:row>1</xdr:row>
      <xdr:rowOff>8282</xdr:rowOff>
    </xdr:from>
    <xdr:to>
      <xdr:col>6</xdr:col>
      <xdr:colOff>1590261</xdr:colOff>
      <xdr:row>1</xdr:row>
      <xdr:rowOff>1515717</xdr:rowOff>
    </xdr:to>
    <xdr:grpSp>
      <xdr:nvGrpSpPr>
        <xdr:cNvPr id="3" name="Grupo 2" descr="Una elipse que enmarca el título de la hoja de cálculo en una cinta rosa sobre un fondo azul con puntos blancos">
          <a:extLst>
            <a:ext uri="{FF2B5EF4-FFF2-40B4-BE49-F238E27FC236}">
              <a16:creationId xmlns:a16="http://schemas.microsoft.com/office/drawing/2014/main" id="{E4D83ED8-C88D-4E2A-BDA7-3023CD6D65BA}"/>
            </a:ext>
          </a:extLst>
        </xdr:cNvPr>
        <xdr:cNvGrpSpPr/>
      </xdr:nvGrpSpPr>
      <xdr:grpSpPr>
        <a:xfrm>
          <a:off x="1888895" y="114115"/>
          <a:ext cx="10686866" cy="1507435"/>
          <a:chOff x="129373" y="0"/>
          <a:chExt cx="12017805" cy="2420471"/>
        </a:xfrm>
      </xdr:grpSpPr>
      <xdr:pic>
        <xdr:nvPicPr>
          <xdr:cNvPr id="4" name="Imagen 3" descr="Fondo">
            <a:extLst>
              <a:ext uri="{FF2B5EF4-FFF2-40B4-BE49-F238E27FC236}">
                <a16:creationId xmlns:a16="http://schemas.microsoft.com/office/drawing/2014/main" id="{2FF4DCF0-AAA9-404C-876A-4DCC88C3D5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428" y="0"/>
            <a:ext cx="12001500" cy="2420471"/>
          </a:xfrm>
          <a:prstGeom prst="rect">
            <a:avLst/>
          </a:prstGeom>
        </xdr:spPr>
      </xdr:pic>
      <xdr:grpSp>
        <xdr:nvGrpSpPr>
          <xdr:cNvPr id="5" name="Grupo 4" descr="Cinta de opciones">
            <a:extLst>
              <a:ext uri="{FF2B5EF4-FFF2-40B4-BE49-F238E27FC236}">
                <a16:creationId xmlns:a16="http://schemas.microsoft.com/office/drawing/2014/main" id="{D836FA74-D6E1-402B-BE29-8D3F7E1D398E}"/>
              </a:ext>
            </a:extLst>
          </xdr:cNvPr>
          <xdr:cNvGrpSpPr/>
        </xdr:nvGrpSpPr>
        <xdr:grpSpPr>
          <a:xfrm>
            <a:off x="129373" y="501651"/>
            <a:ext cx="12017805" cy="1336113"/>
            <a:chOff x="643718" y="893858"/>
            <a:chExt cx="12052547" cy="1336113"/>
          </a:xfrm>
        </xdr:grpSpPr>
        <xdr:sp macro="" textlink="">
          <xdr:nvSpPr>
            <xdr:cNvPr id="6" name="Rectángulo 5" descr="Rectángulo">
              <a:extLst>
                <a:ext uri="{FF2B5EF4-FFF2-40B4-BE49-F238E27FC236}">
                  <a16:creationId xmlns:a16="http://schemas.microsoft.com/office/drawing/2014/main" id="{B50784F0-ADC8-44F1-A4FC-B9D32365A438}"/>
                </a:ext>
              </a:extLst>
            </xdr:cNvPr>
            <xdr:cNvSpPr/>
          </xdr:nvSpPr>
          <xdr:spPr>
            <a:xfrm>
              <a:off x="643718" y="893858"/>
              <a:ext cx="12039633" cy="1336113"/>
            </a:xfrm>
            <a:prstGeom prst="rect">
              <a:avLst/>
            </a:prstGeom>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ctr"/>
              <a:r>
                <a:rPr lang="es-ES" sz="2400" b="1">
                  <a:solidFill>
                    <a:schemeClr val="dk1"/>
                  </a:solidFill>
                  <a:effectLst/>
                  <a:latin typeface="+mn-lt"/>
                  <a:ea typeface="+mn-ea"/>
                  <a:cs typeface="+mn-cs"/>
                </a:rPr>
                <a:t>LICITACIÓN PÚBLICA</a:t>
              </a:r>
              <a:endParaRPr lang="es-CO" sz="2400">
                <a:effectLst/>
              </a:endParaRPr>
            </a:p>
            <a:p>
              <a:pPr algn="ctr"/>
              <a:r>
                <a:rPr lang="es-ES" sz="2400" b="1">
                  <a:solidFill>
                    <a:schemeClr val="dk1"/>
                  </a:solidFill>
                  <a:effectLst/>
                  <a:latin typeface="+mn-lt"/>
                  <a:ea typeface="+mn-ea"/>
                  <a:cs typeface="+mn-cs"/>
                </a:rPr>
                <a:t>PROCESO CONTRACTUAL Nro. SCJ-SIF-LP-004-2019 </a:t>
              </a:r>
              <a:endParaRPr lang="es-CO" sz="2400">
                <a:effectLst/>
              </a:endParaRPr>
            </a:p>
            <a:p>
              <a:pPr algn="ctr" rtl="0"/>
              <a:endParaRPr lang="en-US" sz="2400"/>
            </a:p>
          </xdr:txBody>
        </xdr:sp>
        <xdr:cxnSp macro="">
          <xdr:nvCxnSpPr>
            <xdr:cNvPr id="7" name="Conector recto 6" descr="Conector">
              <a:extLst>
                <a:ext uri="{FF2B5EF4-FFF2-40B4-BE49-F238E27FC236}">
                  <a16:creationId xmlns:a16="http://schemas.microsoft.com/office/drawing/2014/main" id="{27E9242A-2DF4-4BBD-BA5D-F8D5AAA3A849}"/>
                </a:ext>
              </a:extLst>
            </xdr:cNvPr>
            <xdr:cNvCxnSpPr/>
          </xdr:nvCxnSpPr>
          <xdr:spPr>
            <a:xfrm>
              <a:off x="649941" y="1524000"/>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cxnSp macro="">
          <xdr:nvCxnSpPr>
            <xdr:cNvPr id="8" name="Conector recto 7" descr="Conector">
              <a:extLst>
                <a:ext uri="{FF2B5EF4-FFF2-40B4-BE49-F238E27FC236}">
                  <a16:creationId xmlns:a16="http://schemas.microsoft.com/office/drawing/2014/main" id="{553E5094-9D2C-41F3-933D-0AEFC56882A1}"/>
                </a:ext>
              </a:extLst>
            </xdr:cNvPr>
            <xdr:cNvCxnSpPr/>
          </xdr:nvCxnSpPr>
          <xdr:spPr>
            <a:xfrm>
              <a:off x="645459" y="2079812"/>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editAs="oneCell">
    <xdr:from>
      <xdr:col>1</xdr:col>
      <xdr:colOff>150431</xdr:colOff>
      <xdr:row>1</xdr:row>
      <xdr:rowOff>364215</xdr:rowOff>
    </xdr:from>
    <xdr:to>
      <xdr:col>1</xdr:col>
      <xdr:colOff>1067262</xdr:colOff>
      <xdr:row>1</xdr:row>
      <xdr:rowOff>1133698</xdr:rowOff>
    </xdr:to>
    <xdr:pic>
      <xdr:nvPicPr>
        <xdr:cNvPr id="9" name="Imagen 8"/>
        <xdr:cNvPicPr>
          <a:picLocks noChangeAspect="1"/>
        </xdr:cNvPicPr>
      </xdr:nvPicPr>
      <xdr:blipFill>
        <a:blip xmlns:r="http://schemas.openxmlformats.org/officeDocument/2006/relationships" r:embed="rId2" cstate="print"/>
        <a:stretch>
          <a:fillRect/>
        </a:stretch>
      </xdr:blipFill>
      <xdr:spPr>
        <a:xfrm>
          <a:off x="1979231" y="468990"/>
          <a:ext cx="916831" cy="769483"/>
        </a:xfrm>
        <a:prstGeom prst="rect">
          <a:avLst/>
        </a:prstGeom>
      </xdr:spPr>
    </xdr:pic>
    <xdr:clientData/>
  </xdr:twoCellAnchor>
  <xdr:twoCellAnchor editAs="oneCell">
    <xdr:from>
      <xdr:col>6</xdr:col>
      <xdr:colOff>1682002</xdr:colOff>
      <xdr:row>1</xdr:row>
      <xdr:rowOff>315446</xdr:rowOff>
    </xdr:from>
    <xdr:to>
      <xdr:col>16384</xdr:col>
      <xdr:colOff>690858</xdr:colOff>
      <xdr:row>1</xdr:row>
      <xdr:rowOff>1006326</xdr:rowOff>
    </xdr:to>
    <xdr:pic>
      <xdr:nvPicPr>
        <xdr:cNvPr id="10" name="0 Imagen"/>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54802" y="420221"/>
          <a:ext cx="951956" cy="6908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424351</xdr:colOff>
      <xdr:row>182</xdr:row>
      <xdr:rowOff>346584</xdr:rowOff>
    </xdr:from>
    <xdr:to>
      <xdr:col>8</xdr:col>
      <xdr:colOff>0</xdr:colOff>
      <xdr:row>190</xdr:row>
      <xdr:rowOff>88689</xdr:rowOff>
    </xdr:to>
    <xdr:cxnSp macro="">
      <xdr:nvCxnSpPr>
        <xdr:cNvPr id="2" name="Conector recto 1" descr="Línea recta">
          <a:extLst>
            <a:ext uri="{FF2B5EF4-FFF2-40B4-BE49-F238E27FC236}">
              <a16:creationId xmlns:a16="http://schemas.microsoft.com/office/drawing/2014/main" id="{9156F528-7DAB-4F70-83B7-0C9151AE15D5}"/>
            </a:ext>
          </a:extLst>
        </xdr:cNvPr>
        <xdr:cNvCxnSpPr/>
      </xdr:nvCxnSpPr>
      <xdr:spPr>
        <a:xfrm>
          <a:off x="12915900" y="62201934"/>
          <a:ext cx="0" cy="2941144"/>
        </a:xfrm>
        <a:prstGeom prst="line">
          <a:avLst/>
        </a:prstGeom>
        <a:ln w="57150">
          <a:solidFill>
            <a:schemeClr val="accent3">
              <a:lumMod val="50000"/>
            </a:schemeClr>
          </a:solidFill>
        </a:ln>
      </xdr:spPr>
      <xdr:style>
        <a:lnRef idx="1">
          <a:schemeClr val="accent5"/>
        </a:lnRef>
        <a:fillRef idx="0">
          <a:schemeClr val="accent5"/>
        </a:fillRef>
        <a:effectRef idx="0">
          <a:schemeClr val="accent5"/>
        </a:effectRef>
        <a:fontRef idx="minor">
          <a:schemeClr val="tx1"/>
        </a:fontRef>
      </xdr:style>
    </xdr:cxnSp>
    <xdr:clientData/>
  </xdr:twoCellAnchor>
  <xdr:twoCellAnchor editAs="oneCell">
    <xdr:from>
      <xdr:col>1</xdr:col>
      <xdr:colOff>57978</xdr:colOff>
      <xdr:row>1</xdr:row>
      <xdr:rowOff>8282</xdr:rowOff>
    </xdr:from>
    <xdr:to>
      <xdr:col>6</xdr:col>
      <xdr:colOff>1590261</xdr:colOff>
      <xdr:row>1</xdr:row>
      <xdr:rowOff>1515717</xdr:rowOff>
    </xdr:to>
    <xdr:grpSp>
      <xdr:nvGrpSpPr>
        <xdr:cNvPr id="3" name="Grupo 2" descr="Una elipse que enmarca el título de la hoja de cálculo en una cinta rosa sobre un fondo azul con puntos blancos">
          <a:extLst>
            <a:ext uri="{FF2B5EF4-FFF2-40B4-BE49-F238E27FC236}">
              <a16:creationId xmlns:a16="http://schemas.microsoft.com/office/drawing/2014/main" id="{E4D83ED8-C88D-4E2A-BDA7-3023CD6D65BA}"/>
            </a:ext>
          </a:extLst>
        </xdr:cNvPr>
        <xdr:cNvGrpSpPr/>
      </xdr:nvGrpSpPr>
      <xdr:grpSpPr>
        <a:xfrm>
          <a:off x="1888895" y="114115"/>
          <a:ext cx="10686866" cy="1507435"/>
          <a:chOff x="129373" y="0"/>
          <a:chExt cx="12017805" cy="2420471"/>
        </a:xfrm>
      </xdr:grpSpPr>
      <xdr:pic>
        <xdr:nvPicPr>
          <xdr:cNvPr id="4" name="Imagen 3" descr="Fondo">
            <a:extLst>
              <a:ext uri="{FF2B5EF4-FFF2-40B4-BE49-F238E27FC236}">
                <a16:creationId xmlns:a16="http://schemas.microsoft.com/office/drawing/2014/main" id="{2FF4DCF0-AAA9-404C-876A-4DCC88C3D5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428" y="0"/>
            <a:ext cx="12001500" cy="2420471"/>
          </a:xfrm>
          <a:prstGeom prst="rect">
            <a:avLst/>
          </a:prstGeom>
        </xdr:spPr>
      </xdr:pic>
      <xdr:grpSp>
        <xdr:nvGrpSpPr>
          <xdr:cNvPr id="5" name="Grupo 4" descr="Cinta de opciones">
            <a:extLst>
              <a:ext uri="{FF2B5EF4-FFF2-40B4-BE49-F238E27FC236}">
                <a16:creationId xmlns:a16="http://schemas.microsoft.com/office/drawing/2014/main" id="{D836FA74-D6E1-402B-BE29-8D3F7E1D398E}"/>
              </a:ext>
            </a:extLst>
          </xdr:cNvPr>
          <xdr:cNvGrpSpPr/>
        </xdr:nvGrpSpPr>
        <xdr:grpSpPr>
          <a:xfrm>
            <a:off x="129373" y="501651"/>
            <a:ext cx="12017805" cy="1336113"/>
            <a:chOff x="643718" y="893858"/>
            <a:chExt cx="12052547" cy="1336113"/>
          </a:xfrm>
        </xdr:grpSpPr>
        <xdr:sp macro="" textlink="">
          <xdr:nvSpPr>
            <xdr:cNvPr id="6" name="Rectángulo 5" descr="Rectángulo">
              <a:extLst>
                <a:ext uri="{FF2B5EF4-FFF2-40B4-BE49-F238E27FC236}">
                  <a16:creationId xmlns:a16="http://schemas.microsoft.com/office/drawing/2014/main" id="{B50784F0-ADC8-44F1-A4FC-B9D32365A438}"/>
                </a:ext>
              </a:extLst>
            </xdr:cNvPr>
            <xdr:cNvSpPr/>
          </xdr:nvSpPr>
          <xdr:spPr>
            <a:xfrm>
              <a:off x="643718" y="893858"/>
              <a:ext cx="12039633" cy="1336113"/>
            </a:xfrm>
            <a:prstGeom prst="rect">
              <a:avLst/>
            </a:prstGeom>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ctr"/>
              <a:r>
                <a:rPr lang="es-ES" sz="2400" b="1">
                  <a:solidFill>
                    <a:schemeClr val="dk1"/>
                  </a:solidFill>
                  <a:effectLst/>
                  <a:latin typeface="+mn-lt"/>
                  <a:ea typeface="+mn-ea"/>
                  <a:cs typeface="+mn-cs"/>
                </a:rPr>
                <a:t>LICITACIÓN PÚBLICA</a:t>
              </a:r>
              <a:endParaRPr lang="es-CO" sz="2400">
                <a:effectLst/>
              </a:endParaRPr>
            </a:p>
            <a:p>
              <a:pPr algn="ctr"/>
              <a:r>
                <a:rPr lang="es-ES" sz="2400" b="1">
                  <a:solidFill>
                    <a:schemeClr val="dk1"/>
                  </a:solidFill>
                  <a:effectLst/>
                  <a:latin typeface="+mn-lt"/>
                  <a:ea typeface="+mn-ea"/>
                  <a:cs typeface="+mn-cs"/>
                </a:rPr>
                <a:t>PROCESO CONTRACTUAL Nro. SCJ-SIF-LP-004-2019 </a:t>
              </a:r>
              <a:endParaRPr lang="es-CO" sz="2400">
                <a:effectLst/>
              </a:endParaRPr>
            </a:p>
            <a:p>
              <a:pPr algn="ctr" rtl="0"/>
              <a:endParaRPr lang="en-US" sz="2400"/>
            </a:p>
          </xdr:txBody>
        </xdr:sp>
        <xdr:cxnSp macro="">
          <xdr:nvCxnSpPr>
            <xdr:cNvPr id="7" name="Conector recto 6" descr="Conector">
              <a:extLst>
                <a:ext uri="{FF2B5EF4-FFF2-40B4-BE49-F238E27FC236}">
                  <a16:creationId xmlns:a16="http://schemas.microsoft.com/office/drawing/2014/main" id="{27E9242A-2DF4-4BBD-BA5D-F8D5AAA3A849}"/>
                </a:ext>
              </a:extLst>
            </xdr:cNvPr>
            <xdr:cNvCxnSpPr/>
          </xdr:nvCxnSpPr>
          <xdr:spPr>
            <a:xfrm>
              <a:off x="649941" y="1524000"/>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cxnSp macro="">
          <xdr:nvCxnSpPr>
            <xdr:cNvPr id="8" name="Conector recto 7" descr="Conector">
              <a:extLst>
                <a:ext uri="{FF2B5EF4-FFF2-40B4-BE49-F238E27FC236}">
                  <a16:creationId xmlns:a16="http://schemas.microsoft.com/office/drawing/2014/main" id="{553E5094-9D2C-41F3-933D-0AEFC56882A1}"/>
                </a:ext>
              </a:extLst>
            </xdr:cNvPr>
            <xdr:cNvCxnSpPr/>
          </xdr:nvCxnSpPr>
          <xdr:spPr>
            <a:xfrm>
              <a:off x="645459" y="2079812"/>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editAs="oneCell">
    <xdr:from>
      <xdr:col>1</xdr:col>
      <xdr:colOff>150431</xdr:colOff>
      <xdr:row>1</xdr:row>
      <xdr:rowOff>364215</xdr:rowOff>
    </xdr:from>
    <xdr:to>
      <xdr:col>1</xdr:col>
      <xdr:colOff>1067262</xdr:colOff>
      <xdr:row>1</xdr:row>
      <xdr:rowOff>1133698</xdr:rowOff>
    </xdr:to>
    <xdr:pic>
      <xdr:nvPicPr>
        <xdr:cNvPr id="9" name="Imagen 8"/>
        <xdr:cNvPicPr>
          <a:picLocks noChangeAspect="1"/>
        </xdr:cNvPicPr>
      </xdr:nvPicPr>
      <xdr:blipFill>
        <a:blip xmlns:r="http://schemas.openxmlformats.org/officeDocument/2006/relationships" r:embed="rId2" cstate="print"/>
        <a:stretch>
          <a:fillRect/>
        </a:stretch>
      </xdr:blipFill>
      <xdr:spPr>
        <a:xfrm>
          <a:off x="1979231" y="468990"/>
          <a:ext cx="916831" cy="769483"/>
        </a:xfrm>
        <a:prstGeom prst="rect">
          <a:avLst/>
        </a:prstGeom>
      </xdr:spPr>
    </xdr:pic>
    <xdr:clientData/>
  </xdr:twoCellAnchor>
  <xdr:twoCellAnchor editAs="oneCell">
    <xdr:from>
      <xdr:col>6</xdr:col>
      <xdr:colOff>1682002</xdr:colOff>
      <xdr:row>1</xdr:row>
      <xdr:rowOff>315446</xdr:rowOff>
    </xdr:from>
    <xdr:to>
      <xdr:col>16384</xdr:col>
      <xdr:colOff>690858</xdr:colOff>
      <xdr:row>1</xdr:row>
      <xdr:rowOff>1006326</xdr:rowOff>
    </xdr:to>
    <xdr:pic>
      <xdr:nvPicPr>
        <xdr:cNvPr id="10" name="0 Imagen"/>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54802" y="420221"/>
          <a:ext cx="951956" cy="69088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424351</xdr:colOff>
      <xdr:row>182</xdr:row>
      <xdr:rowOff>346584</xdr:rowOff>
    </xdr:from>
    <xdr:to>
      <xdr:col>8</xdr:col>
      <xdr:colOff>0</xdr:colOff>
      <xdr:row>192</xdr:row>
      <xdr:rowOff>20653</xdr:rowOff>
    </xdr:to>
    <xdr:cxnSp macro="">
      <xdr:nvCxnSpPr>
        <xdr:cNvPr id="2" name="Conector recto 1" descr="Línea recta">
          <a:extLst>
            <a:ext uri="{FF2B5EF4-FFF2-40B4-BE49-F238E27FC236}">
              <a16:creationId xmlns:a16="http://schemas.microsoft.com/office/drawing/2014/main" id="{9156F528-7DAB-4F70-83B7-0C9151AE15D5}"/>
            </a:ext>
          </a:extLst>
        </xdr:cNvPr>
        <xdr:cNvCxnSpPr/>
      </xdr:nvCxnSpPr>
      <xdr:spPr>
        <a:xfrm>
          <a:off x="12915900" y="62201934"/>
          <a:ext cx="0" cy="2941144"/>
        </a:xfrm>
        <a:prstGeom prst="line">
          <a:avLst/>
        </a:prstGeom>
        <a:ln w="57150">
          <a:solidFill>
            <a:schemeClr val="accent3">
              <a:lumMod val="50000"/>
            </a:schemeClr>
          </a:solidFill>
        </a:ln>
      </xdr:spPr>
      <xdr:style>
        <a:lnRef idx="1">
          <a:schemeClr val="accent5"/>
        </a:lnRef>
        <a:fillRef idx="0">
          <a:schemeClr val="accent5"/>
        </a:fillRef>
        <a:effectRef idx="0">
          <a:schemeClr val="accent5"/>
        </a:effectRef>
        <a:fontRef idx="minor">
          <a:schemeClr val="tx1"/>
        </a:fontRef>
      </xdr:style>
    </xdr:cxnSp>
    <xdr:clientData/>
  </xdr:twoCellAnchor>
  <xdr:twoCellAnchor editAs="oneCell">
    <xdr:from>
      <xdr:col>1</xdr:col>
      <xdr:colOff>57978</xdr:colOff>
      <xdr:row>1</xdr:row>
      <xdr:rowOff>8282</xdr:rowOff>
    </xdr:from>
    <xdr:to>
      <xdr:col>6</xdr:col>
      <xdr:colOff>1590261</xdr:colOff>
      <xdr:row>1</xdr:row>
      <xdr:rowOff>1515717</xdr:rowOff>
    </xdr:to>
    <xdr:grpSp>
      <xdr:nvGrpSpPr>
        <xdr:cNvPr id="3" name="Grupo 2" descr="Una elipse que enmarca el título de la hoja de cálculo en una cinta rosa sobre un fondo azul con puntos blancos">
          <a:extLst>
            <a:ext uri="{FF2B5EF4-FFF2-40B4-BE49-F238E27FC236}">
              <a16:creationId xmlns:a16="http://schemas.microsoft.com/office/drawing/2014/main" id="{E4D83ED8-C88D-4E2A-BDA7-3023CD6D65BA}"/>
            </a:ext>
          </a:extLst>
        </xdr:cNvPr>
        <xdr:cNvGrpSpPr/>
      </xdr:nvGrpSpPr>
      <xdr:grpSpPr>
        <a:xfrm>
          <a:off x="1888895" y="114115"/>
          <a:ext cx="10686866" cy="1507435"/>
          <a:chOff x="129373" y="0"/>
          <a:chExt cx="12017805" cy="2420471"/>
        </a:xfrm>
      </xdr:grpSpPr>
      <xdr:pic>
        <xdr:nvPicPr>
          <xdr:cNvPr id="4" name="Imagen 3" descr="Fondo">
            <a:extLst>
              <a:ext uri="{FF2B5EF4-FFF2-40B4-BE49-F238E27FC236}">
                <a16:creationId xmlns:a16="http://schemas.microsoft.com/office/drawing/2014/main" id="{2FF4DCF0-AAA9-404C-876A-4DCC88C3D5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428" y="0"/>
            <a:ext cx="12001500" cy="2420471"/>
          </a:xfrm>
          <a:prstGeom prst="rect">
            <a:avLst/>
          </a:prstGeom>
        </xdr:spPr>
      </xdr:pic>
      <xdr:grpSp>
        <xdr:nvGrpSpPr>
          <xdr:cNvPr id="5" name="Grupo 4" descr="Cinta de opciones">
            <a:extLst>
              <a:ext uri="{FF2B5EF4-FFF2-40B4-BE49-F238E27FC236}">
                <a16:creationId xmlns:a16="http://schemas.microsoft.com/office/drawing/2014/main" id="{D836FA74-D6E1-402B-BE29-8D3F7E1D398E}"/>
              </a:ext>
            </a:extLst>
          </xdr:cNvPr>
          <xdr:cNvGrpSpPr/>
        </xdr:nvGrpSpPr>
        <xdr:grpSpPr>
          <a:xfrm>
            <a:off x="129373" y="501651"/>
            <a:ext cx="12017805" cy="1336113"/>
            <a:chOff x="643718" y="893858"/>
            <a:chExt cx="12052547" cy="1336113"/>
          </a:xfrm>
        </xdr:grpSpPr>
        <xdr:sp macro="" textlink="">
          <xdr:nvSpPr>
            <xdr:cNvPr id="6" name="Rectángulo 5" descr="Rectángulo">
              <a:extLst>
                <a:ext uri="{FF2B5EF4-FFF2-40B4-BE49-F238E27FC236}">
                  <a16:creationId xmlns:a16="http://schemas.microsoft.com/office/drawing/2014/main" id="{B50784F0-ADC8-44F1-A4FC-B9D32365A438}"/>
                </a:ext>
              </a:extLst>
            </xdr:cNvPr>
            <xdr:cNvSpPr/>
          </xdr:nvSpPr>
          <xdr:spPr>
            <a:xfrm>
              <a:off x="643718" y="893858"/>
              <a:ext cx="12039633" cy="1336113"/>
            </a:xfrm>
            <a:prstGeom prst="rect">
              <a:avLst/>
            </a:prstGeom>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ctr"/>
              <a:r>
                <a:rPr lang="es-ES" sz="2400" b="1">
                  <a:solidFill>
                    <a:schemeClr val="dk1"/>
                  </a:solidFill>
                  <a:effectLst/>
                  <a:latin typeface="+mn-lt"/>
                  <a:ea typeface="+mn-ea"/>
                  <a:cs typeface="+mn-cs"/>
                </a:rPr>
                <a:t>LICITACIÓN PÚBLICA</a:t>
              </a:r>
              <a:endParaRPr lang="es-CO" sz="2400">
                <a:effectLst/>
              </a:endParaRPr>
            </a:p>
            <a:p>
              <a:pPr algn="ctr"/>
              <a:r>
                <a:rPr lang="es-ES" sz="2400" b="1">
                  <a:solidFill>
                    <a:schemeClr val="dk1"/>
                  </a:solidFill>
                  <a:effectLst/>
                  <a:latin typeface="+mn-lt"/>
                  <a:ea typeface="+mn-ea"/>
                  <a:cs typeface="+mn-cs"/>
                </a:rPr>
                <a:t>PROCESO CONTRACTUAL Nro. SCJ-SIF-LP-004-2019 </a:t>
              </a:r>
              <a:endParaRPr lang="es-CO" sz="2400">
                <a:effectLst/>
              </a:endParaRPr>
            </a:p>
            <a:p>
              <a:pPr algn="ctr" rtl="0"/>
              <a:endParaRPr lang="en-US" sz="2400"/>
            </a:p>
          </xdr:txBody>
        </xdr:sp>
        <xdr:cxnSp macro="">
          <xdr:nvCxnSpPr>
            <xdr:cNvPr id="7" name="Conector recto 6" descr="Conector">
              <a:extLst>
                <a:ext uri="{FF2B5EF4-FFF2-40B4-BE49-F238E27FC236}">
                  <a16:creationId xmlns:a16="http://schemas.microsoft.com/office/drawing/2014/main" id="{27E9242A-2DF4-4BBD-BA5D-F8D5AAA3A849}"/>
                </a:ext>
              </a:extLst>
            </xdr:cNvPr>
            <xdr:cNvCxnSpPr/>
          </xdr:nvCxnSpPr>
          <xdr:spPr>
            <a:xfrm>
              <a:off x="649941" y="1524000"/>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cxnSp macro="">
          <xdr:nvCxnSpPr>
            <xdr:cNvPr id="8" name="Conector recto 7" descr="Conector">
              <a:extLst>
                <a:ext uri="{FF2B5EF4-FFF2-40B4-BE49-F238E27FC236}">
                  <a16:creationId xmlns:a16="http://schemas.microsoft.com/office/drawing/2014/main" id="{553E5094-9D2C-41F3-933D-0AEFC56882A1}"/>
                </a:ext>
              </a:extLst>
            </xdr:cNvPr>
            <xdr:cNvCxnSpPr/>
          </xdr:nvCxnSpPr>
          <xdr:spPr>
            <a:xfrm>
              <a:off x="645459" y="2079812"/>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editAs="oneCell">
    <xdr:from>
      <xdr:col>1</xdr:col>
      <xdr:colOff>150431</xdr:colOff>
      <xdr:row>1</xdr:row>
      <xdr:rowOff>364215</xdr:rowOff>
    </xdr:from>
    <xdr:to>
      <xdr:col>1</xdr:col>
      <xdr:colOff>1067262</xdr:colOff>
      <xdr:row>1</xdr:row>
      <xdr:rowOff>1133698</xdr:rowOff>
    </xdr:to>
    <xdr:pic>
      <xdr:nvPicPr>
        <xdr:cNvPr id="9" name="Imagen 8"/>
        <xdr:cNvPicPr>
          <a:picLocks noChangeAspect="1"/>
        </xdr:cNvPicPr>
      </xdr:nvPicPr>
      <xdr:blipFill>
        <a:blip xmlns:r="http://schemas.openxmlformats.org/officeDocument/2006/relationships" r:embed="rId2" cstate="print"/>
        <a:stretch>
          <a:fillRect/>
        </a:stretch>
      </xdr:blipFill>
      <xdr:spPr>
        <a:xfrm>
          <a:off x="1979231" y="468990"/>
          <a:ext cx="916831" cy="769483"/>
        </a:xfrm>
        <a:prstGeom prst="rect">
          <a:avLst/>
        </a:prstGeom>
      </xdr:spPr>
    </xdr:pic>
    <xdr:clientData/>
  </xdr:twoCellAnchor>
  <xdr:twoCellAnchor editAs="oneCell">
    <xdr:from>
      <xdr:col>6</xdr:col>
      <xdr:colOff>1682002</xdr:colOff>
      <xdr:row>1</xdr:row>
      <xdr:rowOff>315446</xdr:rowOff>
    </xdr:from>
    <xdr:to>
      <xdr:col>16384</xdr:col>
      <xdr:colOff>690858</xdr:colOff>
      <xdr:row>1</xdr:row>
      <xdr:rowOff>1006326</xdr:rowOff>
    </xdr:to>
    <xdr:pic>
      <xdr:nvPicPr>
        <xdr:cNvPr id="10" name="0 Imagen"/>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54802" y="420221"/>
          <a:ext cx="951956" cy="69088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424351</xdr:colOff>
      <xdr:row>182</xdr:row>
      <xdr:rowOff>346584</xdr:rowOff>
    </xdr:from>
    <xdr:to>
      <xdr:col>8</xdr:col>
      <xdr:colOff>0</xdr:colOff>
      <xdr:row>192</xdr:row>
      <xdr:rowOff>20654</xdr:rowOff>
    </xdr:to>
    <xdr:cxnSp macro="">
      <xdr:nvCxnSpPr>
        <xdr:cNvPr id="2" name="Conector recto 1" descr="Línea recta">
          <a:extLst>
            <a:ext uri="{FF2B5EF4-FFF2-40B4-BE49-F238E27FC236}">
              <a16:creationId xmlns:a16="http://schemas.microsoft.com/office/drawing/2014/main" id="{9156F528-7DAB-4F70-83B7-0C9151AE15D5}"/>
            </a:ext>
          </a:extLst>
        </xdr:cNvPr>
        <xdr:cNvCxnSpPr/>
      </xdr:nvCxnSpPr>
      <xdr:spPr>
        <a:xfrm>
          <a:off x="12915900" y="62201934"/>
          <a:ext cx="0" cy="2941144"/>
        </a:xfrm>
        <a:prstGeom prst="line">
          <a:avLst/>
        </a:prstGeom>
        <a:ln w="57150">
          <a:solidFill>
            <a:schemeClr val="accent3">
              <a:lumMod val="50000"/>
            </a:schemeClr>
          </a:solidFill>
        </a:ln>
      </xdr:spPr>
      <xdr:style>
        <a:lnRef idx="1">
          <a:schemeClr val="accent5"/>
        </a:lnRef>
        <a:fillRef idx="0">
          <a:schemeClr val="accent5"/>
        </a:fillRef>
        <a:effectRef idx="0">
          <a:schemeClr val="accent5"/>
        </a:effectRef>
        <a:fontRef idx="minor">
          <a:schemeClr val="tx1"/>
        </a:fontRef>
      </xdr:style>
    </xdr:cxnSp>
    <xdr:clientData/>
  </xdr:twoCellAnchor>
  <xdr:twoCellAnchor editAs="oneCell">
    <xdr:from>
      <xdr:col>1</xdr:col>
      <xdr:colOff>57978</xdr:colOff>
      <xdr:row>0</xdr:row>
      <xdr:rowOff>99390</xdr:rowOff>
    </xdr:from>
    <xdr:to>
      <xdr:col>6</xdr:col>
      <xdr:colOff>1590261</xdr:colOff>
      <xdr:row>1</xdr:row>
      <xdr:rowOff>1499151</xdr:rowOff>
    </xdr:to>
    <xdr:grpSp>
      <xdr:nvGrpSpPr>
        <xdr:cNvPr id="3" name="Grupo 2" descr="Una elipse que enmarca el título de la hoja de cálculo en una cinta rosa sobre un fondo azul con puntos blancos">
          <a:extLst>
            <a:ext uri="{FF2B5EF4-FFF2-40B4-BE49-F238E27FC236}">
              <a16:creationId xmlns:a16="http://schemas.microsoft.com/office/drawing/2014/main" id="{E4D83ED8-C88D-4E2A-BDA7-3023CD6D65BA}"/>
            </a:ext>
          </a:extLst>
        </xdr:cNvPr>
        <xdr:cNvGrpSpPr/>
      </xdr:nvGrpSpPr>
      <xdr:grpSpPr>
        <a:xfrm>
          <a:off x="1888895" y="99390"/>
          <a:ext cx="10686866" cy="1505594"/>
          <a:chOff x="129373" y="0"/>
          <a:chExt cx="12017805" cy="2420471"/>
        </a:xfrm>
      </xdr:grpSpPr>
      <xdr:pic>
        <xdr:nvPicPr>
          <xdr:cNvPr id="4" name="Imagen 3" descr="Fondo">
            <a:extLst>
              <a:ext uri="{FF2B5EF4-FFF2-40B4-BE49-F238E27FC236}">
                <a16:creationId xmlns:a16="http://schemas.microsoft.com/office/drawing/2014/main" id="{2FF4DCF0-AAA9-404C-876A-4DCC88C3D5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428" y="0"/>
            <a:ext cx="12001500" cy="2420471"/>
          </a:xfrm>
          <a:prstGeom prst="rect">
            <a:avLst/>
          </a:prstGeom>
        </xdr:spPr>
      </xdr:pic>
      <xdr:grpSp>
        <xdr:nvGrpSpPr>
          <xdr:cNvPr id="5" name="Grupo 4" descr="Cinta de opciones">
            <a:extLst>
              <a:ext uri="{FF2B5EF4-FFF2-40B4-BE49-F238E27FC236}">
                <a16:creationId xmlns:a16="http://schemas.microsoft.com/office/drawing/2014/main" id="{D836FA74-D6E1-402B-BE29-8D3F7E1D398E}"/>
              </a:ext>
            </a:extLst>
          </xdr:cNvPr>
          <xdr:cNvGrpSpPr/>
        </xdr:nvGrpSpPr>
        <xdr:grpSpPr>
          <a:xfrm>
            <a:off x="129373" y="501651"/>
            <a:ext cx="12017805" cy="1336113"/>
            <a:chOff x="643718" y="893858"/>
            <a:chExt cx="12052547" cy="1336113"/>
          </a:xfrm>
        </xdr:grpSpPr>
        <xdr:sp macro="" textlink="">
          <xdr:nvSpPr>
            <xdr:cNvPr id="6" name="Rectángulo 5" descr="Rectángulo">
              <a:extLst>
                <a:ext uri="{FF2B5EF4-FFF2-40B4-BE49-F238E27FC236}">
                  <a16:creationId xmlns:a16="http://schemas.microsoft.com/office/drawing/2014/main" id="{B50784F0-ADC8-44F1-A4FC-B9D32365A438}"/>
                </a:ext>
              </a:extLst>
            </xdr:cNvPr>
            <xdr:cNvSpPr/>
          </xdr:nvSpPr>
          <xdr:spPr>
            <a:xfrm>
              <a:off x="643718" y="893858"/>
              <a:ext cx="12039633" cy="1336113"/>
            </a:xfrm>
            <a:prstGeom prst="rect">
              <a:avLst/>
            </a:prstGeom>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ctr"/>
              <a:r>
                <a:rPr lang="es-ES" sz="2400" b="1">
                  <a:solidFill>
                    <a:schemeClr val="dk1"/>
                  </a:solidFill>
                  <a:effectLst/>
                  <a:latin typeface="+mn-lt"/>
                  <a:ea typeface="+mn-ea"/>
                  <a:cs typeface="+mn-cs"/>
                </a:rPr>
                <a:t>LICITACIÓN PÚBLICA</a:t>
              </a:r>
              <a:endParaRPr lang="es-CO" sz="2400">
                <a:effectLst/>
              </a:endParaRPr>
            </a:p>
            <a:p>
              <a:pPr algn="ctr"/>
              <a:r>
                <a:rPr lang="es-ES" sz="2400" b="1">
                  <a:solidFill>
                    <a:schemeClr val="dk1"/>
                  </a:solidFill>
                  <a:effectLst/>
                  <a:latin typeface="+mn-lt"/>
                  <a:ea typeface="+mn-ea"/>
                  <a:cs typeface="+mn-cs"/>
                </a:rPr>
                <a:t>PROCESO CONTRACTUAL Nro. SCJ-SIF-LP-004-2019 </a:t>
              </a:r>
              <a:endParaRPr lang="es-CO" sz="2400">
                <a:effectLst/>
              </a:endParaRPr>
            </a:p>
            <a:p>
              <a:pPr algn="ctr" rtl="0"/>
              <a:endParaRPr lang="en-US" sz="2400"/>
            </a:p>
          </xdr:txBody>
        </xdr:sp>
        <xdr:cxnSp macro="">
          <xdr:nvCxnSpPr>
            <xdr:cNvPr id="7" name="Conector recto 6" descr="Conector">
              <a:extLst>
                <a:ext uri="{FF2B5EF4-FFF2-40B4-BE49-F238E27FC236}">
                  <a16:creationId xmlns:a16="http://schemas.microsoft.com/office/drawing/2014/main" id="{27E9242A-2DF4-4BBD-BA5D-F8D5AAA3A849}"/>
                </a:ext>
              </a:extLst>
            </xdr:cNvPr>
            <xdr:cNvCxnSpPr/>
          </xdr:nvCxnSpPr>
          <xdr:spPr>
            <a:xfrm>
              <a:off x="649941" y="1524000"/>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cxnSp macro="">
          <xdr:nvCxnSpPr>
            <xdr:cNvPr id="8" name="Conector recto 7" descr="Conector">
              <a:extLst>
                <a:ext uri="{FF2B5EF4-FFF2-40B4-BE49-F238E27FC236}">
                  <a16:creationId xmlns:a16="http://schemas.microsoft.com/office/drawing/2014/main" id="{553E5094-9D2C-41F3-933D-0AEFC56882A1}"/>
                </a:ext>
              </a:extLst>
            </xdr:cNvPr>
            <xdr:cNvCxnSpPr/>
          </xdr:nvCxnSpPr>
          <xdr:spPr>
            <a:xfrm>
              <a:off x="645459" y="2079812"/>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editAs="oneCell">
    <xdr:from>
      <xdr:col>1</xdr:col>
      <xdr:colOff>150431</xdr:colOff>
      <xdr:row>1</xdr:row>
      <xdr:rowOff>364215</xdr:rowOff>
    </xdr:from>
    <xdr:to>
      <xdr:col>1</xdr:col>
      <xdr:colOff>1067262</xdr:colOff>
      <xdr:row>1</xdr:row>
      <xdr:rowOff>1133698</xdr:rowOff>
    </xdr:to>
    <xdr:pic>
      <xdr:nvPicPr>
        <xdr:cNvPr id="9" name="Imagen 8"/>
        <xdr:cNvPicPr>
          <a:picLocks noChangeAspect="1"/>
        </xdr:cNvPicPr>
      </xdr:nvPicPr>
      <xdr:blipFill>
        <a:blip xmlns:r="http://schemas.openxmlformats.org/officeDocument/2006/relationships" r:embed="rId2" cstate="print"/>
        <a:stretch>
          <a:fillRect/>
        </a:stretch>
      </xdr:blipFill>
      <xdr:spPr>
        <a:xfrm>
          <a:off x="1979231" y="468990"/>
          <a:ext cx="916831" cy="769483"/>
        </a:xfrm>
        <a:prstGeom prst="rect">
          <a:avLst/>
        </a:prstGeom>
      </xdr:spPr>
    </xdr:pic>
    <xdr:clientData/>
  </xdr:twoCellAnchor>
  <xdr:twoCellAnchor editAs="oneCell">
    <xdr:from>
      <xdr:col>6</xdr:col>
      <xdr:colOff>1682002</xdr:colOff>
      <xdr:row>1</xdr:row>
      <xdr:rowOff>315446</xdr:rowOff>
    </xdr:from>
    <xdr:to>
      <xdr:col>16384</xdr:col>
      <xdr:colOff>690858</xdr:colOff>
      <xdr:row>1</xdr:row>
      <xdr:rowOff>1006326</xdr:rowOff>
    </xdr:to>
    <xdr:pic>
      <xdr:nvPicPr>
        <xdr:cNvPr id="10" name="0 Imagen"/>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54802" y="420221"/>
          <a:ext cx="951956" cy="69088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424351</xdr:colOff>
      <xdr:row>182</xdr:row>
      <xdr:rowOff>346584</xdr:rowOff>
    </xdr:from>
    <xdr:to>
      <xdr:col>8</xdr:col>
      <xdr:colOff>0</xdr:colOff>
      <xdr:row>192</xdr:row>
      <xdr:rowOff>20653</xdr:rowOff>
    </xdr:to>
    <xdr:cxnSp macro="">
      <xdr:nvCxnSpPr>
        <xdr:cNvPr id="2" name="Conector recto 1" descr="Línea recta">
          <a:extLst>
            <a:ext uri="{FF2B5EF4-FFF2-40B4-BE49-F238E27FC236}">
              <a16:creationId xmlns:a16="http://schemas.microsoft.com/office/drawing/2014/main" id="{9156F528-7DAB-4F70-83B7-0C9151AE15D5}"/>
            </a:ext>
          </a:extLst>
        </xdr:cNvPr>
        <xdr:cNvCxnSpPr/>
      </xdr:nvCxnSpPr>
      <xdr:spPr>
        <a:xfrm>
          <a:off x="12915900" y="62201934"/>
          <a:ext cx="0" cy="2941144"/>
        </a:xfrm>
        <a:prstGeom prst="line">
          <a:avLst/>
        </a:prstGeom>
        <a:ln w="57150">
          <a:solidFill>
            <a:schemeClr val="accent3">
              <a:lumMod val="50000"/>
            </a:schemeClr>
          </a:solidFill>
        </a:ln>
      </xdr:spPr>
      <xdr:style>
        <a:lnRef idx="1">
          <a:schemeClr val="accent5"/>
        </a:lnRef>
        <a:fillRef idx="0">
          <a:schemeClr val="accent5"/>
        </a:fillRef>
        <a:effectRef idx="0">
          <a:schemeClr val="accent5"/>
        </a:effectRef>
        <a:fontRef idx="minor">
          <a:schemeClr val="tx1"/>
        </a:fontRef>
      </xdr:style>
    </xdr:cxnSp>
    <xdr:clientData/>
  </xdr:twoCellAnchor>
  <xdr:twoCellAnchor editAs="oneCell">
    <xdr:from>
      <xdr:col>1</xdr:col>
      <xdr:colOff>57978</xdr:colOff>
      <xdr:row>1</xdr:row>
      <xdr:rowOff>8282</xdr:rowOff>
    </xdr:from>
    <xdr:to>
      <xdr:col>6</xdr:col>
      <xdr:colOff>1590261</xdr:colOff>
      <xdr:row>1</xdr:row>
      <xdr:rowOff>1515717</xdr:rowOff>
    </xdr:to>
    <xdr:grpSp>
      <xdr:nvGrpSpPr>
        <xdr:cNvPr id="3" name="Grupo 2" descr="Una elipse que enmarca el título de la hoja de cálculo en una cinta rosa sobre un fondo azul con puntos blancos">
          <a:extLst>
            <a:ext uri="{FF2B5EF4-FFF2-40B4-BE49-F238E27FC236}">
              <a16:creationId xmlns:a16="http://schemas.microsoft.com/office/drawing/2014/main" id="{E4D83ED8-C88D-4E2A-BDA7-3023CD6D65BA}"/>
            </a:ext>
          </a:extLst>
        </xdr:cNvPr>
        <xdr:cNvGrpSpPr/>
      </xdr:nvGrpSpPr>
      <xdr:grpSpPr>
        <a:xfrm>
          <a:off x="1888895" y="114115"/>
          <a:ext cx="10686866" cy="1507435"/>
          <a:chOff x="129373" y="0"/>
          <a:chExt cx="12017805" cy="2420471"/>
        </a:xfrm>
      </xdr:grpSpPr>
      <xdr:pic>
        <xdr:nvPicPr>
          <xdr:cNvPr id="4" name="Imagen 3" descr="Fondo">
            <a:extLst>
              <a:ext uri="{FF2B5EF4-FFF2-40B4-BE49-F238E27FC236}">
                <a16:creationId xmlns:a16="http://schemas.microsoft.com/office/drawing/2014/main" id="{2FF4DCF0-AAA9-404C-876A-4DCC88C3D5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428" y="0"/>
            <a:ext cx="12001500" cy="2420471"/>
          </a:xfrm>
          <a:prstGeom prst="rect">
            <a:avLst/>
          </a:prstGeom>
        </xdr:spPr>
      </xdr:pic>
      <xdr:grpSp>
        <xdr:nvGrpSpPr>
          <xdr:cNvPr id="5" name="Grupo 4" descr="Cinta de opciones">
            <a:extLst>
              <a:ext uri="{FF2B5EF4-FFF2-40B4-BE49-F238E27FC236}">
                <a16:creationId xmlns:a16="http://schemas.microsoft.com/office/drawing/2014/main" id="{D836FA74-D6E1-402B-BE29-8D3F7E1D398E}"/>
              </a:ext>
            </a:extLst>
          </xdr:cNvPr>
          <xdr:cNvGrpSpPr/>
        </xdr:nvGrpSpPr>
        <xdr:grpSpPr>
          <a:xfrm>
            <a:off x="129373" y="501651"/>
            <a:ext cx="12017805" cy="1336113"/>
            <a:chOff x="643718" y="893858"/>
            <a:chExt cx="12052547" cy="1336113"/>
          </a:xfrm>
        </xdr:grpSpPr>
        <xdr:sp macro="" textlink="">
          <xdr:nvSpPr>
            <xdr:cNvPr id="6" name="Rectángulo 5" descr="Rectángulo">
              <a:extLst>
                <a:ext uri="{FF2B5EF4-FFF2-40B4-BE49-F238E27FC236}">
                  <a16:creationId xmlns:a16="http://schemas.microsoft.com/office/drawing/2014/main" id="{B50784F0-ADC8-44F1-A4FC-B9D32365A438}"/>
                </a:ext>
              </a:extLst>
            </xdr:cNvPr>
            <xdr:cNvSpPr/>
          </xdr:nvSpPr>
          <xdr:spPr>
            <a:xfrm>
              <a:off x="643718" y="893858"/>
              <a:ext cx="12039633" cy="1336113"/>
            </a:xfrm>
            <a:prstGeom prst="rect">
              <a:avLst/>
            </a:prstGeom>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ctr"/>
              <a:r>
                <a:rPr lang="es-ES" sz="2400" b="1">
                  <a:solidFill>
                    <a:schemeClr val="dk1"/>
                  </a:solidFill>
                  <a:effectLst/>
                  <a:latin typeface="+mn-lt"/>
                  <a:ea typeface="+mn-ea"/>
                  <a:cs typeface="+mn-cs"/>
                </a:rPr>
                <a:t>LICITACIÓN PÚBLICA</a:t>
              </a:r>
              <a:endParaRPr lang="es-CO" sz="2400">
                <a:effectLst/>
              </a:endParaRPr>
            </a:p>
            <a:p>
              <a:pPr algn="ctr"/>
              <a:r>
                <a:rPr lang="es-ES" sz="2400" b="1">
                  <a:solidFill>
                    <a:schemeClr val="dk1"/>
                  </a:solidFill>
                  <a:effectLst/>
                  <a:latin typeface="+mn-lt"/>
                  <a:ea typeface="+mn-ea"/>
                  <a:cs typeface="+mn-cs"/>
                </a:rPr>
                <a:t>PROCESO CONTRACTUAL Nro. SCJ-SIF-LP-004-2019 </a:t>
              </a:r>
              <a:endParaRPr lang="es-CO" sz="2400">
                <a:effectLst/>
              </a:endParaRPr>
            </a:p>
            <a:p>
              <a:pPr algn="ctr" rtl="0"/>
              <a:endParaRPr lang="en-US" sz="2400"/>
            </a:p>
          </xdr:txBody>
        </xdr:sp>
        <xdr:cxnSp macro="">
          <xdr:nvCxnSpPr>
            <xdr:cNvPr id="7" name="Conector recto 6" descr="Conector">
              <a:extLst>
                <a:ext uri="{FF2B5EF4-FFF2-40B4-BE49-F238E27FC236}">
                  <a16:creationId xmlns:a16="http://schemas.microsoft.com/office/drawing/2014/main" id="{27E9242A-2DF4-4BBD-BA5D-F8D5AAA3A849}"/>
                </a:ext>
              </a:extLst>
            </xdr:cNvPr>
            <xdr:cNvCxnSpPr/>
          </xdr:nvCxnSpPr>
          <xdr:spPr>
            <a:xfrm>
              <a:off x="649941" y="1524000"/>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cxnSp macro="">
          <xdr:nvCxnSpPr>
            <xdr:cNvPr id="8" name="Conector recto 7" descr="Conector">
              <a:extLst>
                <a:ext uri="{FF2B5EF4-FFF2-40B4-BE49-F238E27FC236}">
                  <a16:creationId xmlns:a16="http://schemas.microsoft.com/office/drawing/2014/main" id="{553E5094-9D2C-41F3-933D-0AEFC56882A1}"/>
                </a:ext>
              </a:extLst>
            </xdr:cNvPr>
            <xdr:cNvCxnSpPr/>
          </xdr:nvCxnSpPr>
          <xdr:spPr>
            <a:xfrm>
              <a:off x="645459" y="2079812"/>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editAs="oneCell">
    <xdr:from>
      <xdr:col>1</xdr:col>
      <xdr:colOff>150431</xdr:colOff>
      <xdr:row>1</xdr:row>
      <xdr:rowOff>364215</xdr:rowOff>
    </xdr:from>
    <xdr:to>
      <xdr:col>1</xdr:col>
      <xdr:colOff>1067262</xdr:colOff>
      <xdr:row>1</xdr:row>
      <xdr:rowOff>1133698</xdr:rowOff>
    </xdr:to>
    <xdr:pic>
      <xdr:nvPicPr>
        <xdr:cNvPr id="9" name="Imagen 8"/>
        <xdr:cNvPicPr>
          <a:picLocks noChangeAspect="1"/>
        </xdr:cNvPicPr>
      </xdr:nvPicPr>
      <xdr:blipFill>
        <a:blip xmlns:r="http://schemas.openxmlformats.org/officeDocument/2006/relationships" r:embed="rId2" cstate="print"/>
        <a:stretch>
          <a:fillRect/>
        </a:stretch>
      </xdr:blipFill>
      <xdr:spPr>
        <a:xfrm>
          <a:off x="1979231" y="468990"/>
          <a:ext cx="916831" cy="769483"/>
        </a:xfrm>
        <a:prstGeom prst="rect">
          <a:avLst/>
        </a:prstGeom>
      </xdr:spPr>
    </xdr:pic>
    <xdr:clientData/>
  </xdr:twoCellAnchor>
  <xdr:twoCellAnchor editAs="oneCell">
    <xdr:from>
      <xdr:col>6</xdr:col>
      <xdr:colOff>1682002</xdr:colOff>
      <xdr:row>1</xdr:row>
      <xdr:rowOff>315446</xdr:rowOff>
    </xdr:from>
    <xdr:to>
      <xdr:col>16384</xdr:col>
      <xdr:colOff>690858</xdr:colOff>
      <xdr:row>1</xdr:row>
      <xdr:rowOff>1006326</xdr:rowOff>
    </xdr:to>
    <xdr:pic>
      <xdr:nvPicPr>
        <xdr:cNvPr id="10" name="0 Imagen"/>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54802" y="420221"/>
          <a:ext cx="951956" cy="69088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424351</xdr:colOff>
      <xdr:row>182</xdr:row>
      <xdr:rowOff>346584</xdr:rowOff>
    </xdr:from>
    <xdr:to>
      <xdr:col>8</xdr:col>
      <xdr:colOff>0</xdr:colOff>
      <xdr:row>192</xdr:row>
      <xdr:rowOff>20653</xdr:rowOff>
    </xdr:to>
    <xdr:cxnSp macro="">
      <xdr:nvCxnSpPr>
        <xdr:cNvPr id="2" name="Conector recto 1" descr="Línea recta">
          <a:extLst>
            <a:ext uri="{FF2B5EF4-FFF2-40B4-BE49-F238E27FC236}">
              <a16:creationId xmlns:a16="http://schemas.microsoft.com/office/drawing/2014/main" id="{9156F528-7DAB-4F70-83B7-0C9151AE15D5}"/>
            </a:ext>
          </a:extLst>
        </xdr:cNvPr>
        <xdr:cNvCxnSpPr/>
      </xdr:nvCxnSpPr>
      <xdr:spPr>
        <a:xfrm>
          <a:off x="12915900" y="62201934"/>
          <a:ext cx="0" cy="2941144"/>
        </a:xfrm>
        <a:prstGeom prst="line">
          <a:avLst/>
        </a:prstGeom>
        <a:ln w="57150">
          <a:solidFill>
            <a:schemeClr val="accent3">
              <a:lumMod val="50000"/>
            </a:schemeClr>
          </a:solidFill>
        </a:ln>
      </xdr:spPr>
      <xdr:style>
        <a:lnRef idx="1">
          <a:schemeClr val="accent5"/>
        </a:lnRef>
        <a:fillRef idx="0">
          <a:schemeClr val="accent5"/>
        </a:fillRef>
        <a:effectRef idx="0">
          <a:schemeClr val="accent5"/>
        </a:effectRef>
        <a:fontRef idx="minor">
          <a:schemeClr val="tx1"/>
        </a:fontRef>
      </xdr:style>
    </xdr:cxnSp>
    <xdr:clientData/>
  </xdr:twoCellAnchor>
  <xdr:twoCellAnchor editAs="oneCell">
    <xdr:from>
      <xdr:col>1</xdr:col>
      <xdr:colOff>57978</xdr:colOff>
      <xdr:row>1</xdr:row>
      <xdr:rowOff>8282</xdr:rowOff>
    </xdr:from>
    <xdr:to>
      <xdr:col>6</xdr:col>
      <xdr:colOff>1590261</xdr:colOff>
      <xdr:row>1</xdr:row>
      <xdr:rowOff>1515717</xdr:rowOff>
    </xdr:to>
    <xdr:grpSp>
      <xdr:nvGrpSpPr>
        <xdr:cNvPr id="3" name="Grupo 2" descr="Una elipse que enmarca el título de la hoja de cálculo en una cinta rosa sobre un fondo azul con puntos blancos">
          <a:extLst>
            <a:ext uri="{FF2B5EF4-FFF2-40B4-BE49-F238E27FC236}">
              <a16:creationId xmlns:a16="http://schemas.microsoft.com/office/drawing/2014/main" id="{E4D83ED8-C88D-4E2A-BDA7-3023CD6D65BA}"/>
            </a:ext>
          </a:extLst>
        </xdr:cNvPr>
        <xdr:cNvGrpSpPr/>
      </xdr:nvGrpSpPr>
      <xdr:grpSpPr>
        <a:xfrm>
          <a:off x="1888895" y="114115"/>
          <a:ext cx="10686866" cy="1507435"/>
          <a:chOff x="129373" y="0"/>
          <a:chExt cx="12017805" cy="2420471"/>
        </a:xfrm>
      </xdr:grpSpPr>
      <xdr:pic>
        <xdr:nvPicPr>
          <xdr:cNvPr id="4" name="Imagen 3" descr="Fondo">
            <a:extLst>
              <a:ext uri="{FF2B5EF4-FFF2-40B4-BE49-F238E27FC236}">
                <a16:creationId xmlns:a16="http://schemas.microsoft.com/office/drawing/2014/main" id="{2FF4DCF0-AAA9-404C-876A-4DCC88C3D5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428" y="0"/>
            <a:ext cx="12001500" cy="2420471"/>
          </a:xfrm>
          <a:prstGeom prst="rect">
            <a:avLst/>
          </a:prstGeom>
        </xdr:spPr>
      </xdr:pic>
      <xdr:grpSp>
        <xdr:nvGrpSpPr>
          <xdr:cNvPr id="5" name="Grupo 4" descr="Cinta de opciones">
            <a:extLst>
              <a:ext uri="{FF2B5EF4-FFF2-40B4-BE49-F238E27FC236}">
                <a16:creationId xmlns:a16="http://schemas.microsoft.com/office/drawing/2014/main" id="{D836FA74-D6E1-402B-BE29-8D3F7E1D398E}"/>
              </a:ext>
            </a:extLst>
          </xdr:cNvPr>
          <xdr:cNvGrpSpPr/>
        </xdr:nvGrpSpPr>
        <xdr:grpSpPr>
          <a:xfrm>
            <a:off x="129373" y="501651"/>
            <a:ext cx="12017805" cy="1336113"/>
            <a:chOff x="643718" y="893858"/>
            <a:chExt cx="12052547" cy="1336113"/>
          </a:xfrm>
        </xdr:grpSpPr>
        <xdr:sp macro="" textlink="">
          <xdr:nvSpPr>
            <xdr:cNvPr id="6" name="Rectángulo 5" descr="Rectángulo">
              <a:extLst>
                <a:ext uri="{FF2B5EF4-FFF2-40B4-BE49-F238E27FC236}">
                  <a16:creationId xmlns:a16="http://schemas.microsoft.com/office/drawing/2014/main" id="{B50784F0-ADC8-44F1-A4FC-B9D32365A438}"/>
                </a:ext>
              </a:extLst>
            </xdr:cNvPr>
            <xdr:cNvSpPr/>
          </xdr:nvSpPr>
          <xdr:spPr>
            <a:xfrm>
              <a:off x="643718" y="893858"/>
              <a:ext cx="12039633" cy="1336113"/>
            </a:xfrm>
            <a:prstGeom prst="rect">
              <a:avLst/>
            </a:prstGeom>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ctr"/>
              <a:r>
                <a:rPr lang="es-ES" sz="2400" b="1">
                  <a:solidFill>
                    <a:schemeClr val="dk1"/>
                  </a:solidFill>
                  <a:effectLst/>
                  <a:latin typeface="+mn-lt"/>
                  <a:ea typeface="+mn-ea"/>
                  <a:cs typeface="+mn-cs"/>
                </a:rPr>
                <a:t>LICITACIÓN PÚBLICA</a:t>
              </a:r>
              <a:endParaRPr lang="es-CO" sz="2400">
                <a:effectLst/>
              </a:endParaRPr>
            </a:p>
            <a:p>
              <a:pPr algn="ctr"/>
              <a:r>
                <a:rPr lang="es-ES" sz="2400" b="1">
                  <a:solidFill>
                    <a:schemeClr val="dk1"/>
                  </a:solidFill>
                  <a:effectLst/>
                  <a:latin typeface="+mn-lt"/>
                  <a:ea typeface="+mn-ea"/>
                  <a:cs typeface="+mn-cs"/>
                </a:rPr>
                <a:t>PROCESO CONTRACTUAL Nro. SCJ-SIF-LP-004-2019 </a:t>
              </a:r>
              <a:endParaRPr lang="es-CO" sz="2400">
                <a:effectLst/>
              </a:endParaRPr>
            </a:p>
            <a:p>
              <a:pPr algn="ctr" rtl="0"/>
              <a:endParaRPr lang="en-US" sz="2400"/>
            </a:p>
          </xdr:txBody>
        </xdr:sp>
        <xdr:cxnSp macro="">
          <xdr:nvCxnSpPr>
            <xdr:cNvPr id="7" name="Conector recto 6" descr="Conector">
              <a:extLst>
                <a:ext uri="{FF2B5EF4-FFF2-40B4-BE49-F238E27FC236}">
                  <a16:creationId xmlns:a16="http://schemas.microsoft.com/office/drawing/2014/main" id="{27E9242A-2DF4-4BBD-BA5D-F8D5AAA3A849}"/>
                </a:ext>
              </a:extLst>
            </xdr:cNvPr>
            <xdr:cNvCxnSpPr/>
          </xdr:nvCxnSpPr>
          <xdr:spPr>
            <a:xfrm>
              <a:off x="649941" y="1524000"/>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cxnSp macro="">
          <xdr:nvCxnSpPr>
            <xdr:cNvPr id="8" name="Conector recto 7" descr="Conector">
              <a:extLst>
                <a:ext uri="{FF2B5EF4-FFF2-40B4-BE49-F238E27FC236}">
                  <a16:creationId xmlns:a16="http://schemas.microsoft.com/office/drawing/2014/main" id="{553E5094-9D2C-41F3-933D-0AEFC56882A1}"/>
                </a:ext>
              </a:extLst>
            </xdr:cNvPr>
            <xdr:cNvCxnSpPr/>
          </xdr:nvCxnSpPr>
          <xdr:spPr>
            <a:xfrm>
              <a:off x="645459" y="2079812"/>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editAs="oneCell">
    <xdr:from>
      <xdr:col>1</xdr:col>
      <xdr:colOff>150431</xdr:colOff>
      <xdr:row>1</xdr:row>
      <xdr:rowOff>364215</xdr:rowOff>
    </xdr:from>
    <xdr:to>
      <xdr:col>1</xdr:col>
      <xdr:colOff>1067262</xdr:colOff>
      <xdr:row>1</xdr:row>
      <xdr:rowOff>1133698</xdr:rowOff>
    </xdr:to>
    <xdr:pic>
      <xdr:nvPicPr>
        <xdr:cNvPr id="9" name="Imagen 8"/>
        <xdr:cNvPicPr>
          <a:picLocks noChangeAspect="1"/>
        </xdr:cNvPicPr>
      </xdr:nvPicPr>
      <xdr:blipFill>
        <a:blip xmlns:r="http://schemas.openxmlformats.org/officeDocument/2006/relationships" r:embed="rId2" cstate="print"/>
        <a:stretch>
          <a:fillRect/>
        </a:stretch>
      </xdr:blipFill>
      <xdr:spPr>
        <a:xfrm>
          <a:off x="1979231" y="468990"/>
          <a:ext cx="916831" cy="769483"/>
        </a:xfrm>
        <a:prstGeom prst="rect">
          <a:avLst/>
        </a:prstGeom>
      </xdr:spPr>
    </xdr:pic>
    <xdr:clientData/>
  </xdr:twoCellAnchor>
  <xdr:twoCellAnchor editAs="oneCell">
    <xdr:from>
      <xdr:col>6</xdr:col>
      <xdr:colOff>1682002</xdr:colOff>
      <xdr:row>1</xdr:row>
      <xdr:rowOff>315446</xdr:rowOff>
    </xdr:from>
    <xdr:to>
      <xdr:col>16384</xdr:col>
      <xdr:colOff>690858</xdr:colOff>
      <xdr:row>1</xdr:row>
      <xdr:rowOff>1006326</xdr:rowOff>
    </xdr:to>
    <xdr:pic>
      <xdr:nvPicPr>
        <xdr:cNvPr id="10" name="0 Imagen"/>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54802" y="420221"/>
          <a:ext cx="951956" cy="69088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424351</xdr:colOff>
      <xdr:row>182</xdr:row>
      <xdr:rowOff>346584</xdr:rowOff>
    </xdr:from>
    <xdr:to>
      <xdr:col>8</xdr:col>
      <xdr:colOff>0</xdr:colOff>
      <xdr:row>192</xdr:row>
      <xdr:rowOff>20653</xdr:rowOff>
    </xdr:to>
    <xdr:cxnSp macro="">
      <xdr:nvCxnSpPr>
        <xdr:cNvPr id="2" name="Conector recto 1" descr="Línea recta">
          <a:extLst>
            <a:ext uri="{FF2B5EF4-FFF2-40B4-BE49-F238E27FC236}">
              <a16:creationId xmlns:a16="http://schemas.microsoft.com/office/drawing/2014/main" id="{9156F528-7DAB-4F70-83B7-0C9151AE15D5}"/>
            </a:ext>
          </a:extLst>
        </xdr:cNvPr>
        <xdr:cNvCxnSpPr/>
      </xdr:nvCxnSpPr>
      <xdr:spPr>
        <a:xfrm>
          <a:off x="12915900" y="62201934"/>
          <a:ext cx="0" cy="2941144"/>
        </a:xfrm>
        <a:prstGeom prst="line">
          <a:avLst/>
        </a:prstGeom>
        <a:ln w="57150">
          <a:solidFill>
            <a:schemeClr val="accent3">
              <a:lumMod val="50000"/>
            </a:schemeClr>
          </a:solidFill>
        </a:ln>
      </xdr:spPr>
      <xdr:style>
        <a:lnRef idx="1">
          <a:schemeClr val="accent5"/>
        </a:lnRef>
        <a:fillRef idx="0">
          <a:schemeClr val="accent5"/>
        </a:fillRef>
        <a:effectRef idx="0">
          <a:schemeClr val="accent5"/>
        </a:effectRef>
        <a:fontRef idx="minor">
          <a:schemeClr val="tx1"/>
        </a:fontRef>
      </xdr:style>
    </xdr:cxnSp>
    <xdr:clientData/>
  </xdr:twoCellAnchor>
  <xdr:twoCellAnchor editAs="oneCell">
    <xdr:from>
      <xdr:col>1</xdr:col>
      <xdr:colOff>57978</xdr:colOff>
      <xdr:row>1</xdr:row>
      <xdr:rowOff>8282</xdr:rowOff>
    </xdr:from>
    <xdr:to>
      <xdr:col>6</xdr:col>
      <xdr:colOff>1590261</xdr:colOff>
      <xdr:row>1</xdr:row>
      <xdr:rowOff>1515717</xdr:rowOff>
    </xdr:to>
    <xdr:grpSp>
      <xdr:nvGrpSpPr>
        <xdr:cNvPr id="3" name="Grupo 2" descr="Una elipse que enmarca el título de la hoja de cálculo en una cinta rosa sobre un fondo azul con puntos blancos">
          <a:extLst>
            <a:ext uri="{FF2B5EF4-FFF2-40B4-BE49-F238E27FC236}">
              <a16:creationId xmlns:a16="http://schemas.microsoft.com/office/drawing/2014/main" id="{E4D83ED8-C88D-4E2A-BDA7-3023CD6D65BA}"/>
            </a:ext>
          </a:extLst>
        </xdr:cNvPr>
        <xdr:cNvGrpSpPr/>
      </xdr:nvGrpSpPr>
      <xdr:grpSpPr>
        <a:xfrm>
          <a:off x="1888895" y="114115"/>
          <a:ext cx="10686866" cy="1507435"/>
          <a:chOff x="129373" y="0"/>
          <a:chExt cx="12017805" cy="2420471"/>
        </a:xfrm>
      </xdr:grpSpPr>
      <xdr:pic>
        <xdr:nvPicPr>
          <xdr:cNvPr id="4" name="Imagen 3" descr="Fondo">
            <a:extLst>
              <a:ext uri="{FF2B5EF4-FFF2-40B4-BE49-F238E27FC236}">
                <a16:creationId xmlns:a16="http://schemas.microsoft.com/office/drawing/2014/main" id="{2FF4DCF0-AAA9-404C-876A-4DCC88C3D5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428" y="0"/>
            <a:ext cx="12001500" cy="2420471"/>
          </a:xfrm>
          <a:prstGeom prst="rect">
            <a:avLst/>
          </a:prstGeom>
        </xdr:spPr>
      </xdr:pic>
      <xdr:grpSp>
        <xdr:nvGrpSpPr>
          <xdr:cNvPr id="5" name="Grupo 4" descr="Cinta de opciones">
            <a:extLst>
              <a:ext uri="{FF2B5EF4-FFF2-40B4-BE49-F238E27FC236}">
                <a16:creationId xmlns:a16="http://schemas.microsoft.com/office/drawing/2014/main" id="{D836FA74-D6E1-402B-BE29-8D3F7E1D398E}"/>
              </a:ext>
            </a:extLst>
          </xdr:cNvPr>
          <xdr:cNvGrpSpPr/>
        </xdr:nvGrpSpPr>
        <xdr:grpSpPr>
          <a:xfrm>
            <a:off x="129373" y="501651"/>
            <a:ext cx="12017805" cy="1336113"/>
            <a:chOff x="643718" y="893858"/>
            <a:chExt cx="12052547" cy="1336113"/>
          </a:xfrm>
        </xdr:grpSpPr>
        <xdr:sp macro="" textlink="">
          <xdr:nvSpPr>
            <xdr:cNvPr id="6" name="Rectángulo 5" descr="Rectángulo">
              <a:extLst>
                <a:ext uri="{FF2B5EF4-FFF2-40B4-BE49-F238E27FC236}">
                  <a16:creationId xmlns:a16="http://schemas.microsoft.com/office/drawing/2014/main" id="{B50784F0-ADC8-44F1-A4FC-B9D32365A438}"/>
                </a:ext>
              </a:extLst>
            </xdr:cNvPr>
            <xdr:cNvSpPr/>
          </xdr:nvSpPr>
          <xdr:spPr>
            <a:xfrm>
              <a:off x="643718" y="893858"/>
              <a:ext cx="12039633" cy="1336113"/>
            </a:xfrm>
            <a:prstGeom prst="rect">
              <a:avLst/>
            </a:prstGeom>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ctr"/>
              <a:r>
                <a:rPr lang="es-ES" sz="2400" b="1">
                  <a:solidFill>
                    <a:schemeClr val="dk1"/>
                  </a:solidFill>
                  <a:effectLst/>
                  <a:latin typeface="+mn-lt"/>
                  <a:ea typeface="+mn-ea"/>
                  <a:cs typeface="+mn-cs"/>
                </a:rPr>
                <a:t>LICITACIÓN PÚBLICA</a:t>
              </a:r>
              <a:endParaRPr lang="es-CO" sz="2400">
                <a:effectLst/>
              </a:endParaRPr>
            </a:p>
            <a:p>
              <a:pPr algn="ctr"/>
              <a:r>
                <a:rPr lang="es-ES" sz="2400" b="1">
                  <a:solidFill>
                    <a:schemeClr val="dk1"/>
                  </a:solidFill>
                  <a:effectLst/>
                  <a:latin typeface="+mn-lt"/>
                  <a:ea typeface="+mn-ea"/>
                  <a:cs typeface="+mn-cs"/>
                </a:rPr>
                <a:t>PROCESO CONTRACTUAL Nro. SCJ-SIF-LP-004-2019 </a:t>
              </a:r>
              <a:endParaRPr lang="es-CO" sz="2400">
                <a:effectLst/>
              </a:endParaRPr>
            </a:p>
            <a:p>
              <a:pPr algn="ctr" rtl="0"/>
              <a:endParaRPr lang="en-US" sz="2400"/>
            </a:p>
          </xdr:txBody>
        </xdr:sp>
        <xdr:cxnSp macro="">
          <xdr:nvCxnSpPr>
            <xdr:cNvPr id="7" name="Conector recto 6" descr="Conector">
              <a:extLst>
                <a:ext uri="{FF2B5EF4-FFF2-40B4-BE49-F238E27FC236}">
                  <a16:creationId xmlns:a16="http://schemas.microsoft.com/office/drawing/2014/main" id="{27E9242A-2DF4-4BBD-BA5D-F8D5AAA3A849}"/>
                </a:ext>
              </a:extLst>
            </xdr:cNvPr>
            <xdr:cNvCxnSpPr/>
          </xdr:nvCxnSpPr>
          <xdr:spPr>
            <a:xfrm>
              <a:off x="649941" y="1524000"/>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cxnSp macro="">
          <xdr:nvCxnSpPr>
            <xdr:cNvPr id="8" name="Conector recto 7" descr="Conector">
              <a:extLst>
                <a:ext uri="{FF2B5EF4-FFF2-40B4-BE49-F238E27FC236}">
                  <a16:creationId xmlns:a16="http://schemas.microsoft.com/office/drawing/2014/main" id="{553E5094-9D2C-41F3-933D-0AEFC56882A1}"/>
                </a:ext>
              </a:extLst>
            </xdr:cNvPr>
            <xdr:cNvCxnSpPr/>
          </xdr:nvCxnSpPr>
          <xdr:spPr>
            <a:xfrm>
              <a:off x="645459" y="2079812"/>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editAs="oneCell">
    <xdr:from>
      <xdr:col>1</xdr:col>
      <xdr:colOff>150431</xdr:colOff>
      <xdr:row>1</xdr:row>
      <xdr:rowOff>364215</xdr:rowOff>
    </xdr:from>
    <xdr:to>
      <xdr:col>1</xdr:col>
      <xdr:colOff>1067262</xdr:colOff>
      <xdr:row>1</xdr:row>
      <xdr:rowOff>1133698</xdr:rowOff>
    </xdr:to>
    <xdr:pic>
      <xdr:nvPicPr>
        <xdr:cNvPr id="9" name="Imagen 8"/>
        <xdr:cNvPicPr>
          <a:picLocks noChangeAspect="1"/>
        </xdr:cNvPicPr>
      </xdr:nvPicPr>
      <xdr:blipFill>
        <a:blip xmlns:r="http://schemas.openxmlformats.org/officeDocument/2006/relationships" r:embed="rId2" cstate="print"/>
        <a:stretch>
          <a:fillRect/>
        </a:stretch>
      </xdr:blipFill>
      <xdr:spPr>
        <a:xfrm>
          <a:off x="1979231" y="468990"/>
          <a:ext cx="916831" cy="769483"/>
        </a:xfrm>
        <a:prstGeom prst="rect">
          <a:avLst/>
        </a:prstGeom>
      </xdr:spPr>
    </xdr:pic>
    <xdr:clientData/>
  </xdr:twoCellAnchor>
  <xdr:twoCellAnchor editAs="oneCell">
    <xdr:from>
      <xdr:col>6</xdr:col>
      <xdr:colOff>1682002</xdr:colOff>
      <xdr:row>1</xdr:row>
      <xdr:rowOff>315446</xdr:rowOff>
    </xdr:from>
    <xdr:to>
      <xdr:col>16384</xdr:col>
      <xdr:colOff>690858</xdr:colOff>
      <xdr:row>1</xdr:row>
      <xdr:rowOff>1006326</xdr:rowOff>
    </xdr:to>
    <xdr:pic>
      <xdr:nvPicPr>
        <xdr:cNvPr id="10" name="0 Imagen"/>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54802" y="420221"/>
          <a:ext cx="951956" cy="69088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424351</xdr:colOff>
      <xdr:row>182</xdr:row>
      <xdr:rowOff>346584</xdr:rowOff>
    </xdr:from>
    <xdr:to>
      <xdr:col>8</xdr:col>
      <xdr:colOff>0</xdr:colOff>
      <xdr:row>192</xdr:row>
      <xdr:rowOff>20653</xdr:rowOff>
    </xdr:to>
    <xdr:cxnSp macro="">
      <xdr:nvCxnSpPr>
        <xdr:cNvPr id="4" name="Conector recto 3" descr="Línea recta">
          <a:extLst>
            <a:ext uri="{FF2B5EF4-FFF2-40B4-BE49-F238E27FC236}">
              <a16:creationId xmlns:a16="http://schemas.microsoft.com/office/drawing/2014/main" id="{9156F528-7DAB-4F70-83B7-0C9151AE15D5}"/>
            </a:ext>
          </a:extLst>
        </xdr:cNvPr>
        <xdr:cNvCxnSpPr/>
      </xdr:nvCxnSpPr>
      <xdr:spPr>
        <a:xfrm>
          <a:off x="14510145" y="62046172"/>
          <a:ext cx="0" cy="2934981"/>
        </a:xfrm>
        <a:prstGeom prst="line">
          <a:avLst/>
        </a:prstGeom>
        <a:ln w="57150">
          <a:solidFill>
            <a:schemeClr val="accent3">
              <a:lumMod val="50000"/>
            </a:schemeClr>
          </a:solidFill>
        </a:ln>
      </xdr:spPr>
      <xdr:style>
        <a:lnRef idx="1">
          <a:schemeClr val="accent5"/>
        </a:lnRef>
        <a:fillRef idx="0">
          <a:schemeClr val="accent5"/>
        </a:fillRef>
        <a:effectRef idx="0">
          <a:schemeClr val="accent5"/>
        </a:effectRef>
        <a:fontRef idx="minor">
          <a:schemeClr val="tx1"/>
        </a:fontRef>
      </xdr:style>
    </xdr:cxnSp>
    <xdr:clientData/>
  </xdr:twoCellAnchor>
  <xdr:twoCellAnchor editAs="oneCell">
    <xdr:from>
      <xdr:col>1</xdr:col>
      <xdr:colOff>57978</xdr:colOff>
      <xdr:row>1</xdr:row>
      <xdr:rowOff>8282</xdr:rowOff>
    </xdr:from>
    <xdr:to>
      <xdr:col>6</xdr:col>
      <xdr:colOff>1590261</xdr:colOff>
      <xdr:row>1</xdr:row>
      <xdr:rowOff>1515717</xdr:rowOff>
    </xdr:to>
    <xdr:grpSp>
      <xdr:nvGrpSpPr>
        <xdr:cNvPr id="2" name="Grupo 1" descr="Una elipse que enmarca el título de la hoja de cálculo en una cinta rosa sobre un fondo azul con puntos blancos">
          <a:extLst>
            <a:ext uri="{FF2B5EF4-FFF2-40B4-BE49-F238E27FC236}">
              <a16:creationId xmlns:a16="http://schemas.microsoft.com/office/drawing/2014/main" id="{E4D83ED8-C88D-4E2A-BDA7-3023CD6D65BA}"/>
            </a:ext>
          </a:extLst>
        </xdr:cNvPr>
        <xdr:cNvGrpSpPr/>
      </xdr:nvGrpSpPr>
      <xdr:grpSpPr>
        <a:xfrm>
          <a:off x="1888895" y="114115"/>
          <a:ext cx="10686866" cy="1507435"/>
          <a:chOff x="129373" y="0"/>
          <a:chExt cx="12017805" cy="2420471"/>
        </a:xfrm>
      </xdr:grpSpPr>
      <xdr:pic>
        <xdr:nvPicPr>
          <xdr:cNvPr id="3" name="Imagen 2" descr="Fondo">
            <a:extLst>
              <a:ext uri="{FF2B5EF4-FFF2-40B4-BE49-F238E27FC236}">
                <a16:creationId xmlns:a16="http://schemas.microsoft.com/office/drawing/2014/main" id="{2FF4DCF0-AAA9-404C-876A-4DCC88C3D5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428" y="0"/>
            <a:ext cx="12001500" cy="2420471"/>
          </a:xfrm>
          <a:prstGeom prst="rect">
            <a:avLst/>
          </a:prstGeom>
        </xdr:spPr>
      </xdr:pic>
      <xdr:grpSp>
        <xdr:nvGrpSpPr>
          <xdr:cNvPr id="9" name="Grupo 8" descr="Cinta de opciones">
            <a:extLst>
              <a:ext uri="{FF2B5EF4-FFF2-40B4-BE49-F238E27FC236}">
                <a16:creationId xmlns:a16="http://schemas.microsoft.com/office/drawing/2014/main" id="{D836FA74-D6E1-402B-BE29-8D3F7E1D398E}"/>
              </a:ext>
            </a:extLst>
          </xdr:cNvPr>
          <xdr:cNvGrpSpPr/>
        </xdr:nvGrpSpPr>
        <xdr:grpSpPr>
          <a:xfrm>
            <a:off x="129373" y="501651"/>
            <a:ext cx="12017805" cy="1336113"/>
            <a:chOff x="643718" y="893858"/>
            <a:chExt cx="12052547" cy="1336113"/>
          </a:xfrm>
        </xdr:grpSpPr>
        <xdr:sp macro="" textlink="">
          <xdr:nvSpPr>
            <xdr:cNvPr id="6" name="Rectángulo 5" descr="Rectángulo">
              <a:extLst>
                <a:ext uri="{FF2B5EF4-FFF2-40B4-BE49-F238E27FC236}">
                  <a16:creationId xmlns:a16="http://schemas.microsoft.com/office/drawing/2014/main" id="{B50784F0-ADC8-44F1-A4FC-B9D32365A438}"/>
                </a:ext>
              </a:extLst>
            </xdr:cNvPr>
            <xdr:cNvSpPr/>
          </xdr:nvSpPr>
          <xdr:spPr>
            <a:xfrm>
              <a:off x="643718" y="893858"/>
              <a:ext cx="12039633" cy="1336113"/>
            </a:xfrm>
            <a:prstGeom prst="rect">
              <a:avLst/>
            </a:prstGeom>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ctr"/>
              <a:r>
                <a:rPr lang="es-ES" sz="2400" b="1">
                  <a:solidFill>
                    <a:schemeClr val="dk1"/>
                  </a:solidFill>
                  <a:effectLst/>
                  <a:latin typeface="+mn-lt"/>
                  <a:ea typeface="+mn-ea"/>
                  <a:cs typeface="+mn-cs"/>
                </a:rPr>
                <a:t>LICITACIÓN PÚBLICA</a:t>
              </a:r>
              <a:endParaRPr lang="es-CO" sz="2400">
                <a:effectLst/>
              </a:endParaRPr>
            </a:p>
            <a:p>
              <a:pPr algn="ctr"/>
              <a:r>
                <a:rPr lang="es-ES" sz="2400" b="1">
                  <a:solidFill>
                    <a:schemeClr val="dk1"/>
                  </a:solidFill>
                  <a:effectLst/>
                  <a:latin typeface="+mn-lt"/>
                  <a:ea typeface="+mn-ea"/>
                  <a:cs typeface="+mn-cs"/>
                </a:rPr>
                <a:t>PROCESO CONTRACTUAL Nro. SCJ-SIF-LP-004-2019 </a:t>
              </a:r>
              <a:endParaRPr lang="es-CO" sz="2400">
                <a:effectLst/>
              </a:endParaRPr>
            </a:p>
            <a:p>
              <a:pPr algn="ctr" rtl="0"/>
              <a:endParaRPr lang="en-US" sz="2400"/>
            </a:p>
          </xdr:txBody>
        </xdr:sp>
        <xdr:cxnSp macro="">
          <xdr:nvCxnSpPr>
            <xdr:cNvPr id="8" name="Conector recto 7" descr="Conector">
              <a:extLst>
                <a:ext uri="{FF2B5EF4-FFF2-40B4-BE49-F238E27FC236}">
                  <a16:creationId xmlns:a16="http://schemas.microsoft.com/office/drawing/2014/main" id="{27E9242A-2DF4-4BBD-BA5D-F8D5AAA3A849}"/>
                </a:ext>
              </a:extLst>
            </xdr:cNvPr>
            <xdr:cNvCxnSpPr/>
          </xdr:nvCxnSpPr>
          <xdr:spPr>
            <a:xfrm>
              <a:off x="649941" y="1524000"/>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cxnSp macro="">
          <xdr:nvCxnSpPr>
            <xdr:cNvPr id="11" name="Conector recto 10" descr="Conector">
              <a:extLst>
                <a:ext uri="{FF2B5EF4-FFF2-40B4-BE49-F238E27FC236}">
                  <a16:creationId xmlns:a16="http://schemas.microsoft.com/office/drawing/2014/main" id="{553E5094-9D2C-41F3-933D-0AEFC56882A1}"/>
                </a:ext>
              </a:extLst>
            </xdr:cNvPr>
            <xdr:cNvCxnSpPr/>
          </xdr:nvCxnSpPr>
          <xdr:spPr>
            <a:xfrm>
              <a:off x="645459" y="2079812"/>
              <a:ext cx="12046324" cy="0"/>
            </a:xfrm>
            <a:prstGeom prst="line">
              <a:avLst/>
            </a:prstGeom>
            <a:ln w="38100">
              <a:solidFill>
                <a:schemeClr val="bg1"/>
              </a:solidFill>
              <a:prstDash val="sysDot"/>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editAs="oneCell">
    <xdr:from>
      <xdr:col>1</xdr:col>
      <xdr:colOff>150431</xdr:colOff>
      <xdr:row>1</xdr:row>
      <xdr:rowOff>364215</xdr:rowOff>
    </xdr:from>
    <xdr:to>
      <xdr:col>1</xdr:col>
      <xdr:colOff>1067262</xdr:colOff>
      <xdr:row>1</xdr:row>
      <xdr:rowOff>1133698</xdr:rowOff>
    </xdr:to>
    <xdr:pic>
      <xdr:nvPicPr>
        <xdr:cNvPr id="5" name="Imagen 4"/>
        <xdr:cNvPicPr>
          <a:picLocks noChangeAspect="1"/>
        </xdr:cNvPicPr>
      </xdr:nvPicPr>
      <xdr:blipFill>
        <a:blip xmlns:r="http://schemas.openxmlformats.org/officeDocument/2006/relationships" r:embed="rId2" cstate="print"/>
        <a:stretch>
          <a:fillRect/>
        </a:stretch>
      </xdr:blipFill>
      <xdr:spPr>
        <a:xfrm>
          <a:off x="1980888" y="471889"/>
          <a:ext cx="916831" cy="769483"/>
        </a:xfrm>
        <a:prstGeom prst="rect">
          <a:avLst/>
        </a:prstGeom>
      </xdr:spPr>
    </xdr:pic>
    <xdr:clientData/>
  </xdr:twoCellAnchor>
  <xdr:twoCellAnchor editAs="oneCell">
    <xdr:from>
      <xdr:col>6</xdr:col>
      <xdr:colOff>1682002</xdr:colOff>
      <xdr:row>1</xdr:row>
      <xdr:rowOff>315446</xdr:rowOff>
    </xdr:from>
    <xdr:to>
      <xdr:col>16384</xdr:col>
      <xdr:colOff>690858</xdr:colOff>
      <xdr:row>1</xdr:row>
      <xdr:rowOff>1006326</xdr:rowOff>
    </xdr:to>
    <xdr:pic>
      <xdr:nvPicPr>
        <xdr:cNvPr id="12" name="0 Imagen"/>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484473" y="416299"/>
          <a:ext cx="941070" cy="69088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19051</xdr:colOff>
      <xdr:row>0</xdr:row>
      <xdr:rowOff>867</xdr:rowOff>
    </xdr:from>
    <xdr:to>
      <xdr:col>1</xdr:col>
      <xdr:colOff>704851</xdr:colOff>
      <xdr:row>1</xdr:row>
      <xdr:rowOff>119249</xdr:rowOff>
    </xdr:to>
    <xdr:pic>
      <xdr:nvPicPr>
        <xdr:cNvPr id="2" name="Imagen 1"/>
        <xdr:cNvPicPr>
          <a:picLocks noChangeAspect="1"/>
        </xdr:cNvPicPr>
      </xdr:nvPicPr>
      <xdr:blipFill>
        <a:blip xmlns:r="http://schemas.openxmlformats.org/officeDocument/2006/relationships" r:embed="rId1" cstate="print"/>
        <a:stretch>
          <a:fillRect/>
        </a:stretch>
      </xdr:blipFill>
      <xdr:spPr>
        <a:xfrm>
          <a:off x="2763983" y="867"/>
          <a:ext cx="685800" cy="577314"/>
        </a:xfrm>
        <a:prstGeom prst="rect">
          <a:avLst/>
        </a:prstGeom>
      </xdr:spPr>
    </xdr:pic>
    <xdr:clientData/>
  </xdr:twoCellAnchor>
</xdr:wsDr>
</file>

<file path=xl/tables/table1.xml><?xml version="1.0" encoding="utf-8"?>
<table xmlns="http://schemas.openxmlformats.org/spreadsheetml/2006/main" id="1" name="Tabla1" displayName="Tabla1" ref="B3:E13" totalsRowShown="0" headerRowDxfId="7" dataDxfId="5" headerRowBorderDxfId="6" tableBorderDxfId="4">
  <autoFilter ref="B3:E13"/>
  <tableColumns count="4">
    <tableColumn id="1" name="No. " dataDxfId="3"/>
    <tableColumn id="2" name="NOMBRE" dataDxfId="2"/>
    <tableColumn id="3" name="RESULTADO" dataDxfId="1"/>
    <tableColumn id="4" name="PUNTAJE" dataDxfId="0"/>
  </tableColumns>
  <tableStyleInfo name="TableStyleMedium3" showFirstColumn="0" showLastColumn="0" showRowStripes="1" showColumnStripes="0"/>
</table>
</file>

<file path=xl/theme/theme1.xml><?xml version="1.0" encoding="utf-8"?>
<a:theme xmlns:a="http://schemas.openxmlformats.org/drawingml/2006/main" name="Office Theme">
  <a:themeElements>
    <a:clrScheme name="Custom 152">
      <a:dk1>
        <a:sysClr val="windowText" lastClr="000000"/>
      </a:dk1>
      <a:lt1>
        <a:sysClr val="window" lastClr="FFFFFF"/>
      </a:lt1>
      <a:dk2>
        <a:srgbClr val="183964"/>
      </a:dk2>
      <a:lt2>
        <a:srgbClr val="DFEDEE"/>
      </a:lt2>
      <a:accent1>
        <a:srgbClr val="BCD9DD"/>
      </a:accent1>
      <a:accent2>
        <a:srgbClr val="F27E9F"/>
      </a:accent2>
      <a:accent3>
        <a:srgbClr val="F7B0C5"/>
      </a:accent3>
      <a:accent4>
        <a:srgbClr val="F7AAAA"/>
      </a:accent4>
      <a:accent5>
        <a:srgbClr val="3876BA"/>
      </a:accent5>
      <a:accent6>
        <a:srgbClr val="5A5A5A"/>
      </a:accent6>
      <a:hlink>
        <a:srgbClr val="8E58B6"/>
      </a:hlink>
      <a:folHlink>
        <a:srgbClr val="7F6F6F"/>
      </a:folHlink>
    </a:clrScheme>
    <a:fontScheme name="Franklin Gothic">
      <a:majorFont>
        <a:latin typeface="Franklin Gothic Medium"/>
        <a:ea typeface=""/>
        <a:cs typeface=""/>
        <a:font script="Jpan" typeface="HG創英角ｺﾞｼｯｸUB"/>
        <a:font script="Hang" typeface="돋움"/>
        <a:font script="Hans" typeface="隶书"/>
        <a:font script="Hant" typeface="微軟正黑體"/>
        <a:font script="Arab" typeface="Tahoma"/>
        <a:font script="Hebr" typeface="Aharoni"/>
        <a:font script="Thai" typeface="Lily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Franklin Gothic Book"/>
        <a:ea typeface=""/>
        <a:cs typeface=""/>
        <a:font script="Jpan" typeface="HGｺﾞｼｯｸE"/>
        <a:font script="Hang" typeface="돋움"/>
        <a:font script="Hans" typeface="华文楷体"/>
        <a:font script="Hant" typeface="微軟正黑體"/>
        <a:font script="Arab" typeface="Tahoma"/>
        <a:font script="Hebr" typeface="Aharoni"/>
        <a:font script="Thai" typeface="Lily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www.presidencia.gov.co/"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6" tint="-9.9978637043366805E-2"/>
  </sheetPr>
  <dimension ref="B1:B8"/>
  <sheetViews>
    <sheetView showGridLines="0" workbookViewId="0">
      <selection activeCell="B7" sqref="B7"/>
    </sheetView>
  </sheetViews>
  <sheetFormatPr baseColWidth="10" defaultColWidth="9" defaultRowHeight="13.5" x14ac:dyDescent="0.25"/>
  <cols>
    <col min="1" max="1" width="2.625" customWidth="1"/>
    <col min="2" max="2" width="102.375" customWidth="1"/>
    <col min="3" max="3" width="2.625" customWidth="1"/>
  </cols>
  <sheetData>
    <row r="1" spans="2:2" ht="24" x14ac:dyDescent="0.4">
      <c r="B1" s="10"/>
    </row>
    <row r="2" spans="2:2" ht="30" customHeight="1" x14ac:dyDescent="0.25">
      <c r="B2" s="7"/>
    </row>
    <row r="3" spans="2:2" ht="30" customHeight="1" x14ac:dyDescent="0.25">
      <c r="B3" s="7"/>
    </row>
    <row r="4" spans="2:2" ht="30" customHeight="1" x14ac:dyDescent="0.25">
      <c r="B4" s="7"/>
    </row>
    <row r="5" spans="2:2" ht="30" customHeight="1" x14ac:dyDescent="0.25">
      <c r="B5" s="7"/>
    </row>
    <row r="6" spans="2:2" ht="43.5" customHeight="1" x14ac:dyDescent="0.25">
      <c r="B6" s="8"/>
    </row>
    <row r="7" spans="2:2" ht="58.5" customHeight="1" x14ac:dyDescent="0.25">
      <c r="B7" s="9"/>
    </row>
    <row r="8" spans="2:2" ht="42.75" customHeight="1" x14ac:dyDescent="0.25">
      <c r="B8" s="9"/>
    </row>
  </sheetData>
  <sheetProtection algorithmName="SHA-512" hashValue="wB/M2igqvcBRhPXUC1rEJBErfwt++KwzvSRe3Z8izj8feRN5/qae8BF+NmVRSNAhl/x3PqXpUIDI49mcb1PjEQ==" saltValue="dsL8SPlSUw82z4BcrOI3oA==" spinCount="100000" sheet="1" objects="1" scenarios="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F57"/>
  <sheetViews>
    <sheetView topLeftCell="A10" workbookViewId="0">
      <selection activeCell="B17" sqref="B17"/>
    </sheetView>
  </sheetViews>
  <sheetFormatPr baseColWidth="10" defaultRowHeight="13.5" x14ac:dyDescent="0.25"/>
  <cols>
    <col min="1" max="1" width="47.25" customWidth="1"/>
    <col min="2" max="2" width="16.5" customWidth="1"/>
    <col min="3" max="3" width="15.625" customWidth="1"/>
    <col min="4" max="4" width="14.125" customWidth="1"/>
    <col min="5" max="5" width="35" customWidth="1"/>
  </cols>
  <sheetData>
    <row r="1" spans="1:6" ht="15" x14ac:dyDescent="0.25">
      <c r="A1" s="247" t="s">
        <v>8</v>
      </c>
      <c r="B1" s="247"/>
      <c r="C1" s="247"/>
      <c r="D1" s="247"/>
      <c r="E1" s="247"/>
      <c r="F1" s="247"/>
    </row>
    <row r="2" spans="1:6" ht="15.75" thickBot="1" x14ac:dyDescent="0.3">
      <c r="A2" s="248" t="s">
        <v>9</v>
      </c>
      <c r="B2" s="248"/>
      <c r="C2" s="248"/>
      <c r="D2" s="248"/>
      <c r="E2" s="248"/>
      <c r="F2" s="248"/>
    </row>
    <row r="3" spans="1:6" ht="16.5" thickTop="1" x14ac:dyDescent="0.3">
      <c r="A3" s="14" t="s">
        <v>10</v>
      </c>
      <c r="B3" s="12"/>
      <c r="C3" s="12"/>
      <c r="D3" s="12"/>
      <c r="E3" s="12"/>
      <c r="F3" s="12"/>
    </row>
    <row r="4" spans="1:6" ht="15.75" x14ac:dyDescent="0.3">
      <c r="A4" s="25" t="s">
        <v>11</v>
      </c>
      <c r="B4" s="12"/>
      <c r="C4" s="12"/>
      <c r="D4" s="12"/>
      <c r="E4" s="12"/>
      <c r="F4" s="12"/>
    </row>
    <row r="5" spans="1:6" ht="15.75" x14ac:dyDescent="0.3">
      <c r="A5" s="25" t="s">
        <v>10</v>
      </c>
      <c r="B5" s="12"/>
      <c r="C5" s="12"/>
      <c r="D5" s="12"/>
      <c r="E5" s="12"/>
      <c r="F5" s="12"/>
    </row>
    <row r="6" spans="1:6" ht="25.5" x14ac:dyDescent="0.3">
      <c r="A6" s="25" t="s">
        <v>12</v>
      </c>
      <c r="B6" s="12"/>
      <c r="C6" s="12"/>
      <c r="D6" s="12"/>
      <c r="E6" s="12"/>
      <c r="F6" s="12"/>
    </row>
    <row r="7" spans="1:6" ht="15.75" x14ac:dyDescent="0.3">
      <c r="A7" s="14" t="s">
        <v>10</v>
      </c>
      <c r="B7" s="12"/>
      <c r="C7" s="12"/>
      <c r="D7" s="12"/>
      <c r="E7" s="12"/>
      <c r="F7" s="12"/>
    </row>
    <row r="8" spans="1:6" ht="45" x14ac:dyDescent="0.3">
      <c r="A8" s="24" t="s">
        <v>13</v>
      </c>
      <c r="B8" s="23" t="s">
        <v>14</v>
      </c>
      <c r="C8" s="23" t="s">
        <v>15</v>
      </c>
      <c r="D8" s="23" t="s">
        <v>16</v>
      </c>
      <c r="E8" s="22" t="s">
        <v>17</v>
      </c>
      <c r="F8" s="12"/>
    </row>
    <row r="9" spans="1:6" ht="15.75" x14ac:dyDescent="0.3">
      <c r="A9" s="18">
        <v>1984</v>
      </c>
      <c r="B9" s="17">
        <v>376.6</v>
      </c>
      <c r="C9" s="26">
        <v>11298</v>
      </c>
      <c r="D9" s="16">
        <v>0</v>
      </c>
      <c r="E9" s="15" t="s">
        <v>18</v>
      </c>
      <c r="F9" s="12"/>
    </row>
    <row r="10" spans="1:6" ht="15.75" x14ac:dyDescent="0.3">
      <c r="A10" s="18">
        <v>1985</v>
      </c>
      <c r="B10" s="21">
        <v>451.92</v>
      </c>
      <c r="C10" s="26">
        <v>13558</v>
      </c>
      <c r="D10" s="20">
        <v>0.2</v>
      </c>
      <c r="E10" s="19" t="s">
        <v>19</v>
      </c>
      <c r="F10" s="12"/>
    </row>
    <row r="11" spans="1:6" ht="15.75" x14ac:dyDescent="0.3">
      <c r="A11" s="18">
        <v>1986</v>
      </c>
      <c r="B11" s="17">
        <v>560.38</v>
      </c>
      <c r="C11" s="26">
        <v>16811</v>
      </c>
      <c r="D11" s="16">
        <v>0.24</v>
      </c>
      <c r="E11" s="15" t="s">
        <v>20</v>
      </c>
      <c r="F11" s="12"/>
    </row>
    <row r="12" spans="1:6" ht="15.75" x14ac:dyDescent="0.3">
      <c r="A12" s="18">
        <v>1987</v>
      </c>
      <c r="B12" s="21">
        <v>683.66</v>
      </c>
      <c r="C12" s="26">
        <v>20510</v>
      </c>
      <c r="D12" s="20">
        <v>0.22</v>
      </c>
      <c r="E12" s="19" t="s">
        <v>21</v>
      </c>
      <c r="F12" s="12"/>
    </row>
    <row r="13" spans="1:6" ht="15.75" x14ac:dyDescent="0.3">
      <c r="A13" s="18">
        <v>1988</v>
      </c>
      <c r="B13" s="17">
        <v>854.58</v>
      </c>
      <c r="C13" s="26">
        <v>25637</v>
      </c>
      <c r="D13" s="16">
        <v>0.25</v>
      </c>
      <c r="E13" s="15" t="s">
        <v>22</v>
      </c>
      <c r="F13" s="12"/>
    </row>
    <row r="14" spans="1:6" ht="15.75" x14ac:dyDescent="0.3">
      <c r="A14" s="18">
        <v>1989</v>
      </c>
      <c r="B14" s="21">
        <v>1085.32</v>
      </c>
      <c r="C14" s="26">
        <v>32560</v>
      </c>
      <c r="D14" s="20">
        <v>0.27</v>
      </c>
      <c r="E14" s="19" t="s">
        <v>23</v>
      </c>
      <c r="F14" s="12"/>
    </row>
    <row r="15" spans="1:6" ht="15.75" x14ac:dyDescent="0.3">
      <c r="A15" s="18">
        <v>1990</v>
      </c>
      <c r="B15" s="17">
        <v>1367.5</v>
      </c>
      <c r="C15" s="26">
        <v>41025</v>
      </c>
      <c r="D15" s="16">
        <v>0.26</v>
      </c>
      <c r="E15" s="15" t="s">
        <v>24</v>
      </c>
      <c r="F15" s="12"/>
    </row>
    <row r="16" spans="1:6" ht="15.75" x14ac:dyDescent="0.3">
      <c r="A16" s="18">
        <v>1991</v>
      </c>
      <c r="B16" s="21">
        <v>1723.87</v>
      </c>
      <c r="C16" s="26">
        <v>51716</v>
      </c>
      <c r="D16" s="20">
        <v>0.26100000000000001</v>
      </c>
      <c r="E16" s="19" t="s">
        <v>25</v>
      </c>
      <c r="F16" s="12"/>
    </row>
    <row r="17" spans="1:5" ht="15" x14ac:dyDescent="0.25">
      <c r="A17" s="18">
        <v>1992</v>
      </c>
      <c r="B17" s="17">
        <v>2173</v>
      </c>
      <c r="C17" s="26">
        <v>65190</v>
      </c>
      <c r="D17" s="16">
        <v>0.26100000000000001</v>
      </c>
      <c r="E17" s="15" t="s">
        <v>26</v>
      </c>
    </row>
    <row r="18" spans="1:5" ht="15" x14ac:dyDescent="0.25">
      <c r="A18" s="18">
        <v>1993</v>
      </c>
      <c r="B18" s="21">
        <v>2717</v>
      </c>
      <c r="C18" s="26">
        <v>81510</v>
      </c>
      <c r="D18" s="20">
        <v>0.25</v>
      </c>
      <c r="E18" s="19" t="s">
        <v>27</v>
      </c>
    </row>
    <row r="19" spans="1:5" ht="15" x14ac:dyDescent="0.25">
      <c r="A19" s="18">
        <v>1994</v>
      </c>
      <c r="B19" s="17">
        <v>3290</v>
      </c>
      <c r="C19" s="26">
        <v>98700</v>
      </c>
      <c r="D19" s="16">
        <v>0.21099999999999999</v>
      </c>
      <c r="E19" s="15" t="s">
        <v>28</v>
      </c>
    </row>
    <row r="20" spans="1:5" ht="15" x14ac:dyDescent="0.25">
      <c r="A20" s="18">
        <v>1995</v>
      </c>
      <c r="B20" s="21">
        <v>3964.45</v>
      </c>
      <c r="C20" s="26">
        <v>118934</v>
      </c>
      <c r="D20" s="20">
        <v>0.20499999999999999</v>
      </c>
      <c r="E20" s="19" t="s">
        <v>29</v>
      </c>
    </row>
    <row r="21" spans="1:5" ht="15" x14ac:dyDescent="0.25">
      <c r="A21" s="18">
        <v>1996</v>
      </c>
      <c r="B21" s="17">
        <v>4737.5</v>
      </c>
      <c r="C21" s="26">
        <v>142125</v>
      </c>
      <c r="D21" s="16">
        <v>0.19500000000000001</v>
      </c>
      <c r="E21" s="15" t="s">
        <v>30</v>
      </c>
    </row>
    <row r="22" spans="1:5" ht="15" x14ac:dyDescent="0.25">
      <c r="A22" s="18">
        <v>1997</v>
      </c>
      <c r="B22" s="21">
        <v>5733.5</v>
      </c>
      <c r="C22" s="26">
        <v>172005</v>
      </c>
      <c r="D22" s="20">
        <v>0.21</v>
      </c>
      <c r="E22" s="19" t="s">
        <v>31</v>
      </c>
    </row>
    <row r="23" spans="1:5" ht="15" x14ac:dyDescent="0.25">
      <c r="A23" s="18">
        <v>1998</v>
      </c>
      <c r="B23" s="17">
        <v>6794.2</v>
      </c>
      <c r="C23" s="26">
        <v>203826</v>
      </c>
      <c r="D23" s="16">
        <v>0.185</v>
      </c>
      <c r="E23" s="15" t="s">
        <v>32</v>
      </c>
    </row>
    <row r="24" spans="1:5" ht="15" x14ac:dyDescent="0.25">
      <c r="A24" s="18">
        <v>1999</v>
      </c>
      <c r="B24" s="21">
        <v>7882</v>
      </c>
      <c r="C24" s="26">
        <v>236460</v>
      </c>
      <c r="D24" s="20">
        <v>0.16</v>
      </c>
      <c r="E24" s="19" t="s">
        <v>33</v>
      </c>
    </row>
    <row r="25" spans="1:5" ht="15" x14ac:dyDescent="0.25">
      <c r="A25" s="18">
        <v>2000</v>
      </c>
      <c r="B25" s="17">
        <v>8670</v>
      </c>
      <c r="C25" s="26">
        <v>260100</v>
      </c>
      <c r="D25" s="16">
        <v>0.1</v>
      </c>
      <c r="E25" s="15" t="s">
        <v>34</v>
      </c>
    </row>
    <row r="26" spans="1:5" ht="15" x14ac:dyDescent="0.25">
      <c r="A26" s="18">
        <v>2001</v>
      </c>
      <c r="B26" s="21">
        <v>9533.33</v>
      </c>
      <c r="C26" s="26">
        <v>286000</v>
      </c>
      <c r="D26" s="20">
        <v>0.1</v>
      </c>
      <c r="E26" s="19" t="s">
        <v>35</v>
      </c>
    </row>
    <row r="27" spans="1:5" ht="15" x14ac:dyDescent="0.25">
      <c r="A27" s="18">
        <v>2002</v>
      </c>
      <c r="B27" s="17">
        <v>10300</v>
      </c>
      <c r="C27" s="26">
        <v>309000</v>
      </c>
      <c r="D27" s="16">
        <v>0.08</v>
      </c>
      <c r="E27" s="15" t="s">
        <v>36</v>
      </c>
    </row>
    <row r="28" spans="1:5" ht="15" x14ac:dyDescent="0.25">
      <c r="A28" s="18">
        <v>2003</v>
      </c>
      <c r="B28" s="21">
        <v>11066.67</v>
      </c>
      <c r="C28" s="26">
        <v>332000</v>
      </c>
      <c r="D28" s="20">
        <v>7.3999999999999996E-2</v>
      </c>
      <c r="E28" s="19" t="s">
        <v>37</v>
      </c>
    </row>
    <row r="29" spans="1:5" ht="15" x14ac:dyDescent="0.25">
      <c r="A29" s="18">
        <v>2004</v>
      </c>
      <c r="B29" s="17">
        <v>11933.33</v>
      </c>
      <c r="C29" s="26">
        <v>358000</v>
      </c>
      <c r="D29" s="16">
        <v>7.8E-2</v>
      </c>
      <c r="E29" s="15" t="s">
        <v>38</v>
      </c>
    </row>
    <row r="30" spans="1:5" ht="15" x14ac:dyDescent="0.25">
      <c r="A30" s="18">
        <v>2005</v>
      </c>
      <c r="B30" s="21">
        <v>12716.67</v>
      </c>
      <c r="C30" s="26">
        <v>381500</v>
      </c>
      <c r="D30" s="20">
        <v>6.6000000000000003E-2</v>
      </c>
      <c r="E30" s="19" t="s">
        <v>39</v>
      </c>
    </row>
    <row r="31" spans="1:5" ht="15" x14ac:dyDescent="0.25">
      <c r="A31" s="18">
        <v>2006</v>
      </c>
      <c r="B31" s="17">
        <v>13600</v>
      </c>
      <c r="C31" s="26">
        <v>408000</v>
      </c>
      <c r="D31" s="16">
        <v>6.9000000000000006E-2</v>
      </c>
      <c r="E31" s="15" t="s">
        <v>40</v>
      </c>
    </row>
    <row r="32" spans="1:5" ht="15" x14ac:dyDescent="0.25">
      <c r="A32" s="18">
        <v>2007</v>
      </c>
      <c r="B32" s="21">
        <v>14456.67</v>
      </c>
      <c r="C32" s="26">
        <v>433700</v>
      </c>
      <c r="D32" s="20">
        <v>6.3E-2</v>
      </c>
      <c r="E32" s="19" t="s">
        <v>41</v>
      </c>
    </row>
    <row r="33" spans="1:5" ht="15" x14ac:dyDescent="0.25">
      <c r="A33" s="18">
        <v>2008</v>
      </c>
      <c r="B33" s="17">
        <v>15383.33</v>
      </c>
      <c r="C33" s="26">
        <v>461500</v>
      </c>
      <c r="D33" s="16">
        <v>6.4000000000000001E-2</v>
      </c>
      <c r="E33" s="15" t="s">
        <v>42</v>
      </c>
    </row>
    <row r="34" spans="1:5" ht="15" x14ac:dyDescent="0.25">
      <c r="A34" s="18">
        <v>2009</v>
      </c>
      <c r="B34" s="21">
        <v>16563.330000000002</v>
      </c>
      <c r="C34" s="26">
        <v>496900</v>
      </c>
      <c r="D34" s="20">
        <v>7.6999999999999999E-2</v>
      </c>
      <c r="E34" s="19" t="s">
        <v>43</v>
      </c>
    </row>
    <row r="35" spans="1:5" ht="15" x14ac:dyDescent="0.25">
      <c r="A35" s="18">
        <v>2010</v>
      </c>
      <c r="B35" s="17">
        <v>17166.669999999998</v>
      </c>
      <c r="C35" s="26">
        <v>515000</v>
      </c>
      <c r="D35" s="16">
        <v>3.5999999999999997E-2</v>
      </c>
      <c r="E35" s="15" t="s">
        <v>44</v>
      </c>
    </row>
    <row r="36" spans="1:5" ht="15" x14ac:dyDescent="0.25">
      <c r="A36" s="18">
        <v>2011</v>
      </c>
      <c r="B36" s="21">
        <v>17853.330000000002</v>
      </c>
      <c r="C36" s="26">
        <v>535600</v>
      </c>
      <c r="D36" s="20">
        <v>0.04</v>
      </c>
      <c r="E36" s="19" t="s">
        <v>45</v>
      </c>
    </row>
    <row r="37" spans="1:5" ht="15" x14ac:dyDescent="0.25">
      <c r="A37" s="18">
        <v>2012</v>
      </c>
      <c r="B37" s="17">
        <v>18890</v>
      </c>
      <c r="C37" s="26">
        <v>566700</v>
      </c>
      <c r="D37" s="16">
        <v>5.8000000000000003E-2</v>
      </c>
      <c r="E37" s="15" t="s">
        <v>46</v>
      </c>
    </row>
    <row r="38" spans="1:5" ht="15" x14ac:dyDescent="0.25">
      <c r="A38" s="18">
        <v>2013</v>
      </c>
      <c r="B38" s="21">
        <v>19650</v>
      </c>
      <c r="C38" s="26">
        <v>589500</v>
      </c>
      <c r="D38" s="20">
        <v>4.02E-2</v>
      </c>
      <c r="E38" s="19" t="s">
        <v>47</v>
      </c>
    </row>
    <row r="39" spans="1:5" ht="15" x14ac:dyDescent="0.25">
      <c r="A39" s="18">
        <v>2014</v>
      </c>
      <c r="B39" s="17">
        <v>20533.330000000002</v>
      </c>
      <c r="C39" s="26">
        <v>616000</v>
      </c>
      <c r="D39" s="16">
        <v>4.4999999999999998E-2</v>
      </c>
      <c r="E39" s="15" t="s">
        <v>48</v>
      </c>
    </row>
    <row r="40" spans="1:5" ht="15" x14ac:dyDescent="0.25">
      <c r="A40" s="18">
        <v>2015</v>
      </c>
      <c r="B40" s="21">
        <v>21478.33</v>
      </c>
      <c r="C40" s="26">
        <v>644350</v>
      </c>
      <c r="D40" s="20">
        <v>4.5999999999999999E-2</v>
      </c>
      <c r="E40" s="19" t="s">
        <v>49</v>
      </c>
    </row>
    <row r="41" spans="1:5" ht="15" x14ac:dyDescent="0.25">
      <c r="A41" s="18">
        <v>2016</v>
      </c>
      <c r="B41" s="17">
        <v>22981.83</v>
      </c>
      <c r="C41" s="26">
        <v>689455</v>
      </c>
      <c r="D41" s="16">
        <v>7.0000000000000007E-2</v>
      </c>
      <c r="E41" s="15" t="s">
        <v>50</v>
      </c>
    </row>
    <row r="42" spans="1:5" ht="15" x14ac:dyDescent="0.25">
      <c r="A42" s="18">
        <v>2017</v>
      </c>
      <c r="B42" s="21">
        <v>24590.560000000001</v>
      </c>
      <c r="C42" s="26">
        <v>737717</v>
      </c>
      <c r="D42" s="20">
        <v>7.0000000000000007E-2</v>
      </c>
      <c r="E42" s="19" t="s">
        <v>51</v>
      </c>
    </row>
    <row r="43" spans="1:5" ht="15" x14ac:dyDescent="0.25">
      <c r="A43" s="18">
        <v>2018</v>
      </c>
      <c r="B43" s="17">
        <v>26041.4</v>
      </c>
      <c r="C43" s="26">
        <v>781242</v>
      </c>
      <c r="D43" s="16">
        <v>5.8999999999999997E-2</v>
      </c>
      <c r="E43" s="15" t="s">
        <v>52</v>
      </c>
    </row>
    <row r="44" spans="1:5" ht="15.75" x14ac:dyDescent="0.3">
      <c r="A44" s="18">
        <v>2019</v>
      </c>
      <c r="B44" s="27">
        <v>27603.866666666665</v>
      </c>
      <c r="C44" s="26">
        <v>828116</v>
      </c>
      <c r="D44" s="12"/>
      <c r="E44" s="12"/>
    </row>
    <row r="46" spans="1:5" ht="15.75" x14ac:dyDescent="0.3">
      <c r="A46" s="12"/>
      <c r="B46" s="12"/>
      <c r="C46" s="12"/>
      <c r="D46" s="27"/>
      <c r="E46" s="12"/>
    </row>
    <row r="47" spans="1:5" ht="15.75" x14ac:dyDescent="0.3">
      <c r="A47" s="14" t="s">
        <v>10</v>
      </c>
      <c r="B47" s="12"/>
      <c r="C47" s="12"/>
      <c r="D47" s="12"/>
      <c r="E47" s="12"/>
    </row>
    <row r="48" spans="1:5" ht="15.75" x14ac:dyDescent="0.3">
      <c r="A48" s="13" t="s">
        <v>10</v>
      </c>
      <c r="B48" s="12"/>
      <c r="C48" s="12"/>
      <c r="D48" s="12"/>
      <c r="E48" s="12"/>
    </row>
    <row r="49" spans="1:1" ht="24" x14ac:dyDescent="0.25">
      <c r="A49" s="13" t="s">
        <v>53</v>
      </c>
    </row>
    <row r="50" spans="1:1" ht="15" x14ac:dyDescent="0.25">
      <c r="A50" s="13" t="s">
        <v>10</v>
      </c>
    </row>
    <row r="51" spans="1:1" ht="24" x14ac:dyDescent="0.25">
      <c r="A51" s="13" t="s">
        <v>54</v>
      </c>
    </row>
    <row r="52" spans="1:1" ht="15" x14ac:dyDescent="0.25">
      <c r="A52" s="13" t="s">
        <v>10</v>
      </c>
    </row>
    <row r="53" spans="1:1" ht="24" x14ac:dyDescent="0.25">
      <c r="A53" s="13" t="s">
        <v>55</v>
      </c>
    </row>
    <row r="54" spans="1:1" ht="15" x14ac:dyDescent="0.25">
      <c r="A54" s="13" t="s">
        <v>10</v>
      </c>
    </row>
    <row r="55" spans="1:1" x14ac:dyDescent="0.25">
      <c r="A55" s="13" t="s">
        <v>56</v>
      </c>
    </row>
    <row r="56" spans="1:1" ht="15" x14ac:dyDescent="0.25">
      <c r="A56" s="13" t="s">
        <v>10</v>
      </c>
    </row>
    <row r="57" spans="1:1" ht="24" x14ac:dyDescent="0.25">
      <c r="A57" s="13" t="s">
        <v>12</v>
      </c>
    </row>
  </sheetData>
  <sheetProtection algorithmName="SHA-512" hashValue="1KO3DXLHUf6pBgHCPZL+yNLAxAuxbDdh7XfvFI0TgBf/4J5l29OuJvAcAaYvcg8j6cNdo8sQgI59Y/yhKiIjqA==" saltValue="tReVhA9OOtct43f+12nqAw==" spinCount="100000" sheet="1" objects="1" scenarios="1"/>
  <mergeCells count="2">
    <mergeCell ref="A1:F1"/>
    <mergeCell ref="A2:F2"/>
  </mergeCells>
  <hyperlinks>
    <hyperlink ref="A49"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pageSetUpPr autoPageBreaks="0" fitToPage="1"/>
  </sheetPr>
  <dimension ref="A1:R248"/>
  <sheetViews>
    <sheetView showGridLines="0" showRowColHeaders="0" zoomScale="90" zoomScaleNormal="90" workbookViewId="0">
      <pane ySplit="3" topLeftCell="A4" activePane="bottomLeft" state="frozen"/>
      <selection pane="bottomLeft" activeCell="B4" sqref="B4:G4"/>
    </sheetView>
  </sheetViews>
  <sheetFormatPr baseColWidth="10" defaultColWidth="0" defaultRowHeight="13.5" customHeight="1" zeroHeight="1" x14ac:dyDescent="0.25"/>
  <cols>
    <col min="1" max="1" width="24" style="168" customWidth="1"/>
    <col min="2" max="7" width="24" style="2" customWidth="1"/>
    <col min="8" max="8" width="1.5" style="176" customWidth="1"/>
    <col min="9" max="9" width="24" style="2" hidden="1" customWidth="1"/>
    <col min="10" max="11" width="24" style="72" hidden="1" customWidth="1"/>
    <col min="12" max="16384" width="24" style="2" hidden="1"/>
  </cols>
  <sheetData>
    <row r="1" spans="1:14" ht="8.25" customHeight="1" x14ac:dyDescent="0.25">
      <c r="A1" s="171"/>
      <c r="B1" s="384"/>
      <c r="C1" s="385"/>
      <c r="D1" s="385"/>
      <c r="E1" s="385"/>
      <c r="F1" s="385"/>
      <c r="G1" s="385"/>
    </row>
    <row r="2" spans="1:14" ht="133.5" customHeight="1" thickBot="1" x14ac:dyDescent="0.3">
      <c r="B2" s="385"/>
      <c r="C2" s="385"/>
      <c r="D2" s="385"/>
      <c r="E2" s="385"/>
      <c r="F2" s="385"/>
      <c r="G2" s="385"/>
    </row>
    <row r="3" spans="1:14" ht="37.5" customHeight="1" thickBot="1" x14ac:dyDescent="0.3">
      <c r="B3" s="196" t="s">
        <v>77</v>
      </c>
      <c r="C3" s="378" t="s">
        <v>282</v>
      </c>
      <c r="D3" s="379"/>
      <c r="E3" s="379"/>
      <c r="F3" s="379"/>
      <c r="G3" s="380"/>
    </row>
    <row r="4" spans="1:14" ht="60.75" customHeight="1" x14ac:dyDescent="0.25">
      <c r="B4" s="386" t="s">
        <v>7</v>
      </c>
      <c r="C4" s="386"/>
      <c r="D4" s="386"/>
      <c r="E4" s="386"/>
      <c r="F4" s="386"/>
      <c r="G4" s="386"/>
      <c r="H4" s="177"/>
      <c r="K4" s="93"/>
      <c r="L4" s="5"/>
    </row>
    <row r="5" spans="1:14" ht="16.5" x14ac:dyDescent="0.3">
      <c r="B5" s="3" t="s">
        <v>58</v>
      </c>
      <c r="C5" s="30">
        <v>43672</v>
      </c>
      <c r="D5" s="4"/>
      <c r="E5" s="4"/>
      <c r="F5" s="4"/>
      <c r="G5" s="4"/>
    </row>
    <row r="6" spans="1:14" ht="16.5" x14ac:dyDescent="0.3">
      <c r="B6" s="3" t="s">
        <v>57</v>
      </c>
      <c r="C6" s="28">
        <v>900000000</v>
      </c>
      <c r="D6" s="4"/>
      <c r="E6" s="4"/>
      <c r="F6" s="4"/>
      <c r="G6" s="4"/>
    </row>
    <row r="7" spans="1:14" ht="16.5" x14ac:dyDescent="0.3">
      <c r="B7" s="3" t="s">
        <v>59</v>
      </c>
      <c r="C7" s="74">
        <f>C6/Hoja1!C44</f>
        <v>1086.8042641369084</v>
      </c>
      <c r="D7" s="4"/>
      <c r="E7" s="4"/>
      <c r="F7" s="4"/>
      <c r="G7" s="4"/>
    </row>
    <row r="8" spans="1:14" ht="16.5" x14ac:dyDescent="0.3">
      <c r="B8" s="3"/>
      <c r="C8" s="29"/>
      <c r="D8" s="4"/>
      <c r="E8" s="4"/>
      <c r="F8" s="4"/>
      <c r="G8" s="4"/>
    </row>
    <row r="9" spans="1:14" ht="17.25" hidden="1" thickBot="1" x14ac:dyDescent="0.35">
      <c r="B9" s="6" t="s">
        <v>1</v>
      </c>
      <c r="C9" s="6" t="s">
        <v>2</v>
      </c>
      <c r="D9" s="6" t="s">
        <v>3</v>
      </c>
      <c r="E9" s="6" t="s">
        <v>4</v>
      </c>
      <c r="F9" s="6" t="s">
        <v>5</v>
      </c>
      <c r="G9" s="6" t="s">
        <v>6</v>
      </c>
    </row>
    <row r="10" spans="1:14" ht="18" x14ac:dyDescent="0.25">
      <c r="B10" s="387" t="s">
        <v>60</v>
      </c>
      <c r="C10" s="388"/>
      <c r="D10" s="388"/>
      <c r="E10" s="388"/>
      <c r="F10" s="388"/>
      <c r="G10" s="389"/>
    </row>
    <row r="11" spans="1:14" ht="18" x14ac:dyDescent="0.25">
      <c r="B11" s="390" t="s">
        <v>61</v>
      </c>
      <c r="C11" s="391"/>
      <c r="D11" s="391"/>
      <c r="E11" s="391"/>
      <c r="F11" s="391"/>
      <c r="G11" s="392"/>
    </row>
    <row r="12" spans="1:14" s="176" customFormat="1" ht="14.25" thickBot="1" x14ac:dyDescent="0.3">
      <c r="A12" s="191"/>
      <c r="F12" s="192"/>
      <c r="J12" s="193"/>
      <c r="K12" s="193"/>
    </row>
    <row r="13" spans="1:14" ht="28.5" customHeight="1" thickBot="1" x14ac:dyDescent="0.3">
      <c r="B13" s="60" t="s">
        <v>77</v>
      </c>
      <c r="C13" s="378" t="str">
        <f>C3</f>
        <v>GRUPO ONE S.A.S</v>
      </c>
      <c r="D13" s="379"/>
      <c r="E13" s="379"/>
      <c r="F13" s="379"/>
      <c r="G13" s="380"/>
    </row>
    <row r="14" spans="1:14" s="32" customFormat="1" ht="21" thickBot="1" x14ac:dyDescent="0.3">
      <c r="A14" s="172"/>
      <c r="B14" s="48" t="s">
        <v>75</v>
      </c>
      <c r="C14" s="378" t="s">
        <v>282</v>
      </c>
      <c r="D14" s="379"/>
      <c r="E14" s="379"/>
      <c r="F14" s="379"/>
      <c r="G14" s="380"/>
      <c r="H14" s="176"/>
      <c r="I14" s="31"/>
      <c r="J14" s="70"/>
      <c r="K14" s="70"/>
      <c r="L14" s="76"/>
    </row>
    <row r="15" spans="1:14" s="32" customFormat="1" ht="34.5" customHeight="1" thickBot="1" x14ac:dyDescent="0.3">
      <c r="A15" s="172"/>
      <c r="B15" s="47" t="s">
        <v>62</v>
      </c>
      <c r="C15" s="369" t="s">
        <v>283</v>
      </c>
      <c r="D15" s="370"/>
      <c r="E15" s="370"/>
      <c r="F15" s="370"/>
      <c r="G15" s="371"/>
      <c r="H15" s="176"/>
      <c r="I15" s="31"/>
      <c r="J15" s="70"/>
      <c r="K15" s="70"/>
      <c r="L15" s="83"/>
      <c r="M15" s="58"/>
      <c r="N15" s="58"/>
    </row>
    <row r="16" spans="1:14" s="34" customFormat="1" ht="32.25" customHeight="1" thickBot="1" x14ac:dyDescent="0.35">
      <c r="A16" s="173"/>
      <c r="B16" s="56" t="s">
        <v>63</v>
      </c>
      <c r="C16" s="372" t="s">
        <v>284</v>
      </c>
      <c r="D16" s="373"/>
      <c r="E16" s="373"/>
      <c r="F16" s="373"/>
      <c r="G16" s="374"/>
      <c r="H16" s="178"/>
      <c r="I16" s="33"/>
      <c r="J16" s="57"/>
      <c r="K16" s="57"/>
      <c r="L16" s="84"/>
      <c r="M16" s="59"/>
      <c r="N16" s="59"/>
    </row>
    <row r="17" spans="1:18" s="32" customFormat="1" ht="37.5" customHeight="1" thickBot="1" x14ac:dyDescent="0.3">
      <c r="A17" s="172"/>
      <c r="B17" s="49" t="s">
        <v>64</v>
      </c>
      <c r="C17" s="375">
        <v>1</v>
      </c>
      <c r="D17" s="376"/>
      <c r="E17" s="376"/>
      <c r="F17" s="376"/>
      <c r="G17" s="377"/>
      <c r="H17" s="176"/>
      <c r="I17" s="69"/>
      <c r="J17" s="70"/>
      <c r="K17" s="70"/>
      <c r="L17" s="58"/>
      <c r="M17" s="58"/>
      <c r="N17" s="58"/>
      <c r="O17" s="70"/>
      <c r="P17" s="70"/>
      <c r="Q17" s="70"/>
      <c r="R17" s="70"/>
    </row>
    <row r="18" spans="1:18" s="32" customFormat="1" ht="30" customHeight="1" thickBot="1" x14ac:dyDescent="0.35">
      <c r="A18" s="172"/>
      <c r="B18" s="51"/>
      <c r="C18" s="52" t="s">
        <v>65</v>
      </c>
      <c r="D18" s="53" t="s">
        <v>66</v>
      </c>
      <c r="E18" s="66" t="s">
        <v>172</v>
      </c>
      <c r="F18" s="54" t="s">
        <v>67</v>
      </c>
      <c r="G18" s="55" t="s">
        <v>68</v>
      </c>
      <c r="H18" s="176"/>
      <c r="I18" s="69"/>
      <c r="J18" s="70"/>
      <c r="K18" s="70"/>
      <c r="L18" s="58"/>
      <c r="M18" s="58"/>
      <c r="N18" s="58"/>
      <c r="O18" s="70"/>
      <c r="P18" s="70"/>
      <c r="Q18" s="70"/>
      <c r="R18" s="70"/>
    </row>
    <row r="19" spans="1:18" s="32" customFormat="1" ht="23.25" customHeight="1" x14ac:dyDescent="0.35">
      <c r="A19" s="172"/>
      <c r="B19" s="357" t="s">
        <v>69</v>
      </c>
      <c r="C19" s="50">
        <v>82101500</v>
      </c>
      <c r="D19" s="63"/>
      <c r="E19" s="36"/>
      <c r="F19" s="358" t="str">
        <f>IF(K23&gt;=1,"CUMPLE","NO CUMPLE")</f>
        <v>CUMPLE</v>
      </c>
      <c r="G19" s="86"/>
      <c r="H19" s="176"/>
      <c r="I19" s="69"/>
      <c r="J19" s="94" t="s">
        <v>79</v>
      </c>
      <c r="K19" s="70">
        <f>IF(D19="X",1,0)</f>
        <v>0</v>
      </c>
      <c r="L19" s="58"/>
      <c r="M19" s="58"/>
      <c r="N19" s="58"/>
      <c r="O19" s="70"/>
      <c r="P19" s="70"/>
      <c r="Q19" s="70"/>
      <c r="R19" s="70"/>
    </row>
    <row r="20" spans="1:18" s="34" customFormat="1" ht="15" customHeight="1" x14ac:dyDescent="0.3">
      <c r="A20" s="173"/>
      <c r="B20" s="357"/>
      <c r="C20" s="35">
        <v>82101600</v>
      </c>
      <c r="D20" s="63" t="s">
        <v>79</v>
      </c>
      <c r="E20" s="37">
        <v>29</v>
      </c>
      <c r="F20" s="358"/>
      <c r="G20" s="85"/>
      <c r="H20" s="178"/>
      <c r="I20" s="71"/>
      <c r="J20" s="57"/>
      <c r="K20" s="70">
        <f t="shared" ref="K20:K22" si="0">IF(D20="X",1,0)</f>
        <v>1</v>
      </c>
      <c r="L20" s="59"/>
      <c r="M20" s="59"/>
      <c r="N20" s="59"/>
      <c r="O20" s="57"/>
      <c r="P20" s="57"/>
      <c r="Q20" s="57"/>
      <c r="R20" s="57"/>
    </row>
    <row r="21" spans="1:18" s="34" customFormat="1" ht="19.5" x14ac:dyDescent="0.3">
      <c r="A21" s="173"/>
      <c r="B21" s="357"/>
      <c r="C21" s="35">
        <v>82101800</v>
      </c>
      <c r="D21" s="63" t="s">
        <v>79</v>
      </c>
      <c r="E21" s="37">
        <v>29</v>
      </c>
      <c r="F21" s="358"/>
      <c r="G21" s="85"/>
      <c r="H21" s="178"/>
      <c r="I21" s="71"/>
      <c r="J21" s="57"/>
      <c r="K21" s="70">
        <f t="shared" si="0"/>
        <v>1</v>
      </c>
      <c r="L21" s="59"/>
      <c r="M21" s="59"/>
      <c r="N21" s="59"/>
      <c r="O21" s="57"/>
      <c r="P21" s="57"/>
      <c r="Q21" s="57"/>
      <c r="R21" s="57"/>
    </row>
    <row r="22" spans="1:18" s="34" customFormat="1" ht="18" customHeight="1" thickBot="1" x14ac:dyDescent="0.35">
      <c r="A22" s="173"/>
      <c r="B22" s="357"/>
      <c r="C22" s="38">
        <v>82101900</v>
      </c>
      <c r="D22" s="63" t="s">
        <v>79</v>
      </c>
      <c r="E22" s="39">
        <v>29</v>
      </c>
      <c r="F22" s="358"/>
      <c r="G22" s="87"/>
      <c r="H22" s="178"/>
      <c r="I22" s="71"/>
      <c r="J22" s="57"/>
      <c r="K22" s="70">
        <f t="shared" si="0"/>
        <v>1</v>
      </c>
      <c r="L22" s="59"/>
      <c r="M22" s="59"/>
      <c r="N22" s="59"/>
      <c r="O22" s="57"/>
      <c r="P22" s="57"/>
      <c r="Q22" s="57"/>
      <c r="R22" s="57"/>
    </row>
    <row r="23" spans="1:18" s="32" customFormat="1" ht="22.5" customHeight="1" thickBot="1" x14ac:dyDescent="0.35">
      <c r="A23" s="172"/>
      <c r="B23" s="40" t="s">
        <v>171</v>
      </c>
      <c r="C23" s="41"/>
      <c r="D23" s="64">
        <v>43041</v>
      </c>
      <c r="E23" s="61"/>
      <c r="F23" s="43" t="str">
        <f>IF(D23="","NO CUMPLE","CUMPLE")</f>
        <v>CUMPLE</v>
      </c>
      <c r="G23" s="88"/>
      <c r="H23" s="179">
        <f>YEAR(D23)</f>
        <v>2017</v>
      </c>
      <c r="I23" s="69"/>
      <c r="J23" s="70"/>
      <c r="K23" s="70">
        <f>SUM(K19:K22)</f>
        <v>3</v>
      </c>
      <c r="L23" s="58"/>
      <c r="M23" s="58"/>
      <c r="N23" s="58"/>
      <c r="O23" s="70"/>
      <c r="P23" s="70"/>
      <c r="Q23" s="70"/>
      <c r="R23" s="70"/>
    </row>
    <row r="24" spans="1:18" s="32" customFormat="1" ht="20.25" customHeight="1" thickBot="1" x14ac:dyDescent="0.35">
      <c r="A24" s="172"/>
      <c r="B24" s="40" t="s">
        <v>70</v>
      </c>
      <c r="C24" s="41"/>
      <c r="D24" s="65">
        <v>1785000000</v>
      </c>
      <c r="E24" s="61"/>
      <c r="F24" s="43" t="str">
        <f>IF(D24="","NO CUMPLE","CUMPLE")</f>
        <v>CUMPLE</v>
      </c>
      <c r="G24" s="88"/>
      <c r="H24" s="176"/>
      <c r="I24" s="69"/>
      <c r="J24" s="70"/>
      <c r="K24" s="70"/>
      <c r="L24" s="58"/>
      <c r="M24" s="58"/>
      <c r="N24" s="58"/>
      <c r="O24" s="70"/>
      <c r="P24" s="70"/>
      <c r="Q24" s="70"/>
      <c r="R24" s="70"/>
    </row>
    <row r="25" spans="1:18" s="32" customFormat="1" ht="24.75" customHeight="1" thickBot="1" x14ac:dyDescent="0.35">
      <c r="A25" s="172"/>
      <c r="B25" s="40" t="s">
        <v>72</v>
      </c>
      <c r="C25" s="41"/>
      <c r="D25" s="64">
        <v>43185</v>
      </c>
      <c r="E25" s="62"/>
      <c r="F25" s="43" t="str">
        <f>IF(D25="","",IF(OR(D25&gt;$C$5,D25&lt;$K$25,),"NO CUMPLE","CUMPLE"))</f>
        <v>CUMPLE</v>
      </c>
      <c r="G25" s="88"/>
      <c r="H25" s="180"/>
      <c r="I25" s="69"/>
      <c r="J25" s="70"/>
      <c r="K25" s="95">
        <v>41846</v>
      </c>
      <c r="L25" s="58"/>
      <c r="M25" s="58"/>
      <c r="N25" s="58"/>
      <c r="O25" s="75"/>
      <c r="P25" s="70"/>
      <c r="Q25" s="70"/>
      <c r="R25" s="70"/>
    </row>
    <row r="26" spans="1:18" s="32" customFormat="1" ht="19.5" customHeight="1" thickBot="1" x14ac:dyDescent="0.35">
      <c r="A26" s="172"/>
      <c r="B26" s="40" t="s">
        <v>71</v>
      </c>
      <c r="C26" s="41"/>
      <c r="D26" s="42">
        <f>IFERROR((D24/(VLOOKUP(H23,Hoja1!$A$9:$C$44,3,0)))*C17,"PENDIENTE")</f>
        <v>2419.6270385527241</v>
      </c>
      <c r="E26" s="62"/>
      <c r="F26" s="43" t="str">
        <f>IF(D26=0,"NO CUMPLE","CUMPLE")</f>
        <v>CUMPLE</v>
      </c>
      <c r="G26" s="88"/>
      <c r="H26" s="180"/>
      <c r="I26" s="69"/>
      <c r="J26" s="70"/>
      <c r="K26" s="70"/>
      <c r="L26" s="58"/>
      <c r="M26" s="58"/>
      <c r="N26" s="58"/>
      <c r="O26" s="70"/>
      <c r="P26" s="70"/>
      <c r="Q26" s="70"/>
      <c r="R26" s="70"/>
    </row>
    <row r="27" spans="1:18" s="32" customFormat="1" ht="19.5" x14ac:dyDescent="0.35">
      <c r="A27" s="172"/>
      <c r="B27" s="359" t="s">
        <v>86</v>
      </c>
      <c r="C27" s="50" t="s">
        <v>81</v>
      </c>
      <c r="D27" s="63" t="s">
        <v>79</v>
      </c>
      <c r="E27" s="36"/>
      <c r="F27" s="358" t="str">
        <f>IF(K32&gt;=1,"CUMPLE","NO CUMPLE")</f>
        <v>CUMPLE</v>
      </c>
      <c r="G27" s="86"/>
      <c r="H27" s="176"/>
      <c r="I27" s="69"/>
      <c r="J27" s="94" t="s">
        <v>79</v>
      </c>
      <c r="K27" s="70">
        <f>IF(D27="X",1,0)</f>
        <v>1</v>
      </c>
      <c r="L27" s="58"/>
      <c r="M27" s="58"/>
      <c r="N27" s="58"/>
      <c r="O27" s="70"/>
      <c r="P27" s="70"/>
      <c r="Q27" s="70"/>
      <c r="R27" s="70"/>
    </row>
    <row r="28" spans="1:18" s="34" customFormat="1" ht="19.5" x14ac:dyDescent="0.3">
      <c r="A28" s="173"/>
      <c r="B28" s="359"/>
      <c r="C28" s="35" t="s">
        <v>82</v>
      </c>
      <c r="D28" s="63" t="s">
        <v>79</v>
      </c>
      <c r="E28" s="37"/>
      <c r="F28" s="358"/>
      <c r="G28" s="85"/>
      <c r="H28" s="178"/>
      <c r="I28" s="71"/>
      <c r="J28" s="57"/>
      <c r="K28" s="70">
        <f t="shared" ref="K28:K31" si="1">IF(D28="X",1,0)</f>
        <v>1</v>
      </c>
      <c r="L28" s="59"/>
      <c r="M28" s="59"/>
      <c r="N28" s="59"/>
      <c r="O28" s="57"/>
      <c r="P28" s="57"/>
      <c r="Q28" s="57"/>
      <c r="R28" s="57"/>
    </row>
    <row r="29" spans="1:18" s="34" customFormat="1" ht="19.5" x14ac:dyDescent="0.3">
      <c r="A29" s="173"/>
      <c r="B29" s="359"/>
      <c r="C29" s="35" t="s">
        <v>83</v>
      </c>
      <c r="D29" s="63" t="s">
        <v>79</v>
      </c>
      <c r="E29" s="37"/>
      <c r="F29" s="358"/>
      <c r="G29" s="85"/>
      <c r="H29" s="178"/>
      <c r="I29" s="71"/>
      <c r="J29" s="57"/>
      <c r="K29" s="70">
        <f t="shared" si="1"/>
        <v>1</v>
      </c>
      <c r="L29" s="59"/>
      <c r="M29" s="59"/>
      <c r="N29" s="59"/>
      <c r="O29" s="57"/>
      <c r="P29" s="57"/>
      <c r="Q29" s="57"/>
      <c r="R29" s="57"/>
    </row>
    <row r="30" spans="1:18" s="34" customFormat="1" ht="19.5" x14ac:dyDescent="0.3">
      <c r="A30" s="173"/>
      <c r="B30" s="359"/>
      <c r="C30" s="38" t="s">
        <v>84</v>
      </c>
      <c r="D30" s="63" t="s">
        <v>79</v>
      </c>
      <c r="E30" s="67"/>
      <c r="F30" s="358"/>
      <c r="G30" s="85"/>
      <c r="H30" s="178"/>
      <c r="I30" s="71"/>
      <c r="J30" s="57"/>
      <c r="K30" s="70">
        <f t="shared" si="1"/>
        <v>1</v>
      </c>
      <c r="L30" s="59"/>
      <c r="M30" s="59"/>
      <c r="N30" s="59"/>
      <c r="O30" s="57"/>
      <c r="P30" s="57"/>
      <c r="Q30" s="57"/>
      <c r="R30" s="57"/>
    </row>
    <row r="31" spans="1:18" s="34" customFormat="1" ht="20.25" thickBot="1" x14ac:dyDescent="0.35">
      <c r="A31" s="173"/>
      <c r="B31" s="359"/>
      <c r="C31" s="68" t="s">
        <v>85</v>
      </c>
      <c r="D31" s="63"/>
      <c r="E31" s="39"/>
      <c r="F31" s="358"/>
      <c r="G31" s="87"/>
      <c r="H31" s="178"/>
      <c r="I31" s="71"/>
      <c r="J31" s="57"/>
      <c r="K31" s="70">
        <f t="shared" si="1"/>
        <v>0</v>
      </c>
      <c r="L31" s="59"/>
      <c r="M31" s="59"/>
      <c r="N31" s="59"/>
      <c r="O31" s="57"/>
      <c r="P31" s="57"/>
      <c r="Q31" s="57"/>
      <c r="R31" s="57"/>
    </row>
    <row r="32" spans="1:18" s="32" customFormat="1" ht="16.5" thickBot="1" x14ac:dyDescent="0.35">
      <c r="A32" s="172"/>
      <c r="B32" s="45" t="s">
        <v>87</v>
      </c>
      <c r="C32" s="46"/>
      <c r="D32" s="46"/>
      <c r="E32" s="46"/>
      <c r="F32" s="78" t="str">
        <f>IF(F27="","PENDIENTE",IF(F26="","PENDIENTE",IF(F25="","PENDIENTE",IF(F24="","PENDIENTE",IF(F23="","PENDIENTE",IF(F19="","PENDIENTE",IF(F27="NO CUMPLE","NO CUMPLE",IF(F26="NO CUMPLE","NO CUMPLE",IF(F25="NO CUMPLE","NO CUMPLE",IF(F24="NO CUMPLE","NO CUMPLE",(IF(F23="NO CUMPLE","NO CUMPLE",IF(F19="NO CUMPLE","NO CUMPLE","CUMPLE")))))))))))))</f>
        <v>CUMPLE</v>
      </c>
      <c r="G32" s="44"/>
      <c r="H32" s="181" t="s">
        <v>74</v>
      </c>
      <c r="I32" s="69"/>
      <c r="J32" s="70"/>
      <c r="K32" s="70">
        <f>SUM(K27:K31)</f>
        <v>4</v>
      </c>
      <c r="L32" s="58"/>
      <c r="M32" s="58"/>
      <c r="N32" s="58"/>
      <c r="O32" s="70"/>
      <c r="P32" s="70"/>
      <c r="Q32" s="70"/>
      <c r="R32" s="70"/>
    </row>
    <row r="33" spans="1:18" ht="14.25" thickBot="1" x14ac:dyDescent="0.3">
      <c r="B33" s="79"/>
      <c r="C33" s="79"/>
      <c r="D33" s="79"/>
      <c r="E33" s="79"/>
      <c r="F33" s="80"/>
      <c r="G33" s="79"/>
      <c r="I33" s="72"/>
      <c r="L33" s="11"/>
      <c r="M33" s="11"/>
      <c r="N33" s="11"/>
      <c r="O33" s="72"/>
      <c r="P33" s="72"/>
      <c r="Q33" s="72"/>
      <c r="R33" s="72"/>
    </row>
    <row r="34" spans="1:18" s="32" customFormat="1" ht="21" thickBot="1" x14ac:dyDescent="0.3">
      <c r="A34" s="172"/>
      <c r="B34" s="48" t="s">
        <v>88</v>
      </c>
      <c r="C34" s="378" t="s">
        <v>285</v>
      </c>
      <c r="D34" s="379"/>
      <c r="E34" s="379"/>
      <c r="F34" s="379"/>
      <c r="G34" s="380"/>
      <c r="H34" s="176"/>
      <c r="I34" s="31"/>
      <c r="J34" s="70"/>
      <c r="K34" s="70"/>
      <c r="L34" s="77"/>
      <c r="M34" s="58"/>
      <c r="N34" s="58"/>
    </row>
    <row r="35" spans="1:18" s="32" customFormat="1" ht="34.5" customHeight="1" thickBot="1" x14ac:dyDescent="0.3">
      <c r="A35" s="172"/>
      <c r="B35" s="47" t="s">
        <v>62</v>
      </c>
      <c r="C35" s="381" t="s">
        <v>286</v>
      </c>
      <c r="D35" s="382"/>
      <c r="E35" s="382"/>
      <c r="F35" s="382"/>
      <c r="G35" s="383"/>
      <c r="H35" s="176"/>
      <c r="I35" s="31"/>
      <c r="J35" s="70"/>
      <c r="K35" s="70"/>
      <c r="L35" s="83"/>
      <c r="M35" s="58"/>
      <c r="N35" s="58"/>
    </row>
    <row r="36" spans="1:18" s="34" customFormat="1" ht="32.25" customHeight="1" thickBot="1" x14ac:dyDescent="0.35">
      <c r="A36" s="173"/>
      <c r="B36" s="56" t="s">
        <v>63</v>
      </c>
      <c r="C36" s="372" t="s">
        <v>287</v>
      </c>
      <c r="D36" s="373"/>
      <c r="E36" s="373"/>
      <c r="F36" s="373"/>
      <c r="G36" s="374"/>
      <c r="H36" s="178"/>
      <c r="I36" s="33"/>
      <c r="J36" s="57"/>
      <c r="K36" s="57"/>
      <c r="L36" s="84"/>
      <c r="M36" s="59"/>
      <c r="N36" s="59"/>
    </row>
    <row r="37" spans="1:18" s="32" customFormat="1" ht="37.5" customHeight="1" thickBot="1" x14ac:dyDescent="0.3">
      <c r="A37" s="172"/>
      <c r="B37" s="49" t="s">
        <v>64</v>
      </c>
      <c r="C37" s="375">
        <v>1</v>
      </c>
      <c r="D37" s="376"/>
      <c r="E37" s="376"/>
      <c r="F37" s="376"/>
      <c r="G37" s="377"/>
      <c r="H37" s="176"/>
      <c r="I37" s="69"/>
      <c r="J37" s="70"/>
      <c r="K37" s="70"/>
      <c r="L37" s="58"/>
      <c r="M37" s="58"/>
      <c r="N37" s="58"/>
      <c r="O37" s="70"/>
      <c r="P37" s="70"/>
      <c r="Q37" s="70"/>
      <c r="R37" s="70"/>
    </row>
    <row r="38" spans="1:18" s="32" customFormat="1" ht="30" customHeight="1" thickBot="1" x14ac:dyDescent="0.35">
      <c r="A38" s="172"/>
      <c r="B38" s="51"/>
      <c r="C38" s="52" t="s">
        <v>65</v>
      </c>
      <c r="D38" s="53" t="s">
        <v>66</v>
      </c>
      <c r="E38" s="66" t="s">
        <v>172</v>
      </c>
      <c r="F38" s="54" t="s">
        <v>67</v>
      </c>
      <c r="G38" s="55" t="s">
        <v>68</v>
      </c>
      <c r="H38" s="176"/>
      <c r="I38" s="69"/>
      <c r="J38" s="70"/>
      <c r="K38" s="70"/>
      <c r="L38" s="58"/>
      <c r="M38" s="58"/>
      <c r="N38" s="58"/>
      <c r="O38" s="70"/>
      <c r="P38" s="70"/>
      <c r="Q38" s="70"/>
      <c r="R38" s="70"/>
    </row>
    <row r="39" spans="1:18" s="32" customFormat="1" ht="23.25" customHeight="1" x14ac:dyDescent="0.35">
      <c r="A39" s="172"/>
      <c r="B39" s="357" t="s">
        <v>69</v>
      </c>
      <c r="C39" s="50">
        <v>82101500</v>
      </c>
      <c r="D39" s="63"/>
      <c r="E39" s="36"/>
      <c r="F39" s="358" t="str">
        <f>IF(K43&gt;=1,"CUMPLE","NO CUMPLE")</f>
        <v>CUMPLE</v>
      </c>
      <c r="G39" s="86"/>
      <c r="H39" s="176"/>
      <c r="I39" s="69"/>
      <c r="J39" s="94" t="s">
        <v>79</v>
      </c>
      <c r="K39" s="70">
        <f>IF(D39="X",1,0)</f>
        <v>0</v>
      </c>
      <c r="L39" s="58"/>
      <c r="M39" s="58"/>
      <c r="N39" s="58"/>
      <c r="O39" s="70"/>
      <c r="P39" s="70"/>
      <c r="Q39" s="70"/>
      <c r="R39" s="70"/>
    </row>
    <row r="40" spans="1:18" s="34" customFormat="1" ht="15" customHeight="1" x14ac:dyDescent="0.3">
      <c r="A40" s="173"/>
      <c r="B40" s="357"/>
      <c r="C40" s="35">
        <v>82101600</v>
      </c>
      <c r="D40" s="63" t="s">
        <v>79</v>
      </c>
      <c r="E40" s="37">
        <v>30</v>
      </c>
      <c r="F40" s="358"/>
      <c r="G40" s="85"/>
      <c r="H40" s="178"/>
      <c r="I40" s="71"/>
      <c r="J40" s="57"/>
      <c r="K40" s="70">
        <f t="shared" ref="K40:K42" si="2">IF(D40="X",1,0)</f>
        <v>1</v>
      </c>
      <c r="L40" s="59"/>
      <c r="M40" s="59"/>
      <c r="N40" s="59"/>
      <c r="O40" s="57"/>
      <c r="P40" s="57"/>
      <c r="Q40" s="57"/>
      <c r="R40" s="57"/>
    </row>
    <row r="41" spans="1:18" s="34" customFormat="1" ht="19.5" x14ac:dyDescent="0.3">
      <c r="A41" s="173"/>
      <c r="B41" s="357"/>
      <c r="C41" s="35">
        <v>82101800</v>
      </c>
      <c r="D41" s="63" t="s">
        <v>79</v>
      </c>
      <c r="E41" s="37">
        <v>30</v>
      </c>
      <c r="F41" s="358"/>
      <c r="G41" s="85"/>
      <c r="H41" s="178"/>
      <c r="I41" s="71"/>
      <c r="J41" s="57"/>
      <c r="K41" s="70">
        <f t="shared" si="2"/>
        <v>1</v>
      </c>
      <c r="L41" s="59"/>
      <c r="M41" s="59"/>
      <c r="N41" s="59"/>
      <c r="O41" s="57"/>
      <c r="P41" s="57"/>
      <c r="Q41" s="57"/>
      <c r="R41" s="57"/>
    </row>
    <row r="42" spans="1:18" s="34" customFormat="1" ht="18" customHeight="1" thickBot="1" x14ac:dyDescent="0.35">
      <c r="A42" s="173"/>
      <c r="B42" s="357"/>
      <c r="C42" s="38">
        <v>82101900</v>
      </c>
      <c r="D42" s="63" t="s">
        <v>79</v>
      </c>
      <c r="E42" s="39">
        <v>30</v>
      </c>
      <c r="F42" s="358"/>
      <c r="G42" s="87"/>
      <c r="H42" s="178"/>
      <c r="I42" s="71"/>
      <c r="J42" s="57"/>
      <c r="K42" s="70">
        <f t="shared" si="2"/>
        <v>1</v>
      </c>
      <c r="L42" s="59"/>
      <c r="M42" s="59"/>
      <c r="N42" s="59"/>
      <c r="O42" s="57"/>
      <c r="P42" s="57"/>
      <c r="Q42" s="57"/>
      <c r="R42" s="57"/>
    </row>
    <row r="43" spans="1:18" s="32" customFormat="1" ht="22.5" customHeight="1" thickBot="1" x14ac:dyDescent="0.35">
      <c r="A43" s="172"/>
      <c r="B43" s="40" t="s">
        <v>171</v>
      </c>
      <c r="C43" s="41"/>
      <c r="D43" s="64">
        <v>43097</v>
      </c>
      <c r="E43" s="61"/>
      <c r="F43" s="43" t="str">
        <f>IF(D43="","NO CUMPLE","CUMPLE")</f>
        <v>CUMPLE</v>
      </c>
      <c r="G43" s="88"/>
      <c r="H43" s="179">
        <f>YEAR(D43)</f>
        <v>2017</v>
      </c>
      <c r="I43" s="69"/>
      <c r="J43" s="70"/>
      <c r="K43" s="70">
        <f>SUM(K39:K42)</f>
        <v>3</v>
      </c>
      <c r="L43" s="58"/>
      <c r="M43" s="58"/>
      <c r="N43" s="58"/>
      <c r="O43" s="70"/>
      <c r="P43" s="70"/>
      <c r="Q43" s="70"/>
      <c r="R43" s="70"/>
    </row>
    <row r="44" spans="1:18" s="32" customFormat="1" ht="20.25" customHeight="1" thickBot="1" x14ac:dyDescent="0.35">
      <c r="A44" s="172"/>
      <c r="B44" s="40" t="s">
        <v>70</v>
      </c>
      <c r="C44" s="41"/>
      <c r="D44" s="65">
        <v>601610446</v>
      </c>
      <c r="E44" s="61"/>
      <c r="F44" s="43" t="str">
        <f>IF(D44="","NO CUMPLE","CUMPLE")</f>
        <v>CUMPLE</v>
      </c>
      <c r="G44" s="88"/>
      <c r="H44" s="176"/>
      <c r="I44" s="69"/>
      <c r="J44" s="70"/>
      <c r="K44" s="70"/>
      <c r="L44" s="58"/>
      <c r="M44" s="58"/>
      <c r="N44" s="58"/>
      <c r="O44" s="70"/>
      <c r="P44" s="70"/>
      <c r="Q44" s="70"/>
      <c r="R44" s="70"/>
    </row>
    <row r="45" spans="1:18" s="32" customFormat="1" ht="24.75" customHeight="1" thickBot="1" x14ac:dyDescent="0.35">
      <c r="A45" s="172"/>
      <c r="B45" s="40" t="s">
        <v>72</v>
      </c>
      <c r="C45" s="41"/>
      <c r="D45" s="64">
        <v>43465</v>
      </c>
      <c r="E45" s="62"/>
      <c r="F45" s="43" t="str">
        <f>IF(D45="","",IF(OR(D45&gt;$C$5,D45&lt;$K$25,),"NO CUMPLE","CUMPLE"))</f>
        <v>CUMPLE</v>
      </c>
      <c r="G45" s="88"/>
      <c r="H45" s="180"/>
      <c r="I45" s="69"/>
      <c r="J45" s="70"/>
      <c r="K45" s="95">
        <v>41846</v>
      </c>
      <c r="L45" s="58"/>
      <c r="M45" s="58"/>
      <c r="N45" s="58"/>
      <c r="O45" s="75"/>
      <c r="P45" s="70"/>
      <c r="Q45" s="70"/>
      <c r="R45" s="70"/>
    </row>
    <row r="46" spans="1:18" s="32" customFormat="1" ht="19.5" customHeight="1" thickBot="1" x14ac:dyDescent="0.35">
      <c r="A46" s="172"/>
      <c r="B46" s="40" t="s">
        <v>71</v>
      </c>
      <c r="C46" s="41"/>
      <c r="D46" s="42">
        <f>IFERROR((D44/(VLOOKUP(H43,Hoja1!$A$9:$C$44,3,0)))*C37,"PENDIENTE")</f>
        <v>815.50302622821494</v>
      </c>
      <c r="E46" s="62"/>
      <c r="F46" s="43" t="str">
        <f>IF(D46=0,"NO CUMPLE","CUMPLE")</f>
        <v>CUMPLE</v>
      </c>
      <c r="G46" s="88"/>
      <c r="H46" s="180"/>
      <c r="I46" s="69"/>
      <c r="J46" s="70"/>
      <c r="K46" s="70"/>
      <c r="L46" s="58"/>
      <c r="M46" s="58"/>
      <c r="N46" s="58"/>
      <c r="O46" s="70"/>
      <c r="P46" s="70"/>
      <c r="Q46" s="70"/>
      <c r="R46" s="70"/>
    </row>
    <row r="47" spans="1:18" s="32" customFormat="1" ht="19.5" x14ac:dyDescent="0.35">
      <c r="A47" s="172"/>
      <c r="B47" s="359" t="s">
        <v>86</v>
      </c>
      <c r="C47" s="50" t="s">
        <v>81</v>
      </c>
      <c r="D47" s="63" t="s">
        <v>79</v>
      </c>
      <c r="E47" s="36"/>
      <c r="F47" s="358" t="str">
        <f>IF(K52&gt;=1,"CUMPLE","NO CUMPLE")</f>
        <v>CUMPLE</v>
      </c>
      <c r="G47" s="86"/>
      <c r="H47" s="176"/>
      <c r="I47" s="69"/>
      <c r="J47" s="94" t="s">
        <v>79</v>
      </c>
      <c r="K47" s="70">
        <f>IF(D47="X",1,0)</f>
        <v>1</v>
      </c>
      <c r="L47" s="58"/>
      <c r="M47" s="58"/>
      <c r="N47" s="58"/>
      <c r="O47" s="70"/>
      <c r="P47" s="70"/>
      <c r="Q47" s="70"/>
      <c r="R47" s="70"/>
    </row>
    <row r="48" spans="1:18" s="34" customFormat="1" ht="19.5" x14ac:dyDescent="0.3">
      <c r="A48" s="173"/>
      <c r="B48" s="359"/>
      <c r="C48" s="35" t="s">
        <v>82</v>
      </c>
      <c r="D48" s="63" t="s">
        <v>79</v>
      </c>
      <c r="E48" s="37"/>
      <c r="F48" s="358"/>
      <c r="G48" s="85"/>
      <c r="H48" s="178"/>
      <c r="I48" s="71"/>
      <c r="J48" s="57"/>
      <c r="K48" s="70">
        <f t="shared" ref="K48:K51" si="3">IF(D48="X",1,0)</f>
        <v>1</v>
      </c>
      <c r="L48" s="59"/>
      <c r="M48" s="59"/>
      <c r="N48" s="59"/>
      <c r="O48" s="57"/>
      <c r="P48" s="57"/>
      <c r="Q48" s="57"/>
      <c r="R48" s="57"/>
    </row>
    <row r="49" spans="1:18" s="34" customFormat="1" ht="19.5" x14ac:dyDescent="0.3">
      <c r="A49" s="173"/>
      <c r="B49" s="359"/>
      <c r="C49" s="35" t="s">
        <v>83</v>
      </c>
      <c r="D49" s="63" t="s">
        <v>79</v>
      </c>
      <c r="E49" s="37"/>
      <c r="F49" s="358"/>
      <c r="G49" s="85"/>
      <c r="H49" s="178"/>
      <c r="I49" s="71"/>
      <c r="J49" s="57"/>
      <c r="K49" s="70">
        <f t="shared" si="3"/>
        <v>1</v>
      </c>
      <c r="L49" s="59"/>
      <c r="M49" s="59"/>
      <c r="N49" s="59"/>
      <c r="O49" s="57"/>
      <c r="P49" s="57"/>
      <c r="Q49" s="57"/>
      <c r="R49" s="57"/>
    </row>
    <row r="50" spans="1:18" s="34" customFormat="1" ht="19.5" x14ac:dyDescent="0.3">
      <c r="A50" s="173"/>
      <c r="B50" s="359"/>
      <c r="C50" s="38" t="s">
        <v>84</v>
      </c>
      <c r="D50" s="63"/>
      <c r="E50" s="67"/>
      <c r="F50" s="358"/>
      <c r="G50" s="85"/>
      <c r="H50" s="178"/>
      <c r="I50" s="71"/>
      <c r="J50" s="57"/>
      <c r="K50" s="70">
        <f t="shared" si="3"/>
        <v>0</v>
      </c>
      <c r="L50" s="59"/>
      <c r="M50" s="59"/>
      <c r="N50" s="59"/>
      <c r="O50" s="57"/>
      <c r="P50" s="57"/>
      <c r="Q50" s="57"/>
      <c r="R50" s="57"/>
    </row>
    <row r="51" spans="1:18" s="34" customFormat="1" ht="20.25" thickBot="1" x14ac:dyDescent="0.35">
      <c r="A51" s="173"/>
      <c r="B51" s="359"/>
      <c r="C51" s="68" t="s">
        <v>85</v>
      </c>
      <c r="D51" s="63" t="s">
        <v>79</v>
      </c>
      <c r="E51" s="39"/>
      <c r="F51" s="358"/>
      <c r="G51" s="87"/>
      <c r="H51" s="178"/>
      <c r="I51" s="71"/>
      <c r="J51" s="57"/>
      <c r="K51" s="70">
        <f t="shared" si="3"/>
        <v>1</v>
      </c>
      <c r="L51" s="59"/>
      <c r="M51" s="59"/>
      <c r="N51" s="59"/>
      <c r="O51" s="57"/>
      <c r="P51" s="57"/>
      <c r="Q51" s="57"/>
      <c r="R51" s="57"/>
    </row>
    <row r="52" spans="1:18" s="32" customFormat="1" ht="16.5" thickBot="1" x14ac:dyDescent="0.35">
      <c r="A52" s="172"/>
      <c r="B52" s="45" t="s">
        <v>87</v>
      </c>
      <c r="C52" s="46"/>
      <c r="D52" s="46"/>
      <c r="E52" s="46"/>
      <c r="F52" s="78" t="str">
        <f>IF(F47="","PENDIENTE",IF(F46="","PENDIENTE",IF(F45="","PENDIENTE",IF(F44="","PENDIENTE",IF(F43="","PENDIENTE",IF(F39="","PENDIENTE",IF(F47="NO CUMPLE","NO CUMPLE",IF(F46="NO CUMPLE","NO CUMPLE",IF(F45="NO CUMPLE","NO CUMPLE",IF(F44="NO CUMPLE","NO CUMPLE",(IF(F43="NO CUMPLE","NO CUMPLE",IF(F39="NO CUMPLE","NO CUMPLE","CUMPLE")))))))))))))</f>
        <v>CUMPLE</v>
      </c>
      <c r="G52" s="44"/>
      <c r="H52" s="181" t="s">
        <v>74</v>
      </c>
      <c r="I52" s="69"/>
      <c r="J52" s="70"/>
      <c r="K52" s="70">
        <f>SUM(K47:K51)</f>
        <v>4</v>
      </c>
      <c r="L52" s="58"/>
      <c r="M52" s="58"/>
      <c r="N52" s="58"/>
      <c r="O52" s="70"/>
      <c r="P52" s="70"/>
      <c r="Q52" s="70"/>
      <c r="R52" s="70"/>
    </row>
    <row r="53" spans="1:18" ht="14.25" thickBot="1" x14ac:dyDescent="0.3">
      <c r="B53" s="79"/>
      <c r="C53" s="79"/>
      <c r="D53" s="79"/>
      <c r="E53" s="79"/>
      <c r="F53" s="80"/>
      <c r="G53" s="79"/>
      <c r="I53" s="72"/>
      <c r="L53" s="11"/>
      <c r="M53" s="11"/>
      <c r="N53" s="11"/>
      <c r="O53" s="72"/>
      <c r="P53" s="72"/>
      <c r="Q53" s="72"/>
      <c r="R53" s="72"/>
    </row>
    <row r="54" spans="1:18" s="32" customFormat="1" ht="21" thickBot="1" x14ac:dyDescent="0.3">
      <c r="A54" s="172"/>
      <c r="B54" s="48" t="s">
        <v>89</v>
      </c>
      <c r="C54" s="378" t="s">
        <v>285</v>
      </c>
      <c r="D54" s="379"/>
      <c r="E54" s="379"/>
      <c r="F54" s="379"/>
      <c r="G54" s="380"/>
      <c r="H54" s="176"/>
      <c r="I54" s="31"/>
      <c r="J54" s="70"/>
      <c r="K54" s="70"/>
      <c r="L54" s="77"/>
      <c r="M54" s="58"/>
      <c r="N54" s="58"/>
    </row>
    <row r="55" spans="1:18" s="32" customFormat="1" ht="34.5" customHeight="1" thickBot="1" x14ac:dyDescent="0.3">
      <c r="A55" s="172"/>
      <c r="B55" s="47" t="s">
        <v>62</v>
      </c>
      <c r="C55" s="369" t="s">
        <v>288</v>
      </c>
      <c r="D55" s="370"/>
      <c r="E55" s="370"/>
      <c r="F55" s="370"/>
      <c r="G55" s="371"/>
      <c r="H55" s="176"/>
      <c r="I55" s="31"/>
      <c r="J55" s="70"/>
      <c r="K55" s="70"/>
      <c r="L55" s="83"/>
      <c r="M55" s="58"/>
      <c r="N55" s="58"/>
    </row>
    <row r="56" spans="1:18" s="34" customFormat="1" ht="32.25" customHeight="1" thickBot="1" x14ac:dyDescent="0.35">
      <c r="A56" s="173"/>
      <c r="B56" s="56" t="s">
        <v>63</v>
      </c>
      <c r="C56" s="372" t="s">
        <v>289</v>
      </c>
      <c r="D56" s="373"/>
      <c r="E56" s="373"/>
      <c r="F56" s="373"/>
      <c r="G56" s="374"/>
      <c r="H56" s="178"/>
      <c r="I56" s="33"/>
      <c r="J56" s="57"/>
      <c r="K56" s="57"/>
      <c r="L56" s="84"/>
      <c r="M56" s="59"/>
      <c r="N56" s="59"/>
    </row>
    <row r="57" spans="1:18" s="32" customFormat="1" ht="37.5" customHeight="1" thickBot="1" x14ac:dyDescent="0.3">
      <c r="A57" s="172"/>
      <c r="B57" s="49" t="s">
        <v>64</v>
      </c>
      <c r="C57" s="375">
        <v>1</v>
      </c>
      <c r="D57" s="376"/>
      <c r="E57" s="376"/>
      <c r="F57" s="376"/>
      <c r="G57" s="377"/>
      <c r="H57" s="176"/>
      <c r="I57" s="69"/>
      <c r="J57" s="70"/>
      <c r="K57" s="70"/>
      <c r="L57" s="58"/>
      <c r="M57" s="58"/>
      <c r="N57" s="58"/>
      <c r="O57" s="70"/>
      <c r="P57" s="70"/>
      <c r="Q57" s="70"/>
      <c r="R57" s="70"/>
    </row>
    <row r="58" spans="1:18" s="32" customFormat="1" ht="30" customHeight="1" thickBot="1" x14ac:dyDescent="0.35">
      <c r="A58" s="172"/>
      <c r="B58" s="51"/>
      <c r="C58" s="52" t="s">
        <v>65</v>
      </c>
      <c r="D58" s="53" t="s">
        <v>66</v>
      </c>
      <c r="E58" s="66" t="s">
        <v>173</v>
      </c>
      <c r="F58" s="54" t="s">
        <v>67</v>
      </c>
      <c r="G58" s="55" t="s">
        <v>68</v>
      </c>
      <c r="H58" s="176"/>
      <c r="I58" s="69"/>
      <c r="J58" s="70"/>
      <c r="K58" s="70"/>
      <c r="L58" s="58"/>
      <c r="M58" s="58"/>
      <c r="N58" s="58"/>
      <c r="O58" s="70"/>
      <c r="P58" s="70"/>
      <c r="Q58" s="70"/>
      <c r="R58" s="70"/>
    </row>
    <row r="59" spans="1:18" s="32" customFormat="1" ht="23.25" customHeight="1" x14ac:dyDescent="0.35">
      <c r="A59" s="172"/>
      <c r="B59" s="357" t="s">
        <v>69</v>
      </c>
      <c r="C59" s="50">
        <v>82101500</v>
      </c>
      <c r="D59" s="63"/>
      <c r="E59" s="36"/>
      <c r="F59" s="358" t="str">
        <f>IF(K63&gt;=1,"CUMPLE","NO CUMPLE")</f>
        <v>CUMPLE</v>
      </c>
      <c r="G59" s="86"/>
      <c r="H59" s="176"/>
      <c r="I59" s="69"/>
      <c r="J59" s="94" t="s">
        <v>79</v>
      </c>
      <c r="K59" s="70">
        <f>IF(D59="X",1,0)</f>
        <v>0</v>
      </c>
      <c r="L59" s="58"/>
      <c r="M59" s="58"/>
      <c r="N59" s="58"/>
      <c r="O59" s="70"/>
      <c r="P59" s="70"/>
      <c r="Q59" s="70"/>
      <c r="R59" s="70"/>
    </row>
    <row r="60" spans="1:18" s="34" customFormat="1" ht="15" customHeight="1" x14ac:dyDescent="0.3">
      <c r="A60" s="173"/>
      <c r="B60" s="357"/>
      <c r="C60" s="35">
        <v>82101600</v>
      </c>
      <c r="D60" s="63" t="s">
        <v>79</v>
      </c>
      <c r="E60" s="37">
        <v>28</v>
      </c>
      <c r="F60" s="358"/>
      <c r="G60" s="85"/>
      <c r="H60" s="178"/>
      <c r="I60" s="71"/>
      <c r="J60" s="57"/>
      <c r="K60" s="70">
        <f t="shared" ref="K60:K62" si="4">IF(D60="X",1,0)</f>
        <v>1</v>
      </c>
      <c r="L60" s="59"/>
      <c r="M60" s="59"/>
      <c r="N60" s="59"/>
      <c r="O60" s="57"/>
      <c r="P60" s="57"/>
      <c r="Q60" s="57"/>
      <c r="R60" s="57"/>
    </row>
    <row r="61" spans="1:18" s="34" customFormat="1" ht="19.5" x14ac:dyDescent="0.3">
      <c r="A61" s="173"/>
      <c r="B61" s="357"/>
      <c r="C61" s="35">
        <v>82101800</v>
      </c>
      <c r="D61" s="63" t="s">
        <v>79</v>
      </c>
      <c r="E61" s="37">
        <v>28</v>
      </c>
      <c r="F61" s="358"/>
      <c r="G61" s="85"/>
      <c r="H61" s="178"/>
      <c r="I61" s="71"/>
      <c r="J61" s="57"/>
      <c r="K61" s="70">
        <f t="shared" si="4"/>
        <v>1</v>
      </c>
      <c r="L61" s="59"/>
      <c r="M61" s="59"/>
      <c r="N61" s="59"/>
      <c r="O61" s="57"/>
      <c r="P61" s="57"/>
      <c r="Q61" s="57"/>
      <c r="R61" s="57"/>
    </row>
    <row r="62" spans="1:18" s="34" customFormat="1" ht="18" customHeight="1" thickBot="1" x14ac:dyDescent="0.35">
      <c r="A62" s="173"/>
      <c r="B62" s="357"/>
      <c r="C62" s="38">
        <v>82101900</v>
      </c>
      <c r="D62" s="63" t="s">
        <v>79</v>
      </c>
      <c r="E62" s="39">
        <v>28</v>
      </c>
      <c r="F62" s="358"/>
      <c r="G62" s="87"/>
      <c r="H62" s="178"/>
      <c r="I62" s="71"/>
      <c r="J62" s="57"/>
      <c r="K62" s="70">
        <f t="shared" si="4"/>
        <v>1</v>
      </c>
      <c r="L62" s="59"/>
      <c r="M62" s="59"/>
      <c r="N62" s="59"/>
      <c r="O62" s="57"/>
      <c r="P62" s="57"/>
      <c r="Q62" s="57"/>
      <c r="R62" s="57"/>
    </row>
    <row r="63" spans="1:18" s="32" customFormat="1" ht="22.5" customHeight="1" thickBot="1" x14ac:dyDescent="0.35">
      <c r="A63" s="172"/>
      <c r="B63" s="40" t="s">
        <v>171</v>
      </c>
      <c r="C63" s="41"/>
      <c r="D63" s="64">
        <v>43066</v>
      </c>
      <c r="E63" s="61"/>
      <c r="F63" s="43" t="str">
        <f>IF(D63="","NO CUMPLE","CUMPLE")</f>
        <v>CUMPLE</v>
      </c>
      <c r="G63" s="88"/>
      <c r="H63" s="179">
        <f>YEAR(D63)</f>
        <v>2017</v>
      </c>
      <c r="I63" s="69"/>
      <c r="J63" s="70"/>
      <c r="K63" s="70">
        <f>SUM(K59:K62)</f>
        <v>3</v>
      </c>
      <c r="L63" s="58"/>
      <c r="M63" s="58"/>
      <c r="N63" s="58"/>
      <c r="O63" s="70"/>
      <c r="P63" s="70"/>
      <c r="Q63" s="70"/>
      <c r="R63" s="70"/>
    </row>
    <row r="64" spans="1:18" s="32" customFormat="1" ht="20.25" customHeight="1" thickBot="1" x14ac:dyDescent="0.35">
      <c r="A64" s="172"/>
      <c r="B64" s="40" t="s">
        <v>70</v>
      </c>
      <c r="C64" s="41"/>
      <c r="D64" s="65">
        <v>829245771</v>
      </c>
      <c r="E64" s="61"/>
      <c r="F64" s="43" t="str">
        <f>IF(D64="","NO CUMPLE","CUMPLE")</f>
        <v>CUMPLE</v>
      </c>
      <c r="G64" s="88"/>
      <c r="H64" s="176"/>
      <c r="I64" s="69"/>
      <c r="J64" s="70"/>
      <c r="K64" s="70"/>
      <c r="L64" s="58"/>
      <c r="M64" s="58"/>
      <c r="N64" s="58"/>
      <c r="O64" s="70"/>
      <c r="P64" s="70"/>
      <c r="Q64" s="70"/>
      <c r="R64" s="70"/>
    </row>
    <row r="65" spans="1:18" s="32" customFormat="1" ht="24.75" customHeight="1" thickBot="1" x14ac:dyDescent="0.35">
      <c r="A65" s="172"/>
      <c r="B65" s="40" t="s">
        <v>72</v>
      </c>
      <c r="C65" s="41"/>
      <c r="D65" s="64">
        <v>43093</v>
      </c>
      <c r="E65" s="62"/>
      <c r="F65" s="43" t="str">
        <f>IF(D65="","",IF(OR(D65&gt;$C$5,D65&lt;$K$25,),"NO CUMPLE","CUMPLE"))</f>
        <v>CUMPLE</v>
      </c>
      <c r="G65" s="88"/>
      <c r="H65" s="180"/>
      <c r="I65" s="69"/>
      <c r="J65" s="70"/>
      <c r="K65" s="95">
        <v>41846</v>
      </c>
      <c r="L65" s="58"/>
      <c r="M65" s="58"/>
      <c r="N65" s="58"/>
      <c r="O65" s="75"/>
      <c r="P65" s="70"/>
      <c r="Q65" s="70"/>
      <c r="R65" s="70"/>
    </row>
    <row r="66" spans="1:18" s="32" customFormat="1" ht="19.5" customHeight="1" thickBot="1" x14ac:dyDescent="0.35">
      <c r="A66" s="172"/>
      <c r="B66" s="40" t="s">
        <v>71</v>
      </c>
      <c r="C66" s="41"/>
      <c r="D66" s="42">
        <f>IFERROR((D64/(VLOOKUP(H63,Hoja1!$A$9:$C$44,3,0)))*C57,"PENDIENTE")</f>
        <v>1124.0703020263868</v>
      </c>
      <c r="E66" s="62"/>
      <c r="F66" s="43" t="str">
        <f>IF(D66=0,"NO CUMPLE","CUMPLE")</f>
        <v>CUMPLE</v>
      </c>
      <c r="G66" s="88"/>
      <c r="H66" s="180"/>
      <c r="I66" s="69"/>
      <c r="J66" s="70"/>
      <c r="K66" s="70"/>
      <c r="L66" s="58"/>
      <c r="M66" s="58"/>
      <c r="N66" s="58"/>
      <c r="O66" s="70"/>
      <c r="P66" s="70"/>
      <c r="Q66" s="70"/>
      <c r="R66" s="70"/>
    </row>
    <row r="67" spans="1:18" s="32" customFormat="1" ht="19.5" x14ac:dyDescent="0.35">
      <c r="A67" s="172"/>
      <c r="B67" s="359" t="s">
        <v>86</v>
      </c>
      <c r="C67" s="50" t="s">
        <v>81</v>
      </c>
      <c r="D67" s="63" t="s">
        <v>79</v>
      </c>
      <c r="E67" s="36"/>
      <c r="F67" s="358" t="str">
        <f>IF(K72&gt;=1,"CUMPLE","NO CUMPLE")</f>
        <v>CUMPLE</v>
      </c>
      <c r="G67" s="86"/>
      <c r="H67" s="176"/>
      <c r="I67" s="69"/>
      <c r="J67" s="94" t="s">
        <v>79</v>
      </c>
      <c r="K67" s="70">
        <f>IF(D67="X",1,0)</f>
        <v>1</v>
      </c>
      <c r="L67" s="58"/>
      <c r="M67" s="58"/>
      <c r="N67" s="58"/>
      <c r="O67" s="70"/>
      <c r="P67" s="70"/>
      <c r="Q67" s="70"/>
      <c r="R67" s="70"/>
    </row>
    <row r="68" spans="1:18" s="34" customFormat="1" ht="19.5" x14ac:dyDescent="0.3">
      <c r="A68" s="173"/>
      <c r="B68" s="359"/>
      <c r="C68" s="35" t="s">
        <v>82</v>
      </c>
      <c r="D68" s="63" t="s">
        <v>79</v>
      </c>
      <c r="E68" s="37"/>
      <c r="F68" s="358"/>
      <c r="G68" s="85"/>
      <c r="H68" s="178"/>
      <c r="I68" s="71"/>
      <c r="J68" s="57"/>
      <c r="K68" s="70">
        <f t="shared" ref="K68:K71" si="5">IF(D68="X",1,0)</f>
        <v>1</v>
      </c>
      <c r="L68" s="59"/>
      <c r="M68" s="59"/>
      <c r="N68" s="59"/>
      <c r="O68" s="57"/>
      <c r="P68" s="57"/>
      <c r="Q68" s="57"/>
      <c r="R68" s="57"/>
    </row>
    <row r="69" spans="1:18" s="34" customFormat="1" ht="19.5" x14ac:dyDescent="0.3">
      <c r="A69" s="173"/>
      <c r="B69" s="359"/>
      <c r="C69" s="35" t="s">
        <v>83</v>
      </c>
      <c r="D69" s="63" t="s">
        <v>79</v>
      </c>
      <c r="E69" s="37"/>
      <c r="F69" s="358"/>
      <c r="G69" s="85"/>
      <c r="H69" s="178"/>
      <c r="I69" s="71"/>
      <c r="J69" s="57"/>
      <c r="K69" s="70">
        <f t="shared" si="5"/>
        <v>1</v>
      </c>
      <c r="L69" s="59"/>
      <c r="M69" s="59"/>
      <c r="N69" s="59"/>
      <c r="O69" s="57"/>
      <c r="P69" s="57"/>
      <c r="Q69" s="57"/>
      <c r="R69" s="57"/>
    </row>
    <row r="70" spans="1:18" s="34" customFormat="1" ht="19.5" x14ac:dyDescent="0.3">
      <c r="A70" s="173"/>
      <c r="B70" s="359"/>
      <c r="C70" s="38" t="s">
        <v>84</v>
      </c>
      <c r="D70" s="63" t="s">
        <v>79</v>
      </c>
      <c r="E70" s="67"/>
      <c r="F70" s="358"/>
      <c r="G70" s="85"/>
      <c r="H70" s="178"/>
      <c r="I70" s="71"/>
      <c r="J70" s="57"/>
      <c r="K70" s="70">
        <f t="shared" si="5"/>
        <v>1</v>
      </c>
      <c r="L70" s="59"/>
      <c r="M70" s="59"/>
      <c r="N70" s="59"/>
      <c r="O70" s="57"/>
      <c r="P70" s="57"/>
      <c r="Q70" s="57"/>
      <c r="R70" s="57"/>
    </row>
    <row r="71" spans="1:18" s="34" customFormat="1" ht="20.25" thickBot="1" x14ac:dyDescent="0.35">
      <c r="A71" s="173"/>
      <c r="B71" s="359"/>
      <c r="C71" s="68" t="s">
        <v>85</v>
      </c>
      <c r="D71" s="63" t="s">
        <v>79</v>
      </c>
      <c r="E71" s="39"/>
      <c r="F71" s="358"/>
      <c r="G71" s="87"/>
      <c r="H71" s="178"/>
      <c r="I71" s="71"/>
      <c r="J71" s="57"/>
      <c r="K71" s="70">
        <f t="shared" si="5"/>
        <v>1</v>
      </c>
      <c r="L71" s="59"/>
      <c r="M71" s="59"/>
      <c r="N71" s="59"/>
      <c r="O71" s="57"/>
      <c r="P71" s="57"/>
      <c r="Q71" s="57"/>
      <c r="R71" s="57"/>
    </row>
    <row r="72" spans="1:18" s="32" customFormat="1" ht="16.5" thickBot="1" x14ac:dyDescent="0.35">
      <c r="A72" s="172"/>
      <c r="B72" s="45" t="s">
        <v>87</v>
      </c>
      <c r="C72" s="46"/>
      <c r="D72" s="46"/>
      <c r="E72" s="46"/>
      <c r="F72" s="78" t="str">
        <f>IF(F67="","PENDIENTE",IF(F66="","PENDIENTE",IF(F65="","PENDIENTE",IF(F64="","PENDIENTE",IF(F63="","PENDIENTE",IF(F59="","PENDIENTE",IF(F67="NO CUMPLE","NO CUMPLE",IF(F66="NO CUMPLE","NO CUMPLE",IF(F65="NO CUMPLE","NO CUMPLE",IF(F64="NO CUMPLE","NO CUMPLE",(IF(F63="NO CUMPLE","NO CUMPLE",IF(F59="NO CUMPLE","NO CUMPLE","CUMPLE")))))))))))))</f>
        <v>CUMPLE</v>
      </c>
      <c r="G72" s="44"/>
      <c r="H72" s="181" t="s">
        <v>74</v>
      </c>
      <c r="I72" s="69"/>
      <c r="J72" s="70"/>
      <c r="K72" s="70">
        <f>SUM(K67:K71)</f>
        <v>5</v>
      </c>
      <c r="L72" s="58"/>
      <c r="M72" s="58"/>
      <c r="N72" s="58"/>
      <c r="O72" s="70"/>
      <c r="P72" s="70"/>
      <c r="Q72" s="70"/>
      <c r="R72" s="70"/>
    </row>
    <row r="73" spans="1:18" ht="14.25" thickBot="1" x14ac:dyDescent="0.3">
      <c r="B73" s="79"/>
      <c r="C73" s="79"/>
      <c r="D73" s="79"/>
      <c r="E73" s="79"/>
      <c r="F73" s="80"/>
      <c r="G73" s="79"/>
      <c r="I73" s="72"/>
      <c r="L73" s="11"/>
      <c r="M73" s="11"/>
      <c r="N73" s="11"/>
      <c r="O73" s="72"/>
      <c r="P73" s="72"/>
      <c r="Q73" s="72"/>
      <c r="R73" s="72"/>
    </row>
    <row r="74" spans="1:18" s="32" customFormat="1" ht="21" thickBot="1" x14ac:dyDescent="0.3">
      <c r="A74" s="172"/>
      <c r="B74" s="48" t="s">
        <v>90</v>
      </c>
      <c r="C74" s="378" t="s">
        <v>282</v>
      </c>
      <c r="D74" s="379"/>
      <c r="E74" s="379"/>
      <c r="F74" s="379"/>
      <c r="G74" s="380"/>
      <c r="H74" s="176"/>
      <c r="I74" s="31"/>
      <c r="J74" s="70"/>
      <c r="K74" s="70"/>
      <c r="L74" s="77"/>
      <c r="M74" s="58"/>
      <c r="N74" s="58"/>
    </row>
    <row r="75" spans="1:18" s="32" customFormat="1" ht="34.5" customHeight="1" thickBot="1" x14ac:dyDescent="0.3">
      <c r="A75" s="172"/>
      <c r="B75" s="47" t="s">
        <v>62</v>
      </c>
      <c r="C75" s="369" t="s">
        <v>288</v>
      </c>
      <c r="D75" s="370"/>
      <c r="E75" s="370"/>
      <c r="F75" s="370"/>
      <c r="G75" s="371"/>
      <c r="H75" s="176"/>
      <c r="I75" s="31"/>
      <c r="J75" s="70"/>
      <c r="K75" s="70"/>
      <c r="L75" s="83"/>
      <c r="M75" s="58"/>
      <c r="N75" s="58"/>
    </row>
    <row r="76" spans="1:18" s="34" customFormat="1" ht="32.25" customHeight="1" thickBot="1" x14ac:dyDescent="0.35">
      <c r="A76" s="173"/>
      <c r="B76" s="56" t="s">
        <v>63</v>
      </c>
      <c r="C76" s="372" t="s">
        <v>289</v>
      </c>
      <c r="D76" s="373"/>
      <c r="E76" s="373"/>
      <c r="F76" s="373"/>
      <c r="G76" s="374"/>
      <c r="H76" s="178"/>
      <c r="I76" s="33"/>
      <c r="J76" s="57"/>
      <c r="K76" s="57"/>
      <c r="L76" s="84"/>
      <c r="M76" s="59"/>
      <c r="N76" s="59"/>
    </row>
    <row r="77" spans="1:18" s="32" customFormat="1" ht="37.5" customHeight="1" thickBot="1" x14ac:dyDescent="0.3">
      <c r="A77" s="172"/>
      <c r="B77" s="49" t="s">
        <v>64</v>
      </c>
      <c r="C77" s="375">
        <v>1</v>
      </c>
      <c r="D77" s="376"/>
      <c r="E77" s="376"/>
      <c r="F77" s="376"/>
      <c r="G77" s="377"/>
      <c r="H77" s="176"/>
      <c r="I77" s="69"/>
      <c r="J77" s="70"/>
      <c r="K77" s="70"/>
      <c r="L77" s="58"/>
      <c r="M77" s="58"/>
      <c r="N77" s="58"/>
      <c r="O77" s="70"/>
      <c r="P77" s="70"/>
      <c r="Q77" s="70"/>
      <c r="R77" s="70"/>
    </row>
    <row r="78" spans="1:18" s="32" customFormat="1" ht="30" customHeight="1" thickBot="1" x14ac:dyDescent="0.35">
      <c r="A78" s="172"/>
      <c r="B78" s="51"/>
      <c r="C78" s="52" t="s">
        <v>65</v>
      </c>
      <c r="D78" s="53" t="s">
        <v>66</v>
      </c>
      <c r="E78" s="66" t="s">
        <v>172</v>
      </c>
      <c r="F78" s="54" t="s">
        <v>67</v>
      </c>
      <c r="G78" s="55" t="s">
        <v>68</v>
      </c>
      <c r="H78" s="176"/>
      <c r="I78" s="69"/>
      <c r="J78" s="70"/>
      <c r="K78" s="70"/>
      <c r="L78" s="58"/>
      <c r="M78" s="58"/>
      <c r="N78" s="58"/>
      <c r="O78" s="70"/>
      <c r="P78" s="70"/>
      <c r="Q78" s="70"/>
      <c r="R78" s="70"/>
    </row>
    <row r="79" spans="1:18" s="32" customFormat="1" ht="23.25" customHeight="1" x14ac:dyDescent="0.35">
      <c r="A79" s="172"/>
      <c r="B79" s="357" t="s">
        <v>69</v>
      </c>
      <c r="C79" s="50">
        <v>82101500</v>
      </c>
      <c r="D79" s="63"/>
      <c r="E79" s="36"/>
      <c r="F79" s="358" t="str">
        <f>IF(K83&gt;=1,"CUMPLE","NO CUMPLE")</f>
        <v>CUMPLE</v>
      </c>
      <c r="G79" s="86"/>
      <c r="H79" s="176"/>
      <c r="I79" s="69"/>
      <c r="J79" s="94" t="s">
        <v>79</v>
      </c>
      <c r="K79" s="70">
        <f>IF(D79="X",1,0)</f>
        <v>0</v>
      </c>
      <c r="L79" s="58"/>
      <c r="M79" s="58"/>
      <c r="N79" s="58"/>
      <c r="O79" s="70"/>
      <c r="P79" s="70"/>
      <c r="Q79" s="70"/>
      <c r="R79" s="70"/>
    </row>
    <row r="80" spans="1:18" s="34" customFormat="1" ht="15" customHeight="1" x14ac:dyDescent="0.3">
      <c r="A80" s="173"/>
      <c r="B80" s="357"/>
      <c r="C80" s="35">
        <v>82101600</v>
      </c>
      <c r="D80" s="63" t="s">
        <v>79</v>
      </c>
      <c r="E80" s="37">
        <v>35</v>
      </c>
      <c r="F80" s="358"/>
      <c r="G80" s="85"/>
      <c r="H80" s="178"/>
      <c r="I80" s="71"/>
      <c r="J80" s="57"/>
      <c r="K80" s="70">
        <f t="shared" ref="K80:K82" si="6">IF(D80="X",1,0)</f>
        <v>1</v>
      </c>
      <c r="L80" s="59"/>
      <c r="M80" s="59"/>
      <c r="N80" s="59"/>
      <c r="O80" s="57"/>
      <c r="P80" s="57"/>
      <c r="Q80" s="57"/>
      <c r="R80" s="57"/>
    </row>
    <row r="81" spans="1:18" s="34" customFormat="1" ht="19.5" x14ac:dyDescent="0.3">
      <c r="A81" s="173"/>
      <c r="B81" s="357"/>
      <c r="C81" s="35">
        <v>82101800</v>
      </c>
      <c r="D81" s="63" t="s">
        <v>79</v>
      </c>
      <c r="E81" s="37">
        <v>35</v>
      </c>
      <c r="F81" s="358"/>
      <c r="G81" s="85"/>
      <c r="H81" s="178"/>
      <c r="I81" s="71"/>
      <c r="J81" s="57"/>
      <c r="K81" s="70">
        <f t="shared" si="6"/>
        <v>1</v>
      </c>
      <c r="L81" s="59"/>
      <c r="M81" s="59"/>
      <c r="N81" s="59"/>
      <c r="O81" s="57"/>
      <c r="P81" s="57"/>
      <c r="Q81" s="57"/>
      <c r="R81" s="57"/>
    </row>
    <row r="82" spans="1:18" s="34" customFormat="1" ht="18" customHeight="1" thickBot="1" x14ac:dyDescent="0.35">
      <c r="A82" s="173"/>
      <c r="B82" s="357"/>
      <c r="C82" s="38">
        <v>82101900</v>
      </c>
      <c r="D82" s="63" t="s">
        <v>79</v>
      </c>
      <c r="E82" s="39">
        <v>35</v>
      </c>
      <c r="F82" s="358"/>
      <c r="G82" s="87"/>
      <c r="H82" s="178"/>
      <c r="I82" s="71"/>
      <c r="J82" s="57"/>
      <c r="K82" s="70">
        <f t="shared" si="6"/>
        <v>1</v>
      </c>
      <c r="L82" s="59"/>
      <c r="M82" s="59"/>
      <c r="N82" s="59"/>
      <c r="O82" s="57"/>
      <c r="P82" s="57"/>
      <c r="Q82" s="57"/>
      <c r="R82" s="57"/>
    </row>
    <row r="83" spans="1:18" s="32" customFormat="1" ht="22.5" customHeight="1" thickBot="1" x14ac:dyDescent="0.35">
      <c r="A83" s="172"/>
      <c r="B83" s="40" t="s">
        <v>171</v>
      </c>
      <c r="C83" s="41"/>
      <c r="D83" s="64">
        <v>43419</v>
      </c>
      <c r="E83" s="61"/>
      <c r="F83" s="43" t="str">
        <f>IF(D83="","NO CUMPLE","CUMPLE")</f>
        <v>CUMPLE</v>
      </c>
      <c r="G83" s="88"/>
      <c r="H83" s="179">
        <f>YEAR(D83)</f>
        <v>2018</v>
      </c>
      <c r="I83" s="69"/>
      <c r="J83" s="70"/>
      <c r="K83" s="70">
        <f>SUM(K79:K82)</f>
        <v>3</v>
      </c>
      <c r="L83" s="58"/>
      <c r="M83" s="58"/>
      <c r="N83" s="58"/>
      <c r="O83" s="70"/>
      <c r="P83" s="70"/>
      <c r="Q83" s="70"/>
      <c r="R83" s="70"/>
    </row>
    <row r="84" spans="1:18" s="32" customFormat="1" ht="20.25" customHeight="1" thickBot="1" x14ac:dyDescent="0.35">
      <c r="A84" s="172"/>
      <c r="B84" s="40" t="s">
        <v>70</v>
      </c>
      <c r="C84" s="41"/>
      <c r="D84" s="65">
        <v>238561492</v>
      </c>
      <c r="E84" s="61"/>
      <c r="F84" s="43" t="str">
        <f>IF(D84="","NO CUMPLE","CUMPLE")</f>
        <v>CUMPLE</v>
      </c>
      <c r="G84" s="88"/>
      <c r="H84" s="176"/>
      <c r="I84" s="69"/>
      <c r="J84" s="70"/>
      <c r="K84" s="70"/>
      <c r="L84" s="58"/>
      <c r="M84" s="58"/>
      <c r="N84" s="58"/>
      <c r="O84" s="70"/>
      <c r="P84" s="70"/>
      <c r="Q84" s="70"/>
      <c r="R84" s="70"/>
    </row>
    <row r="85" spans="1:18" s="32" customFormat="1" ht="24.75" customHeight="1" thickBot="1" x14ac:dyDescent="0.35">
      <c r="A85" s="172"/>
      <c r="B85" s="40" t="s">
        <v>72</v>
      </c>
      <c r="C85" s="41"/>
      <c r="D85" s="64">
        <v>43458</v>
      </c>
      <c r="E85" s="62"/>
      <c r="F85" s="43" t="str">
        <f>IF(D85="","",IF(OR(D85&gt;$C$5,D85&lt;$K$25,),"NO CUMPLE","CUMPLE"))</f>
        <v>CUMPLE</v>
      </c>
      <c r="G85" s="88"/>
      <c r="H85" s="180"/>
      <c r="I85" s="69"/>
      <c r="J85" s="70"/>
      <c r="K85" s="95">
        <v>41846</v>
      </c>
      <c r="L85" s="58"/>
      <c r="M85" s="58"/>
      <c r="N85" s="58"/>
      <c r="O85" s="75"/>
      <c r="P85" s="70"/>
      <c r="Q85" s="70"/>
      <c r="R85" s="70"/>
    </row>
    <row r="86" spans="1:18" s="32" customFormat="1" ht="19.5" customHeight="1" thickBot="1" x14ac:dyDescent="0.35">
      <c r="A86" s="172"/>
      <c r="B86" s="40" t="s">
        <v>71</v>
      </c>
      <c r="C86" s="41"/>
      <c r="D86" s="42">
        <f>IFERROR((D84/(VLOOKUP(H83,Hoja1!$A$9:$C$44,3,0)))*C77,"PENDIENTE")</f>
        <v>305.36183666520748</v>
      </c>
      <c r="E86" s="62"/>
      <c r="F86" s="43" t="str">
        <f>IF(D86=0,"NO CUMPLE","CUMPLE")</f>
        <v>CUMPLE</v>
      </c>
      <c r="G86" s="88"/>
      <c r="H86" s="180"/>
      <c r="I86" s="69"/>
      <c r="J86" s="70"/>
      <c r="K86" s="70"/>
      <c r="L86" s="58"/>
      <c r="M86" s="58"/>
      <c r="N86" s="58"/>
      <c r="O86" s="70"/>
      <c r="P86" s="70"/>
      <c r="Q86" s="70"/>
      <c r="R86" s="70"/>
    </row>
    <row r="87" spans="1:18" s="32" customFormat="1" ht="19.5" x14ac:dyDescent="0.35">
      <c r="A87" s="172"/>
      <c r="B87" s="359" t="s">
        <v>86</v>
      </c>
      <c r="C87" s="50" t="s">
        <v>81</v>
      </c>
      <c r="D87" s="63" t="s">
        <v>79</v>
      </c>
      <c r="E87" s="36"/>
      <c r="F87" s="358" t="str">
        <f>IF(K92&gt;=1,"CUMPLE","NO CUMPLE")</f>
        <v>CUMPLE</v>
      </c>
      <c r="G87" s="86"/>
      <c r="H87" s="176"/>
      <c r="I87" s="69"/>
      <c r="J87" s="94" t="s">
        <v>79</v>
      </c>
      <c r="K87" s="70">
        <f>IF(D87="X",1,0)</f>
        <v>1</v>
      </c>
      <c r="L87" s="58"/>
      <c r="M87" s="58"/>
      <c r="N87" s="58"/>
      <c r="O87" s="70"/>
      <c r="P87" s="70"/>
      <c r="Q87" s="70"/>
      <c r="R87" s="70"/>
    </row>
    <row r="88" spans="1:18" s="34" customFormat="1" ht="19.5" x14ac:dyDescent="0.3">
      <c r="A88" s="173"/>
      <c r="B88" s="359"/>
      <c r="C88" s="35" t="s">
        <v>82</v>
      </c>
      <c r="D88" s="63" t="s">
        <v>79</v>
      </c>
      <c r="E88" s="37"/>
      <c r="F88" s="358"/>
      <c r="G88" s="85"/>
      <c r="H88" s="178"/>
      <c r="I88" s="71"/>
      <c r="J88" s="57"/>
      <c r="K88" s="70">
        <f t="shared" ref="K88:K91" si="7">IF(D88="X",1,0)</f>
        <v>1</v>
      </c>
      <c r="L88" s="59"/>
      <c r="M88" s="59"/>
      <c r="N88" s="59"/>
      <c r="O88" s="57"/>
      <c r="P88" s="57"/>
      <c r="Q88" s="57"/>
      <c r="R88" s="57"/>
    </row>
    <row r="89" spans="1:18" s="34" customFormat="1" ht="19.5" x14ac:dyDescent="0.3">
      <c r="A89" s="173"/>
      <c r="B89" s="359"/>
      <c r="C89" s="35" t="s">
        <v>83</v>
      </c>
      <c r="D89" s="63" t="s">
        <v>79</v>
      </c>
      <c r="E89" s="37"/>
      <c r="F89" s="358"/>
      <c r="G89" s="85"/>
      <c r="H89" s="178"/>
      <c r="I89" s="71"/>
      <c r="J89" s="57"/>
      <c r="K89" s="70">
        <f t="shared" si="7"/>
        <v>1</v>
      </c>
      <c r="L89" s="59"/>
      <c r="M89" s="59"/>
      <c r="N89" s="59"/>
      <c r="O89" s="57"/>
      <c r="P89" s="57"/>
      <c r="Q89" s="57"/>
      <c r="R89" s="57"/>
    </row>
    <row r="90" spans="1:18" s="34" customFormat="1" ht="19.5" x14ac:dyDescent="0.3">
      <c r="A90" s="173"/>
      <c r="B90" s="359"/>
      <c r="C90" s="38" t="s">
        <v>84</v>
      </c>
      <c r="D90" s="63" t="s">
        <v>79</v>
      </c>
      <c r="E90" s="67"/>
      <c r="F90" s="358"/>
      <c r="G90" s="85"/>
      <c r="H90" s="178"/>
      <c r="I90" s="71"/>
      <c r="J90" s="57"/>
      <c r="K90" s="70">
        <f t="shared" si="7"/>
        <v>1</v>
      </c>
      <c r="L90" s="59"/>
      <c r="M90" s="59"/>
      <c r="N90" s="59"/>
      <c r="O90" s="57"/>
      <c r="P90" s="57"/>
      <c r="Q90" s="57"/>
      <c r="R90" s="57"/>
    </row>
    <row r="91" spans="1:18" s="34" customFormat="1" ht="20.25" thickBot="1" x14ac:dyDescent="0.35">
      <c r="A91" s="173"/>
      <c r="B91" s="359"/>
      <c r="C91" s="68" t="s">
        <v>85</v>
      </c>
      <c r="D91" s="63" t="s">
        <v>79</v>
      </c>
      <c r="E91" s="39"/>
      <c r="F91" s="358"/>
      <c r="G91" s="87"/>
      <c r="H91" s="178"/>
      <c r="I91" s="71"/>
      <c r="J91" s="57"/>
      <c r="K91" s="70">
        <f t="shared" si="7"/>
        <v>1</v>
      </c>
      <c r="L91" s="59"/>
      <c r="M91" s="59"/>
      <c r="N91" s="59"/>
      <c r="O91" s="57"/>
      <c r="P91" s="57"/>
      <c r="Q91" s="57"/>
      <c r="R91" s="57"/>
    </row>
    <row r="92" spans="1:18" s="32" customFormat="1" ht="16.5" thickBot="1" x14ac:dyDescent="0.35">
      <c r="A92" s="172"/>
      <c r="B92" s="45" t="s">
        <v>87</v>
      </c>
      <c r="C92" s="46"/>
      <c r="D92" s="46"/>
      <c r="E92" s="46"/>
      <c r="F92" s="78" t="str">
        <f>IF(F87="","PENDIENTE",IF(F86="","PENDIENTE",IF(F85="","PENDIENTE",IF(F84="","PENDIENTE",IF(F83="","PENDIENTE",IF(F79="","PENDIENTE",IF(F87="NO CUMPLE","NO CUMPLE",IF(F86="NO CUMPLE","NO CUMPLE",IF(F85="NO CUMPLE","NO CUMPLE",IF(F84="NO CUMPLE","NO CUMPLE",(IF(F83="NO CUMPLE","NO CUMPLE",IF(F79="NO CUMPLE","NO CUMPLE","CUMPLE")))))))))))))</f>
        <v>CUMPLE</v>
      </c>
      <c r="G92" s="44"/>
      <c r="H92" s="181" t="s">
        <v>74</v>
      </c>
      <c r="I92" s="69"/>
      <c r="J92" s="70"/>
      <c r="K92" s="70">
        <f>SUM(K87:K91)</f>
        <v>5</v>
      </c>
      <c r="L92" s="58"/>
      <c r="M92" s="58"/>
      <c r="N92" s="58"/>
      <c r="O92" s="70"/>
      <c r="P92" s="70"/>
      <c r="Q92" s="70"/>
      <c r="R92" s="70"/>
    </row>
    <row r="93" spans="1:18" ht="14.25" thickBot="1" x14ac:dyDescent="0.3">
      <c r="B93" s="79"/>
      <c r="C93" s="79"/>
      <c r="D93" s="79"/>
      <c r="E93" s="79"/>
      <c r="F93" s="80"/>
      <c r="G93" s="79"/>
      <c r="I93" s="72"/>
      <c r="L93" s="11"/>
      <c r="M93" s="11"/>
      <c r="N93" s="11"/>
      <c r="O93" s="72"/>
      <c r="P93" s="72"/>
      <c r="Q93" s="72"/>
      <c r="R93" s="72"/>
    </row>
    <row r="94" spans="1:18" s="32" customFormat="1" ht="21" thickBot="1" x14ac:dyDescent="0.3">
      <c r="A94" s="172"/>
      <c r="B94" s="48" t="s">
        <v>91</v>
      </c>
      <c r="C94" s="366" t="s">
        <v>285</v>
      </c>
      <c r="D94" s="367"/>
      <c r="E94" s="367"/>
      <c r="F94" s="367"/>
      <c r="G94" s="368"/>
      <c r="H94" s="176"/>
      <c r="I94" s="31"/>
      <c r="J94" s="70"/>
      <c r="K94" s="70"/>
      <c r="L94" s="77"/>
      <c r="M94" s="58"/>
      <c r="N94" s="58"/>
    </row>
    <row r="95" spans="1:18" s="32" customFormat="1" ht="34.5" customHeight="1" thickBot="1" x14ac:dyDescent="0.3">
      <c r="A95" s="172"/>
      <c r="B95" s="47" t="s">
        <v>62</v>
      </c>
      <c r="C95" s="369" t="s">
        <v>290</v>
      </c>
      <c r="D95" s="370"/>
      <c r="E95" s="370"/>
      <c r="F95" s="370"/>
      <c r="G95" s="371"/>
      <c r="H95" s="176"/>
      <c r="I95" s="31"/>
      <c r="J95" s="70"/>
      <c r="K95" s="70"/>
      <c r="L95" s="83"/>
      <c r="M95" s="58"/>
      <c r="N95" s="58"/>
    </row>
    <row r="96" spans="1:18" s="34" customFormat="1" ht="32.25" customHeight="1" thickBot="1" x14ac:dyDescent="0.35">
      <c r="A96" s="173"/>
      <c r="B96" s="56" t="s">
        <v>63</v>
      </c>
      <c r="C96" s="372" t="s">
        <v>291</v>
      </c>
      <c r="D96" s="373"/>
      <c r="E96" s="373"/>
      <c r="F96" s="373"/>
      <c r="G96" s="374"/>
      <c r="H96" s="178"/>
      <c r="I96" s="33"/>
      <c r="J96" s="57"/>
      <c r="K96" s="57"/>
      <c r="L96" s="84"/>
      <c r="M96" s="59"/>
      <c r="N96" s="59"/>
    </row>
    <row r="97" spans="1:18" s="32" customFormat="1" ht="37.5" customHeight="1" thickBot="1" x14ac:dyDescent="0.3">
      <c r="A97" s="172"/>
      <c r="B97" s="49" t="s">
        <v>64</v>
      </c>
      <c r="C97" s="375">
        <v>1</v>
      </c>
      <c r="D97" s="376"/>
      <c r="E97" s="376"/>
      <c r="F97" s="376"/>
      <c r="G97" s="377"/>
      <c r="H97" s="176"/>
      <c r="I97" s="69"/>
      <c r="J97" s="70"/>
      <c r="K97" s="70"/>
      <c r="L97" s="58"/>
      <c r="M97" s="58"/>
      <c r="N97" s="58"/>
      <c r="O97" s="70"/>
      <c r="P97" s="70"/>
      <c r="Q97" s="70"/>
      <c r="R97" s="70"/>
    </row>
    <row r="98" spans="1:18" s="32" customFormat="1" ht="30" customHeight="1" thickBot="1" x14ac:dyDescent="0.35">
      <c r="A98" s="172"/>
      <c r="B98" s="51"/>
      <c r="C98" s="52" t="s">
        <v>65</v>
      </c>
      <c r="D98" s="53" t="s">
        <v>66</v>
      </c>
      <c r="E98" s="66" t="s">
        <v>172</v>
      </c>
      <c r="F98" s="54" t="s">
        <v>67</v>
      </c>
      <c r="G98" s="55" t="s">
        <v>68</v>
      </c>
      <c r="H98" s="176"/>
      <c r="I98" s="69"/>
      <c r="J98" s="70"/>
      <c r="K98" s="70"/>
      <c r="L98" s="58"/>
      <c r="M98" s="58"/>
      <c r="N98" s="58"/>
      <c r="O98" s="70"/>
      <c r="P98" s="70"/>
      <c r="Q98" s="70"/>
      <c r="R98" s="70"/>
    </row>
    <row r="99" spans="1:18" s="32" customFormat="1" ht="23.25" customHeight="1" x14ac:dyDescent="0.35">
      <c r="A99" s="172"/>
      <c r="B99" s="357" t="s">
        <v>69</v>
      </c>
      <c r="C99" s="50">
        <v>82101500</v>
      </c>
      <c r="D99" s="63"/>
      <c r="E99" s="36"/>
      <c r="F99" s="358" t="str">
        <f>IF(K103&gt;=1,"CUMPLE","NO CUMPLE")</f>
        <v>CUMPLE</v>
      </c>
      <c r="G99" s="363" t="s">
        <v>292</v>
      </c>
      <c r="H99" s="176"/>
      <c r="I99" s="69"/>
      <c r="J99" s="94" t="s">
        <v>79</v>
      </c>
      <c r="K99" s="70">
        <f>IF(D99="X",1,0)</f>
        <v>0</v>
      </c>
      <c r="L99" s="58"/>
      <c r="M99" s="58"/>
      <c r="N99" s="58"/>
      <c r="O99" s="70"/>
      <c r="P99" s="70"/>
      <c r="Q99" s="70"/>
      <c r="R99" s="70"/>
    </row>
    <row r="100" spans="1:18" s="34" customFormat="1" ht="15" customHeight="1" x14ac:dyDescent="0.3">
      <c r="A100" s="173"/>
      <c r="B100" s="357"/>
      <c r="C100" s="35">
        <v>82101600</v>
      </c>
      <c r="D100" s="63" t="s">
        <v>79</v>
      </c>
      <c r="E100" s="37">
        <v>9</v>
      </c>
      <c r="F100" s="358"/>
      <c r="G100" s="364"/>
      <c r="H100" s="178"/>
      <c r="I100" s="71"/>
      <c r="J100" s="57"/>
      <c r="K100" s="70">
        <f t="shared" ref="K100:K102" si="8">IF(D100="X",1,0)</f>
        <v>1</v>
      </c>
      <c r="L100" s="59"/>
      <c r="M100" s="59"/>
      <c r="N100" s="59"/>
      <c r="O100" s="57"/>
      <c r="P100" s="57"/>
      <c r="Q100" s="57"/>
      <c r="R100" s="57"/>
    </row>
    <row r="101" spans="1:18" s="34" customFormat="1" ht="19.5" x14ac:dyDescent="0.3">
      <c r="A101" s="173"/>
      <c r="B101" s="357"/>
      <c r="C101" s="35">
        <v>82101800</v>
      </c>
      <c r="D101" s="63" t="s">
        <v>79</v>
      </c>
      <c r="E101" s="37">
        <v>9</v>
      </c>
      <c r="F101" s="358"/>
      <c r="G101" s="364"/>
      <c r="H101" s="178"/>
      <c r="I101" s="71"/>
      <c r="J101" s="57"/>
      <c r="K101" s="70">
        <f t="shared" si="8"/>
        <v>1</v>
      </c>
      <c r="L101" s="59"/>
      <c r="M101" s="59"/>
      <c r="N101" s="59"/>
      <c r="O101" s="57"/>
      <c r="P101" s="57"/>
      <c r="Q101" s="57"/>
      <c r="R101" s="57"/>
    </row>
    <row r="102" spans="1:18" s="34" customFormat="1" ht="18" customHeight="1" thickBot="1" x14ac:dyDescent="0.35">
      <c r="A102" s="173"/>
      <c r="B102" s="357"/>
      <c r="C102" s="38">
        <v>82101900</v>
      </c>
      <c r="D102" s="63" t="s">
        <v>79</v>
      </c>
      <c r="E102" s="39">
        <v>9</v>
      </c>
      <c r="F102" s="358"/>
      <c r="G102" s="365"/>
      <c r="H102" s="178"/>
      <c r="I102" s="71"/>
      <c r="J102" s="57"/>
      <c r="K102" s="70">
        <f t="shared" si="8"/>
        <v>1</v>
      </c>
      <c r="L102" s="59"/>
      <c r="M102" s="59"/>
      <c r="N102" s="59"/>
      <c r="O102" s="57"/>
      <c r="P102" s="57"/>
      <c r="Q102" s="57"/>
      <c r="R102" s="57"/>
    </row>
    <row r="103" spans="1:18" s="32" customFormat="1" ht="22.5" customHeight="1" thickBot="1" x14ac:dyDescent="0.35">
      <c r="A103" s="172"/>
      <c r="B103" s="40" t="s">
        <v>171</v>
      </c>
      <c r="C103" s="41"/>
      <c r="D103" s="64">
        <v>42697</v>
      </c>
      <c r="E103" s="61"/>
      <c r="F103" s="43" t="str">
        <f>IF(D103="","NO CUMPLE","CUMPLE")</f>
        <v>CUMPLE</v>
      </c>
      <c r="G103" s="88"/>
      <c r="H103" s="179">
        <f>YEAR(D103)</f>
        <v>2016</v>
      </c>
      <c r="I103" s="69"/>
      <c r="J103" s="70"/>
      <c r="K103" s="70">
        <f>SUM(K99:K102)</f>
        <v>3</v>
      </c>
      <c r="L103" s="58"/>
      <c r="M103" s="58"/>
      <c r="N103" s="58"/>
      <c r="O103" s="70"/>
      <c r="P103" s="70"/>
      <c r="Q103" s="70"/>
      <c r="R103" s="70"/>
    </row>
    <row r="104" spans="1:18" s="32" customFormat="1" ht="20.25" customHeight="1" thickBot="1" x14ac:dyDescent="0.35">
      <c r="A104" s="172"/>
      <c r="B104" s="40" t="s">
        <v>70</v>
      </c>
      <c r="C104" s="41"/>
      <c r="D104" s="65">
        <v>746748696</v>
      </c>
      <c r="E104" s="61"/>
      <c r="F104" s="43" t="str">
        <f>IF(D104="","NO CUMPLE","CUMPLE")</f>
        <v>CUMPLE</v>
      </c>
      <c r="G104" s="88"/>
      <c r="H104" s="176"/>
      <c r="I104" s="69"/>
      <c r="J104" s="70"/>
      <c r="K104" s="70"/>
      <c r="L104" s="58"/>
      <c r="M104" s="58"/>
      <c r="N104" s="58"/>
      <c r="O104" s="70"/>
      <c r="P104" s="70"/>
      <c r="Q104" s="70"/>
      <c r="R104" s="70"/>
    </row>
    <row r="105" spans="1:18" s="32" customFormat="1" ht="24.75" customHeight="1" thickBot="1" x14ac:dyDescent="0.35">
      <c r="A105" s="172"/>
      <c r="B105" s="40" t="s">
        <v>72</v>
      </c>
      <c r="C105" s="41"/>
      <c r="D105" s="64">
        <v>42728</v>
      </c>
      <c r="E105" s="62"/>
      <c r="F105" s="43" t="str">
        <f>IF(D105="","",IF(OR(D105&gt;$C$5,D105&lt;$K$25,),"NO CUMPLE","CUMPLE"))</f>
        <v>CUMPLE</v>
      </c>
      <c r="G105" s="88"/>
      <c r="H105" s="180"/>
      <c r="I105" s="69"/>
      <c r="J105" s="70"/>
      <c r="K105" s="95">
        <v>41846</v>
      </c>
      <c r="L105" s="58"/>
      <c r="M105" s="58"/>
      <c r="N105" s="58"/>
      <c r="O105" s="75"/>
      <c r="P105" s="70"/>
      <c r="Q105" s="70"/>
      <c r="R105" s="70"/>
    </row>
    <row r="106" spans="1:18" s="32" customFormat="1" ht="19.5" customHeight="1" thickBot="1" x14ac:dyDescent="0.35">
      <c r="A106" s="172"/>
      <c r="B106" s="40" t="s">
        <v>71</v>
      </c>
      <c r="C106" s="41"/>
      <c r="D106" s="42">
        <f>IFERROR((D104/(VLOOKUP(H103,Hoja1!$A$9:$C$44,3,0)))*C97,"PENDIENTE")</f>
        <v>1083.0999789688958</v>
      </c>
      <c r="E106" s="62"/>
      <c r="F106" s="43" t="str">
        <f>IF(D106=0,"NO CUMPLE","CUMPLE")</f>
        <v>CUMPLE</v>
      </c>
      <c r="G106" s="88"/>
      <c r="H106" s="180"/>
      <c r="I106" s="69"/>
      <c r="J106" s="70"/>
      <c r="K106" s="70"/>
      <c r="L106" s="58"/>
      <c r="M106" s="58"/>
      <c r="N106" s="58"/>
      <c r="O106" s="70"/>
      <c r="P106" s="70"/>
      <c r="Q106" s="70"/>
      <c r="R106" s="70"/>
    </row>
    <row r="107" spans="1:18" s="32" customFormat="1" ht="19.5" x14ac:dyDescent="0.35">
      <c r="A107" s="172"/>
      <c r="B107" s="359" t="s">
        <v>86</v>
      </c>
      <c r="C107" s="50" t="s">
        <v>81</v>
      </c>
      <c r="D107" s="63" t="s">
        <v>79</v>
      </c>
      <c r="E107" s="36"/>
      <c r="F107" s="358" t="str">
        <f>IF(K112&gt;=1,"CUMPLE","NO CUMPLE")</f>
        <v>CUMPLE</v>
      </c>
      <c r="G107" s="86"/>
      <c r="H107" s="176"/>
      <c r="I107" s="69"/>
      <c r="J107" s="94" t="s">
        <v>79</v>
      </c>
      <c r="K107" s="70">
        <f>IF(D107="X",1,0)</f>
        <v>1</v>
      </c>
      <c r="L107" s="58"/>
      <c r="M107" s="58">
        <f>IF(F32="CUMPLE",1,0)</f>
        <v>1</v>
      </c>
      <c r="N107" s="58"/>
      <c r="O107" s="70"/>
      <c r="P107" s="70"/>
      <c r="Q107" s="70"/>
      <c r="R107" s="70"/>
    </row>
    <row r="108" spans="1:18" s="34" customFormat="1" ht="19.5" x14ac:dyDescent="0.3">
      <c r="A108" s="173"/>
      <c r="B108" s="359"/>
      <c r="C108" s="35" t="s">
        <v>82</v>
      </c>
      <c r="D108" s="63" t="s">
        <v>79</v>
      </c>
      <c r="E108" s="37"/>
      <c r="F108" s="358"/>
      <c r="G108" s="85"/>
      <c r="H108" s="178"/>
      <c r="I108" s="71"/>
      <c r="J108" s="57"/>
      <c r="K108" s="70">
        <f t="shared" ref="K108:K111" si="9">IF(D108="X",1,0)</f>
        <v>1</v>
      </c>
      <c r="L108" s="59"/>
      <c r="M108" s="58">
        <f>IF(F52="CUMPLE",1,0)</f>
        <v>1</v>
      </c>
      <c r="N108" s="59"/>
      <c r="O108" s="57"/>
      <c r="P108" s="57"/>
      <c r="Q108" s="57"/>
      <c r="R108" s="57"/>
    </row>
    <row r="109" spans="1:18" s="34" customFormat="1" ht="19.5" x14ac:dyDescent="0.3">
      <c r="A109" s="173"/>
      <c r="B109" s="359"/>
      <c r="C109" s="35" t="s">
        <v>83</v>
      </c>
      <c r="D109" s="63" t="s">
        <v>79</v>
      </c>
      <c r="E109" s="37"/>
      <c r="F109" s="358"/>
      <c r="G109" s="85"/>
      <c r="H109" s="178"/>
      <c r="I109" s="71"/>
      <c r="J109" s="57"/>
      <c r="K109" s="70">
        <f t="shared" si="9"/>
        <v>1</v>
      </c>
      <c r="L109" s="59"/>
      <c r="M109" s="58">
        <f>IF(F72="CUMPLE",1,0)</f>
        <v>1</v>
      </c>
      <c r="N109" s="59"/>
      <c r="O109" s="57"/>
      <c r="P109" s="57"/>
      <c r="Q109" s="57"/>
      <c r="R109" s="57"/>
    </row>
    <row r="110" spans="1:18" s="34" customFormat="1" ht="19.5" x14ac:dyDescent="0.3">
      <c r="A110" s="173"/>
      <c r="B110" s="359"/>
      <c r="C110" s="38" t="s">
        <v>84</v>
      </c>
      <c r="D110" s="63" t="s">
        <v>79</v>
      </c>
      <c r="E110" s="67"/>
      <c r="F110" s="358"/>
      <c r="G110" s="85"/>
      <c r="H110" s="178"/>
      <c r="I110" s="71"/>
      <c r="J110" s="57"/>
      <c r="K110" s="70">
        <f t="shared" si="9"/>
        <v>1</v>
      </c>
      <c r="L110" s="59"/>
      <c r="M110" s="58">
        <f>IF(F92="CUMPLE",1,0)</f>
        <v>1</v>
      </c>
      <c r="N110" s="59"/>
      <c r="O110" s="57"/>
      <c r="P110" s="57"/>
      <c r="Q110" s="57"/>
      <c r="R110" s="57"/>
    </row>
    <row r="111" spans="1:18" s="34" customFormat="1" ht="20.25" thickBot="1" x14ac:dyDescent="0.35">
      <c r="A111" s="173"/>
      <c r="B111" s="359"/>
      <c r="C111" s="68" t="s">
        <v>85</v>
      </c>
      <c r="D111" s="63" t="s">
        <v>79</v>
      </c>
      <c r="E111" s="39"/>
      <c r="F111" s="358"/>
      <c r="G111" s="87"/>
      <c r="H111" s="178"/>
      <c r="I111" s="71"/>
      <c r="J111" s="57"/>
      <c r="K111" s="70">
        <f t="shared" si="9"/>
        <v>1</v>
      </c>
      <c r="L111" s="59"/>
      <c r="M111" s="58">
        <f>IF(F112="CUMPLE",1,0)</f>
        <v>1</v>
      </c>
      <c r="N111" s="59"/>
      <c r="O111" s="57"/>
      <c r="P111" s="57"/>
      <c r="Q111" s="57"/>
      <c r="R111" s="57"/>
    </row>
    <row r="112" spans="1:18" s="32" customFormat="1" ht="16.5" thickBot="1" x14ac:dyDescent="0.35">
      <c r="A112" s="172"/>
      <c r="B112" s="45" t="s">
        <v>87</v>
      </c>
      <c r="C112" s="46"/>
      <c r="D112" s="46"/>
      <c r="E112" s="46"/>
      <c r="F112" s="78" t="str">
        <f>IF(F107="","PENDIENTE",IF(F106="","PENDIENTE",IF(F105="","PENDIENTE",IF(F104="","PENDIENTE",IF(F103="","PENDIENTE",IF(F99="","PENDIENTE",IF(F107="NO CUMPLE","NO CUMPLE",IF(F106="NO CUMPLE","NO CUMPLE",IF(F105="NO CUMPLE","NO CUMPLE",IF(F104="NO CUMPLE","NO CUMPLE",(IF(F103="NO CUMPLE","NO CUMPLE",IF(F99="NO CUMPLE","NO CUMPLE","CUMPLE")))))))))))))</f>
        <v>CUMPLE</v>
      </c>
      <c r="G112" s="44"/>
      <c r="H112" s="181" t="s">
        <v>74</v>
      </c>
      <c r="I112" s="69"/>
      <c r="J112" s="70"/>
      <c r="K112" s="70">
        <f>SUM(K107:K111)</f>
        <v>5</v>
      </c>
      <c r="L112" s="58"/>
      <c r="M112" s="58">
        <f>SUM(M107:M111)</f>
        <v>5</v>
      </c>
      <c r="N112" s="58"/>
      <c r="O112" s="70"/>
      <c r="P112" s="70"/>
      <c r="Q112" s="70"/>
      <c r="R112" s="70"/>
    </row>
    <row r="113" spans="1:18" ht="14.25" thickBot="1" x14ac:dyDescent="0.3">
      <c r="B113"/>
      <c r="C113"/>
      <c r="D113"/>
      <c r="E113"/>
      <c r="F113" s="1"/>
      <c r="G113"/>
      <c r="I113" s="72"/>
      <c r="L113" s="72"/>
      <c r="M113" s="72"/>
      <c r="N113" s="72"/>
      <c r="O113" s="72"/>
      <c r="P113" s="72"/>
      <c r="Q113" s="72"/>
      <c r="R113" s="72"/>
    </row>
    <row r="114" spans="1:18" ht="16.5" customHeight="1" thickBot="1" x14ac:dyDescent="0.3">
      <c r="B114" s="360" t="s">
        <v>92</v>
      </c>
      <c r="C114" s="361"/>
      <c r="D114" s="361"/>
      <c r="E114" s="361"/>
      <c r="F114" s="362"/>
      <c r="G114" s="81">
        <f>IFERROR(SUM(D26,D46,D66,D86,D106),"")</f>
        <v>5747.6621824414287</v>
      </c>
    </row>
    <row r="115" spans="1:18" ht="14.25" thickBot="1" x14ac:dyDescent="0.3">
      <c r="B115"/>
      <c r="C115"/>
      <c r="D115"/>
      <c r="E115"/>
      <c r="F115" s="1"/>
      <c r="G115"/>
    </row>
    <row r="116" spans="1:18" ht="16.5" thickBot="1" x14ac:dyDescent="0.35">
      <c r="B116"/>
      <c r="C116"/>
      <c r="D116"/>
      <c r="E116"/>
      <c r="F116" s="1"/>
      <c r="G116" s="78" t="str">
        <f>IF(G114="","",IF(G114&gt;=$C$7,"CUMPLE","NO CUMPLE"))</f>
        <v>CUMPLE</v>
      </c>
    </row>
    <row r="117" spans="1:18" ht="14.25" thickBot="1" x14ac:dyDescent="0.3">
      <c r="B117"/>
      <c r="C117"/>
      <c r="D117"/>
      <c r="E117"/>
      <c r="F117" s="1"/>
      <c r="G117"/>
    </row>
    <row r="118" spans="1:18" ht="20.25" thickBot="1" x14ac:dyDescent="0.4">
      <c r="B118" s="306" t="s">
        <v>93</v>
      </c>
      <c r="C118" s="307"/>
      <c r="D118" s="307"/>
      <c r="E118" s="307"/>
      <c r="F118" s="308"/>
      <c r="G118" s="82" t="str">
        <f>IF(M112&lt;=1,"NO HABILITADO",IF(G116="NO CUMPLE","NO HABILITADO","HABILITADO"))</f>
        <v>HABILITADO</v>
      </c>
    </row>
    <row r="119" spans="1:18" x14ac:dyDescent="0.25">
      <c r="B119"/>
      <c r="C119"/>
      <c r="D119"/>
      <c r="E119"/>
      <c r="F119" s="1"/>
      <c r="G119"/>
    </row>
    <row r="120" spans="1:18" s="34" customFormat="1" ht="19.5" thickBot="1" x14ac:dyDescent="0.35">
      <c r="A120" s="173"/>
      <c r="B120" s="309" t="s">
        <v>94</v>
      </c>
      <c r="C120" s="310"/>
      <c r="D120" s="310"/>
      <c r="E120" s="310"/>
      <c r="F120" s="310"/>
      <c r="G120" s="311"/>
      <c r="H120" s="176"/>
      <c r="I120" s="33"/>
      <c r="J120" s="57"/>
      <c r="K120" s="57" t="s">
        <v>73</v>
      </c>
    </row>
    <row r="121" spans="1:18" s="34" customFormat="1" ht="3.75" customHeight="1" thickBot="1" x14ac:dyDescent="0.35">
      <c r="A121" s="173"/>
      <c r="B121" s="99"/>
      <c r="C121" s="99"/>
      <c r="D121" s="99"/>
      <c r="E121" s="99"/>
      <c r="F121" s="99"/>
      <c r="G121" s="99"/>
      <c r="H121" s="176"/>
      <c r="I121" s="33"/>
      <c r="J121" s="57"/>
      <c r="K121" s="57" t="s">
        <v>74</v>
      </c>
    </row>
    <row r="122" spans="1:18" s="34" customFormat="1" ht="36.75" customHeight="1" thickBot="1" x14ac:dyDescent="0.35">
      <c r="A122" s="173"/>
      <c r="B122" s="280" t="s">
        <v>116</v>
      </c>
      <c r="C122" s="281"/>
      <c r="D122" s="281"/>
      <c r="E122" s="281"/>
      <c r="F122" s="281"/>
      <c r="G122" s="135" t="s">
        <v>73</v>
      </c>
      <c r="H122" s="176"/>
      <c r="I122" s="33"/>
      <c r="J122" s="57"/>
      <c r="K122" s="57"/>
    </row>
    <row r="123" spans="1:18" s="34" customFormat="1" ht="3" customHeight="1" thickBot="1" x14ac:dyDescent="0.35">
      <c r="A123" s="173"/>
      <c r="B123" s="99"/>
      <c r="C123" s="99"/>
      <c r="D123" s="99"/>
      <c r="E123" s="99"/>
      <c r="F123" s="99"/>
      <c r="G123" s="99"/>
      <c r="H123" s="176"/>
      <c r="I123" s="33"/>
      <c r="J123" s="57"/>
      <c r="K123" s="57"/>
    </row>
    <row r="124" spans="1:18" s="34" customFormat="1" ht="27.75" customHeight="1" thickBot="1" x14ac:dyDescent="0.35">
      <c r="A124" s="173"/>
      <c r="B124" s="316" t="s">
        <v>100</v>
      </c>
      <c r="C124" s="316"/>
      <c r="D124" s="316"/>
      <c r="E124" s="316"/>
      <c r="F124" s="316"/>
      <c r="G124" s="316"/>
      <c r="H124" s="176"/>
      <c r="I124" s="33"/>
      <c r="J124" s="57"/>
      <c r="K124" s="57"/>
    </row>
    <row r="125" spans="1:18" s="34" customFormat="1" ht="27.75" customHeight="1" thickBot="1" x14ac:dyDescent="0.35">
      <c r="A125" s="173"/>
      <c r="B125" s="318" t="s">
        <v>103</v>
      </c>
      <c r="C125" s="319"/>
      <c r="D125" s="320"/>
      <c r="E125" s="319" t="s">
        <v>104</v>
      </c>
      <c r="F125" s="319"/>
      <c r="G125" s="319"/>
      <c r="H125" s="176"/>
      <c r="I125" s="33"/>
      <c r="J125" s="57"/>
      <c r="K125" s="57"/>
    </row>
    <row r="126" spans="1:18" s="34" customFormat="1" ht="48" customHeight="1" thickBot="1" x14ac:dyDescent="0.35">
      <c r="A126" s="173"/>
      <c r="B126" s="287" t="s">
        <v>101</v>
      </c>
      <c r="C126" s="288"/>
      <c r="D126" s="289"/>
      <c r="E126" s="287" t="s">
        <v>102</v>
      </c>
      <c r="F126" s="288"/>
      <c r="G126" s="289"/>
      <c r="H126" s="176"/>
      <c r="I126" s="33"/>
      <c r="J126" s="57"/>
      <c r="K126" s="57" t="s">
        <v>105</v>
      </c>
    </row>
    <row r="127" spans="1:18" s="34" customFormat="1" ht="26.25" customHeight="1" x14ac:dyDescent="0.3">
      <c r="A127" s="173"/>
      <c r="B127" s="92" t="s">
        <v>95</v>
      </c>
      <c r="C127" s="303" t="s">
        <v>305</v>
      </c>
      <c r="D127" s="304"/>
      <c r="E127" s="304"/>
      <c r="F127" s="304"/>
      <c r="G127" s="304"/>
      <c r="H127" s="182"/>
      <c r="I127" s="33"/>
      <c r="J127" s="57"/>
      <c r="K127" s="57" t="s">
        <v>106</v>
      </c>
    </row>
    <row r="128" spans="1:18" s="34" customFormat="1" ht="17.25" thickBot="1" x14ac:dyDescent="0.35">
      <c r="A128" s="173"/>
      <c r="B128" s="89"/>
      <c r="C128" s="293" t="s">
        <v>65</v>
      </c>
      <c r="D128" s="294"/>
      <c r="E128" s="90" t="s">
        <v>66</v>
      </c>
      <c r="F128" s="90" t="s">
        <v>67</v>
      </c>
      <c r="G128" s="90" t="s">
        <v>68</v>
      </c>
      <c r="H128" s="183" t="s">
        <v>96</v>
      </c>
      <c r="I128" s="33"/>
      <c r="J128" s="57"/>
      <c r="K128" s="57" t="s">
        <v>107</v>
      </c>
    </row>
    <row r="129" spans="1:18" s="32" customFormat="1" ht="54.75" customHeight="1" thickBot="1" x14ac:dyDescent="0.35">
      <c r="A129" s="172"/>
      <c r="B129" s="97" t="s">
        <v>97</v>
      </c>
      <c r="C129" s="332" t="s">
        <v>102</v>
      </c>
      <c r="D129" s="333"/>
      <c r="E129" s="118" t="s">
        <v>106</v>
      </c>
      <c r="F129" s="119" t="str">
        <f>IF(E129="","NO CUMPLE","CUMPLE")</f>
        <v>CUMPLE</v>
      </c>
      <c r="G129" s="117"/>
      <c r="H129" s="184" t="s">
        <v>98</v>
      </c>
      <c r="I129" s="73" t="s">
        <v>73</v>
      </c>
      <c r="J129" s="57"/>
      <c r="K129" s="96" t="s">
        <v>108</v>
      </c>
      <c r="N129" s="34">
        <f t="shared" ref="N129:N130" si="10">IF(F129="CUMPLE",1,0)</f>
        <v>1</v>
      </c>
    </row>
    <row r="130" spans="1:18" s="32" customFormat="1" ht="27" customHeight="1" x14ac:dyDescent="0.35">
      <c r="A130" s="172"/>
      <c r="B130" s="100"/>
      <c r="C130" s="334" t="s">
        <v>110</v>
      </c>
      <c r="D130" s="335"/>
      <c r="E130" s="101" t="s">
        <v>79</v>
      </c>
      <c r="F130" s="336" t="str">
        <f>IF(E129="ADMINISTRACIÓN DE EMPRESAS ",IF(K135&gt;=5,"CUMPLE","NO CUMPLE"),IF(K135&gt;=4,"CUMPLE","NO CUMPLE"))</f>
        <v>CUMPLE</v>
      </c>
      <c r="G130" s="115"/>
      <c r="H130" s="185"/>
      <c r="I130" s="69"/>
      <c r="J130" s="94" t="s">
        <v>79</v>
      </c>
      <c r="K130" s="70">
        <f>IF(E130="X",1,0)</f>
        <v>1</v>
      </c>
      <c r="L130" s="58"/>
      <c r="M130" s="58">
        <f>IF(F52="CUMPLE",1,0)</f>
        <v>1</v>
      </c>
      <c r="N130" s="34">
        <f t="shared" si="10"/>
        <v>1</v>
      </c>
      <c r="O130" s="70"/>
      <c r="P130" s="70"/>
      <c r="Q130" s="70"/>
      <c r="R130" s="70"/>
    </row>
    <row r="131" spans="1:18" s="34" customFormat="1" ht="19.5" x14ac:dyDescent="0.3">
      <c r="A131" s="173"/>
      <c r="B131" s="100"/>
      <c r="C131" s="339" t="s">
        <v>111</v>
      </c>
      <c r="D131" s="340"/>
      <c r="E131" s="101" t="s">
        <v>79</v>
      </c>
      <c r="F131" s="337"/>
      <c r="G131" s="355"/>
      <c r="H131" s="356"/>
      <c r="I131" s="71"/>
      <c r="J131" s="57"/>
      <c r="K131" s="70">
        <f>IF(E131="X",1,0)</f>
        <v>1</v>
      </c>
      <c r="L131" s="59"/>
      <c r="M131" s="58">
        <f>IF(F72="CUMPLE",1,0)</f>
        <v>1</v>
      </c>
      <c r="O131" s="57"/>
      <c r="P131" s="57"/>
      <c r="Q131" s="57"/>
      <c r="R131" s="57"/>
    </row>
    <row r="132" spans="1:18" s="34" customFormat="1" ht="25.5" customHeight="1" x14ac:dyDescent="0.3">
      <c r="A132" s="173"/>
      <c r="B132" s="120" t="s">
        <v>109</v>
      </c>
      <c r="C132" s="343" t="s">
        <v>112</v>
      </c>
      <c r="D132" s="344"/>
      <c r="E132" s="101" t="s">
        <v>79</v>
      </c>
      <c r="F132" s="337"/>
      <c r="G132" s="116"/>
      <c r="H132" s="186"/>
      <c r="I132" s="71"/>
      <c r="J132" s="57"/>
      <c r="K132" s="70">
        <f>IF(E132="X",1,0)</f>
        <v>1</v>
      </c>
      <c r="L132" s="59"/>
      <c r="M132" s="58">
        <f>IF(F92="CUMPLE",1,0)</f>
        <v>1</v>
      </c>
      <c r="O132" s="57"/>
      <c r="P132" s="57"/>
      <c r="Q132" s="57"/>
      <c r="R132" s="57"/>
    </row>
    <row r="133" spans="1:18" s="34" customFormat="1" ht="20.25" thickBot="1" x14ac:dyDescent="0.35">
      <c r="A133" s="173"/>
      <c r="B133" s="100"/>
      <c r="C133" s="345" t="s">
        <v>114</v>
      </c>
      <c r="D133" s="346"/>
      <c r="E133" s="101" t="s">
        <v>79</v>
      </c>
      <c r="F133" s="337"/>
      <c r="G133" s="116"/>
      <c r="H133" s="186"/>
      <c r="I133" s="71"/>
      <c r="J133" s="57"/>
      <c r="K133" s="70">
        <f>IF(E133="X",1,0)</f>
        <v>1</v>
      </c>
      <c r="L133" s="59"/>
      <c r="M133" s="58">
        <f>IF(F112="CUMPLE",1,0)</f>
        <v>1</v>
      </c>
      <c r="O133" s="57"/>
      <c r="P133" s="57"/>
      <c r="Q133" s="57"/>
      <c r="R133" s="57"/>
    </row>
    <row r="134" spans="1:18" s="34" customFormat="1" ht="40.5" customHeight="1" thickBot="1" x14ac:dyDescent="0.35">
      <c r="A134" s="173"/>
      <c r="B134" s="98"/>
      <c r="C134" s="347" t="s">
        <v>113</v>
      </c>
      <c r="D134" s="348"/>
      <c r="E134" s="63"/>
      <c r="F134" s="337"/>
      <c r="G134" s="116"/>
      <c r="H134" s="186"/>
      <c r="I134" s="71"/>
      <c r="J134" s="57"/>
      <c r="K134" s="70">
        <f>IF(E134="X",1,0)</f>
        <v>0</v>
      </c>
      <c r="L134" s="59"/>
      <c r="M134" s="58"/>
      <c r="O134" s="57"/>
      <c r="P134" s="57"/>
      <c r="Q134" s="57"/>
      <c r="R134" s="57"/>
    </row>
    <row r="135" spans="1:18" s="34" customFormat="1" ht="39" customHeight="1" thickBot="1" x14ac:dyDescent="0.35">
      <c r="A135" s="173"/>
      <c r="B135" s="98"/>
      <c r="C135" s="321" t="s">
        <v>115</v>
      </c>
      <c r="D135" s="322"/>
      <c r="E135" s="102"/>
      <c r="F135" s="338"/>
      <c r="G135" s="115"/>
      <c r="H135" s="187"/>
      <c r="I135" s="71"/>
      <c r="J135" s="57"/>
      <c r="K135" s="70">
        <f>SUM(K130:K134)</f>
        <v>4</v>
      </c>
      <c r="L135" s="59"/>
      <c r="M135" s="58"/>
      <c r="O135" s="57"/>
      <c r="P135" s="57"/>
      <c r="Q135" s="57"/>
      <c r="R135" s="57"/>
    </row>
    <row r="136" spans="1:18" s="34" customFormat="1" ht="29.25" customHeight="1" x14ac:dyDescent="0.3">
      <c r="A136" s="173"/>
      <c r="B136" s="323" t="s">
        <v>99</v>
      </c>
      <c r="C136" s="326" t="s">
        <v>117</v>
      </c>
      <c r="D136" s="103" t="s">
        <v>120</v>
      </c>
      <c r="E136" s="107" t="s">
        <v>123</v>
      </c>
      <c r="F136" s="128" t="str">
        <f>IF(E136="","NO CUMPLE","CUMPLE")</f>
        <v>CUMPLE</v>
      </c>
      <c r="G136" s="110"/>
      <c r="H136" s="188"/>
      <c r="I136" s="33"/>
      <c r="J136" s="57" t="s">
        <v>73</v>
      </c>
      <c r="K136" s="57" t="s">
        <v>121</v>
      </c>
      <c r="N136" s="34">
        <f>IF(F136="CUMPLE",1,0)</f>
        <v>1</v>
      </c>
    </row>
    <row r="137" spans="1:18" s="34" customFormat="1" ht="55.5" customHeight="1" x14ac:dyDescent="0.3">
      <c r="A137" s="173"/>
      <c r="B137" s="324"/>
      <c r="C137" s="327"/>
      <c r="D137" s="104" t="s">
        <v>124</v>
      </c>
      <c r="E137" s="108" t="s">
        <v>73</v>
      </c>
      <c r="F137" s="129" t="str">
        <f>IF(E137="SI","CUMPLE",IF(E137="NO","NO CUMPLE","PENDIENTE"))</f>
        <v>CUMPLE</v>
      </c>
      <c r="G137" s="111"/>
      <c r="H137" s="189"/>
      <c r="I137" s="33"/>
      <c r="J137" s="57" t="s">
        <v>74</v>
      </c>
      <c r="K137" s="57" t="s">
        <v>122</v>
      </c>
      <c r="N137" s="34">
        <f t="shared" ref="N137:N155" si="11">IF(F137="CUMPLE",1,0)</f>
        <v>1</v>
      </c>
    </row>
    <row r="138" spans="1:18" s="34" customFormat="1" ht="43.5" customHeight="1" x14ac:dyDescent="0.3">
      <c r="A138" s="173"/>
      <c r="B138" s="324"/>
      <c r="C138" s="327"/>
      <c r="D138" s="105" t="s">
        <v>125</v>
      </c>
      <c r="E138" s="205"/>
      <c r="F138" s="208" t="str">
        <f>IF(E138="","NO CUMPLE","CUMPLE")</f>
        <v>NO CUMPLE</v>
      </c>
      <c r="G138" s="352" t="s">
        <v>327</v>
      </c>
      <c r="H138" s="190"/>
      <c r="I138" s="33"/>
      <c r="J138" s="57"/>
      <c r="K138" s="57" t="s">
        <v>123</v>
      </c>
      <c r="N138" s="34">
        <f t="shared" si="11"/>
        <v>0</v>
      </c>
    </row>
    <row r="139" spans="1:18" s="34" customFormat="1" ht="45" customHeight="1" x14ac:dyDescent="0.3">
      <c r="A139" s="173"/>
      <c r="B139" s="324"/>
      <c r="C139" s="327"/>
      <c r="D139" s="105" t="s">
        <v>126</v>
      </c>
      <c r="E139" s="205"/>
      <c r="F139" s="208" t="str">
        <f>IF(E139="","NO CUMPLE","CUMPLE")</f>
        <v>NO CUMPLE</v>
      </c>
      <c r="G139" s="353"/>
      <c r="H139" s="189"/>
      <c r="I139" s="91" t="s">
        <v>73</v>
      </c>
      <c r="J139" s="57"/>
      <c r="K139" s="57"/>
      <c r="N139" s="34">
        <f t="shared" si="11"/>
        <v>0</v>
      </c>
    </row>
    <row r="140" spans="1:18" s="34" customFormat="1" ht="68.25" customHeight="1" thickBot="1" x14ac:dyDescent="0.35">
      <c r="A140" s="173"/>
      <c r="B140" s="324"/>
      <c r="C140" s="328"/>
      <c r="D140" s="106" t="s">
        <v>127</v>
      </c>
      <c r="E140" s="221" t="str">
        <f>IF(E138="","PENDIENTE FECHA DE INICIO",(E139-E138)/30)</f>
        <v>PENDIENTE FECHA DE INICIO</v>
      </c>
      <c r="F140" s="219" t="str">
        <f>IF(E140="PENDIENTE FECHA DE INICIO","PENDIENTE",IF(E140&gt;=6,"CUMPLE","NO CUMPLE"))</f>
        <v>PENDIENTE</v>
      </c>
      <c r="G140" s="354"/>
      <c r="H140" s="188"/>
      <c r="I140" s="91" t="s">
        <v>74</v>
      </c>
      <c r="J140" s="57"/>
      <c r="K140" s="57"/>
      <c r="N140" s="34">
        <f t="shared" si="11"/>
        <v>0</v>
      </c>
    </row>
    <row r="141" spans="1:18" s="34" customFormat="1" ht="29.25" customHeight="1" x14ac:dyDescent="0.3">
      <c r="A141" s="173"/>
      <c r="B141" s="324"/>
      <c r="C141" s="326" t="s">
        <v>118</v>
      </c>
      <c r="D141" s="103" t="s">
        <v>120</v>
      </c>
      <c r="E141" s="107" t="s">
        <v>123</v>
      </c>
      <c r="F141" s="128" t="str">
        <f>IF(E141="","NO CUMPLE","CUMPLE")</f>
        <v>CUMPLE</v>
      </c>
      <c r="G141" s="110"/>
      <c r="H141" s="188"/>
      <c r="I141" s="33"/>
      <c r="J141" s="57" t="s">
        <v>73</v>
      </c>
      <c r="K141" s="57" t="s">
        <v>121</v>
      </c>
      <c r="N141" s="34">
        <f t="shared" si="11"/>
        <v>1</v>
      </c>
    </row>
    <row r="142" spans="1:18" s="34" customFormat="1" ht="55.5" customHeight="1" x14ac:dyDescent="0.3">
      <c r="A142" s="173"/>
      <c r="B142" s="324"/>
      <c r="C142" s="327"/>
      <c r="D142" s="104" t="s">
        <v>124</v>
      </c>
      <c r="E142" s="108" t="s">
        <v>73</v>
      </c>
      <c r="F142" s="129" t="str">
        <f>IF(E142="SI","CUMPLE",IF(E142="NO","NO CUMPLE","PENDIENTE"))</f>
        <v>CUMPLE</v>
      </c>
      <c r="G142" s="111"/>
      <c r="H142" s="189"/>
      <c r="I142" s="33"/>
      <c r="J142" s="57" t="s">
        <v>74</v>
      </c>
      <c r="K142" s="57" t="s">
        <v>122</v>
      </c>
      <c r="N142" s="34">
        <f t="shared" si="11"/>
        <v>1</v>
      </c>
    </row>
    <row r="143" spans="1:18" s="34" customFormat="1" ht="43.5" customHeight="1" x14ac:dyDescent="0.3">
      <c r="A143" s="173"/>
      <c r="B143" s="324"/>
      <c r="C143" s="327"/>
      <c r="D143" s="105" t="s">
        <v>125</v>
      </c>
      <c r="E143" s="205"/>
      <c r="F143" s="208" t="str">
        <f>IF(E143="","NO CUMPLE","CUMPLE")</f>
        <v>NO CUMPLE</v>
      </c>
      <c r="G143" s="352" t="s">
        <v>308</v>
      </c>
      <c r="H143" s="190"/>
      <c r="I143" s="33"/>
      <c r="J143" s="57"/>
      <c r="K143" s="57" t="s">
        <v>123</v>
      </c>
      <c r="N143" s="34">
        <f t="shared" si="11"/>
        <v>0</v>
      </c>
    </row>
    <row r="144" spans="1:18" s="34" customFormat="1" ht="45" customHeight="1" x14ac:dyDescent="0.3">
      <c r="A144" s="173"/>
      <c r="B144" s="324"/>
      <c r="C144" s="327"/>
      <c r="D144" s="105" t="s">
        <v>126</v>
      </c>
      <c r="E144" s="205"/>
      <c r="F144" s="208" t="str">
        <f>IF(E144="","NO CUMPLE","CUMPLE")</f>
        <v>NO CUMPLE</v>
      </c>
      <c r="G144" s="353"/>
      <c r="H144" s="189"/>
      <c r="I144" s="91" t="s">
        <v>73</v>
      </c>
      <c r="J144" s="57"/>
      <c r="K144" s="57"/>
      <c r="N144" s="34">
        <f t="shared" si="11"/>
        <v>0</v>
      </c>
    </row>
    <row r="145" spans="1:14" s="34" customFormat="1" ht="60.75" customHeight="1" thickBot="1" x14ac:dyDescent="0.35">
      <c r="A145" s="173"/>
      <c r="B145" s="324"/>
      <c r="C145" s="328"/>
      <c r="D145" s="106" t="s">
        <v>127</v>
      </c>
      <c r="E145" s="221" t="str">
        <f>IF(E143="","PENDIENTE FECHA DE INICIO",(E144-E143)/30)</f>
        <v>PENDIENTE FECHA DE INICIO</v>
      </c>
      <c r="F145" s="219" t="str">
        <f>IF(E145="PENDIENTE FECHA DE INICIO","PENDIENTE",IF(E145&gt;=6,"CUMPLE","NO CUMPLE"))</f>
        <v>PENDIENTE</v>
      </c>
      <c r="G145" s="354"/>
      <c r="H145" s="188"/>
      <c r="I145" s="91" t="s">
        <v>74</v>
      </c>
      <c r="J145" s="57"/>
      <c r="K145" s="57"/>
      <c r="N145" s="34">
        <f t="shared" si="11"/>
        <v>0</v>
      </c>
    </row>
    <row r="146" spans="1:14" s="34" customFormat="1" ht="29.25" customHeight="1" x14ac:dyDescent="0.3">
      <c r="A146" s="173"/>
      <c r="B146" s="324"/>
      <c r="C146" s="326" t="s">
        <v>119</v>
      </c>
      <c r="D146" s="103" t="s">
        <v>120</v>
      </c>
      <c r="E146" s="107" t="s">
        <v>123</v>
      </c>
      <c r="F146" s="128" t="str">
        <f>IF(E146="","NO CUMPLE","CUMPLE")</f>
        <v>CUMPLE</v>
      </c>
      <c r="G146" s="110"/>
      <c r="H146" s="188"/>
      <c r="I146" s="33"/>
      <c r="J146" s="57" t="s">
        <v>73</v>
      </c>
      <c r="K146" s="57" t="s">
        <v>121</v>
      </c>
      <c r="N146" s="34">
        <f t="shared" si="11"/>
        <v>1</v>
      </c>
    </row>
    <row r="147" spans="1:14" s="34" customFormat="1" ht="55.5" customHeight="1" x14ac:dyDescent="0.3">
      <c r="A147" s="173"/>
      <c r="B147" s="324"/>
      <c r="C147" s="327"/>
      <c r="D147" s="104" t="s">
        <v>124</v>
      </c>
      <c r="E147" s="108" t="s">
        <v>73</v>
      </c>
      <c r="F147" s="129" t="str">
        <f>IF(E147="SI","CUMPLE",IF(E147="NO","NO CUMPLE","PENDIENTE"))</f>
        <v>CUMPLE</v>
      </c>
      <c r="G147" s="111"/>
      <c r="H147" s="189"/>
      <c r="I147" s="33"/>
      <c r="J147" s="57" t="s">
        <v>74</v>
      </c>
      <c r="K147" s="57" t="s">
        <v>122</v>
      </c>
      <c r="N147" s="34">
        <f t="shared" si="11"/>
        <v>1</v>
      </c>
    </row>
    <row r="148" spans="1:14" s="34" customFormat="1" ht="43.5" customHeight="1" x14ac:dyDescent="0.3">
      <c r="A148" s="173"/>
      <c r="B148" s="324"/>
      <c r="C148" s="327"/>
      <c r="D148" s="105" t="s">
        <v>125</v>
      </c>
      <c r="E148" s="205"/>
      <c r="F148" s="208" t="str">
        <f>IF(E148="","NO CUMPLE","CUMPLE")</f>
        <v>NO CUMPLE</v>
      </c>
      <c r="G148" s="352" t="s">
        <v>328</v>
      </c>
      <c r="H148" s="190"/>
      <c r="I148" s="33"/>
      <c r="J148" s="57"/>
      <c r="K148" s="57" t="s">
        <v>123</v>
      </c>
      <c r="N148" s="34">
        <f t="shared" si="11"/>
        <v>0</v>
      </c>
    </row>
    <row r="149" spans="1:14" s="34" customFormat="1" ht="45" customHeight="1" x14ac:dyDescent="0.3">
      <c r="A149" s="173"/>
      <c r="B149" s="324"/>
      <c r="C149" s="327"/>
      <c r="D149" s="105" t="s">
        <v>126</v>
      </c>
      <c r="E149" s="205"/>
      <c r="F149" s="208" t="str">
        <f>IF(E149="","NO CUMPLE","CUMPLE")</f>
        <v>NO CUMPLE</v>
      </c>
      <c r="G149" s="353"/>
      <c r="H149" s="189"/>
      <c r="I149" s="91" t="s">
        <v>73</v>
      </c>
      <c r="J149" s="57"/>
      <c r="K149" s="57"/>
      <c r="N149" s="34">
        <f t="shared" si="11"/>
        <v>0</v>
      </c>
    </row>
    <row r="150" spans="1:14" s="34" customFormat="1" ht="57" customHeight="1" thickBot="1" x14ac:dyDescent="0.35">
      <c r="A150" s="173"/>
      <c r="B150" s="324"/>
      <c r="C150" s="328"/>
      <c r="D150" s="106" t="s">
        <v>127</v>
      </c>
      <c r="E150" s="221" t="str">
        <f>IF(E148="","PENDIENTE FECHA DE INICIO",(E149-E148)/30)</f>
        <v>PENDIENTE FECHA DE INICIO</v>
      </c>
      <c r="F150" s="219" t="str">
        <f>IF(E150="PENDIENTE FECHA DE INICIO","PENDIENTE",IF(E150&gt;=6,"CUMPLE","NO CUMPLE"))</f>
        <v>PENDIENTE</v>
      </c>
      <c r="G150" s="354"/>
      <c r="H150" s="188"/>
      <c r="I150" s="91" t="s">
        <v>74</v>
      </c>
      <c r="J150" s="57"/>
      <c r="K150" s="57"/>
      <c r="N150" s="34">
        <f t="shared" si="11"/>
        <v>0</v>
      </c>
    </row>
    <row r="151" spans="1:14" s="34" customFormat="1" ht="29.25" customHeight="1" x14ac:dyDescent="0.3">
      <c r="A151" s="173"/>
      <c r="B151" s="324"/>
      <c r="C151" s="326" t="s">
        <v>128</v>
      </c>
      <c r="D151" s="103" t="s">
        <v>120</v>
      </c>
      <c r="E151" s="107" t="s">
        <v>123</v>
      </c>
      <c r="F151" s="128" t="str">
        <f>IF(E151="","NO CUMPLE","CUMPLE")</f>
        <v>CUMPLE</v>
      </c>
      <c r="G151" s="110"/>
      <c r="H151" s="188"/>
      <c r="I151" s="33"/>
      <c r="J151" s="57" t="s">
        <v>73</v>
      </c>
      <c r="K151" s="57" t="s">
        <v>121</v>
      </c>
      <c r="N151" s="34">
        <f t="shared" si="11"/>
        <v>1</v>
      </c>
    </row>
    <row r="152" spans="1:14" s="34" customFormat="1" ht="55.5" customHeight="1" x14ac:dyDescent="0.3">
      <c r="A152" s="173"/>
      <c r="B152" s="324"/>
      <c r="C152" s="327"/>
      <c r="D152" s="104" t="s">
        <v>124</v>
      </c>
      <c r="E152" s="108" t="s">
        <v>73</v>
      </c>
      <c r="F152" s="129" t="str">
        <f>IF(E152="SI","CUMPLE",IF(E152="NO","NO CUMPLE","PENDIENTE"))</f>
        <v>CUMPLE</v>
      </c>
      <c r="G152" s="111"/>
      <c r="H152" s="189"/>
      <c r="I152" s="33"/>
      <c r="J152" s="57" t="s">
        <v>74</v>
      </c>
      <c r="K152" s="57" t="s">
        <v>122</v>
      </c>
      <c r="N152" s="34">
        <f t="shared" si="11"/>
        <v>1</v>
      </c>
    </row>
    <row r="153" spans="1:14" s="34" customFormat="1" ht="43.5" customHeight="1" x14ac:dyDescent="0.3">
      <c r="A153" s="173"/>
      <c r="B153" s="324"/>
      <c r="C153" s="327"/>
      <c r="D153" s="105" t="s">
        <v>125</v>
      </c>
      <c r="E153" s="205"/>
      <c r="F153" s="208" t="str">
        <f>IF(E153="","NO CUMPLE","CUMPLE")</f>
        <v>NO CUMPLE</v>
      </c>
      <c r="G153" s="352" t="s">
        <v>329</v>
      </c>
      <c r="H153" s="190"/>
      <c r="I153" s="33"/>
      <c r="J153" s="57"/>
      <c r="K153" s="57" t="s">
        <v>123</v>
      </c>
      <c r="N153" s="34">
        <f t="shared" si="11"/>
        <v>0</v>
      </c>
    </row>
    <row r="154" spans="1:14" s="34" customFormat="1" ht="45" customHeight="1" x14ac:dyDescent="0.3">
      <c r="A154" s="173"/>
      <c r="B154" s="324"/>
      <c r="C154" s="327"/>
      <c r="D154" s="105" t="s">
        <v>126</v>
      </c>
      <c r="E154" s="205"/>
      <c r="F154" s="208" t="str">
        <f>IF(E154="","NO CUMPLE","CUMPLE")</f>
        <v>NO CUMPLE</v>
      </c>
      <c r="G154" s="353"/>
      <c r="H154" s="189"/>
      <c r="I154" s="91" t="s">
        <v>73</v>
      </c>
      <c r="J154" s="57"/>
      <c r="K154" s="57"/>
      <c r="N154" s="34">
        <f t="shared" si="11"/>
        <v>0</v>
      </c>
    </row>
    <row r="155" spans="1:14" s="34" customFormat="1" ht="62.25" customHeight="1" thickBot="1" x14ac:dyDescent="0.35">
      <c r="A155" s="173"/>
      <c r="B155" s="325"/>
      <c r="C155" s="328"/>
      <c r="D155" s="106" t="s">
        <v>127</v>
      </c>
      <c r="E155" s="221" t="str">
        <f>IF(E153="","PENDIENTE FECHA DE INICIO",(E154-E153)/30)</f>
        <v>PENDIENTE FECHA DE INICIO</v>
      </c>
      <c r="F155" s="219" t="str">
        <f>IF(E155="PENDIENTE FECHA DE INICIO","PENDIENTE",IF(E155&gt;=6,"CUMPLE","NO CUMPLE"))</f>
        <v>PENDIENTE</v>
      </c>
      <c r="G155" s="354"/>
      <c r="H155" s="188"/>
      <c r="I155" s="91" t="s">
        <v>74</v>
      </c>
      <c r="J155" s="57"/>
      <c r="K155" s="57"/>
      <c r="N155" s="34">
        <f t="shared" si="11"/>
        <v>0</v>
      </c>
    </row>
    <row r="156" spans="1:14" s="34" customFormat="1" ht="3.75" customHeight="1" thickBot="1" x14ac:dyDescent="0.35">
      <c r="A156" s="173"/>
      <c r="B156" s="121"/>
      <c r="C156" s="122"/>
      <c r="D156" s="123"/>
      <c r="E156" s="126"/>
      <c r="F156" s="124"/>
      <c r="G156" s="125"/>
      <c r="H156" s="188"/>
      <c r="I156" s="91"/>
      <c r="J156" s="57"/>
      <c r="K156" s="57"/>
      <c r="N156" s="34">
        <f>SUM(N129:N155)</f>
        <v>10</v>
      </c>
    </row>
    <row r="157" spans="1:14" s="34" customFormat="1" ht="29.25" customHeight="1" thickBot="1" x14ac:dyDescent="0.35">
      <c r="A157" s="173"/>
      <c r="B157" s="329" t="s">
        <v>129</v>
      </c>
      <c r="C157" s="330"/>
      <c r="D157" s="331"/>
      <c r="E157" s="126"/>
      <c r="F157" s="132" t="str">
        <f>IF(N156=22,"CUMPLE","NO CUMPLE")</f>
        <v>NO CUMPLE</v>
      </c>
      <c r="G157" s="125"/>
      <c r="H157" s="188"/>
      <c r="I157" s="91"/>
      <c r="J157" s="57"/>
      <c r="K157" s="57"/>
    </row>
    <row r="158" spans="1:14" s="34" customFormat="1" ht="12.75" customHeight="1" thickBot="1" x14ac:dyDescent="0.35">
      <c r="A158" s="173"/>
      <c r="B158" s="121"/>
      <c r="C158" s="122"/>
      <c r="D158" s="123"/>
      <c r="E158" s="126"/>
      <c r="F158" s="131"/>
      <c r="G158" s="125"/>
      <c r="H158" s="188"/>
      <c r="I158" s="91"/>
      <c r="J158" s="57"/>
      <c r="K158" s="57"/>
    </row>
    <row r="159" spans="1:14" s="34" customFormat="1" ht="27.75" customHeight="1" thickBot="1" x14ac:dyDescent="0.35">
      <c r="A159" s="173"/>
      <c r="B159" s="349" t="s">
        <v>130</v>
      </c>
      <c r="C159" s="350"/>
      <c r="D159" s="350"/>
      <c r="E159" s="350"/>
      <c r="F159" s="350"/>
      <c r="G159" s="351"/>
      <c r="H159" s="176"/>
      <c r="I159" s="33"/>
      <c r="J159" s="57"/>
      <c r="K159" s="57"/>
    </row>
    <row r="160" spans="1:14" s="34" customFormat="1" ht="27.75" customHeight="1" thickBot="1" x14ac:dyDescent="0.35">
      <c r="A160" s="173"/>
      <c r="B160" s="349" t="s">
        <v>103</v>
      </c>
      <c r="C160" s="350"/>
      <c r="D160" s="351"/>
      <c r="E160" s="350" t="s">
        <v>104</v>
      </c>
      <c r="F160" s="350"/>
      <c r="G160" s="350"/>
      <c r="H160" s="176"/>
      <c r="I160" s="33"/>
      <c r="J160" s="57"/>
      <c r="K160" s="57"/>
    </row>
    <row r="161" spans="1:18" s="34" customFormat="1" ht="48" customHeight="1" thickBot="1" x14ac:dyDescent="0.35">
      <c r="A161" s="173"/>
      <c r="B161" s="287" t="s">
        <v>131</v>
      </c>
      <c r="C161" s="288"/>
      <c r="D161" s="289"/>
      <c r="E161" s="287" t="s">
        <v>102</v>
      </c>
      <c r="F161" s="288"/>
      <c r="G161" s="289"/>
      <c r="H161" s="176"/>
      <c r="I161" s="33"/>
      <c r="J161" s="57"/>
      <c r="K161" s="57" t="s">
        <v>105</v>
      </c>
    </row>
    <row r="162" spans="1:18" s="34" customFormat="1" ht="26.25" customHeight="1" x14ac:dyDescent="0.3">
      <c r="A162" s="173"/>
      <c r="B162" s="92" t="s">
        <v>95</v>
      </c>
      <c r="C162" s="303" t="s">
        <v>306</v>
      </c>
      <c r="D162" s="304"/>
      <c r="E162" s="304"/>
      <c r="F162" s="304"/>
      <c r="G162" s="304"/>
      <c r="H162" s="182"/>
      <c r="I162" s="33"/>
      <c r="J162" s="57"/>
      <c r="K162" s="57" t="s">
        <v>106</v>
      </c>
    </row>
    <row r="163" spans="1:18" s="34" customFormat="1" ht="17.25" thickBot="1" x14ac:dyDescent="0.35">
      <c r="A163" s="173"/>
      <c r="B163" s="89"/>
      <c r="C163" s="293" t="s">
        <v>65</v>
      </c>
      <c r="D163" s="294"/>
      <c r="E163" s="90" t="s">
        <v>66</v>
      </c>
      <c r="F163" s="90" t="s">
        <v>67</v>
      </c>
      <c r="G163" s="90" t="s">
        <v>68</v>
      </c>
      <c r="H163" s="183" t="s">
        <v>96</v>
      </c>
      <c r="I163" s="33"/>
      <c r="J163" s="57"/>
      <c r="K163" s="57" t="s">
        <v>107</v>
      </c>
    </row>
    <row r="164" spans="1:18" s="32" customFormat="1" ht="54.75" customHeight="1" thickBot="1" x14ac:dyDescent="0.35">
      <c r="A164" s="172"/>
      <c r="B164" s="97" t="s">
        <v>97</v>
      </c>
      <c r="C164" s="332" t="s">
        <v>102</v>
      </c>
      <c r="D164" s="333"/>
      <c r="E164" s="118" t="s">
        <v>108</v>
      </c>
      <c r="F164" s="119" t="str">
        <f>IF(E164="","NO CUMPLE","CUMPLE")</f>
        <v>CUMPLE</v>
      </c>
      <c r="G164" s="117"/>
      <c r="H164" s="184" t="s">
        <v>98</v>
      </c>
      <c r="I164" s="73" t="s">
        <v>73</v>
      </c>
      <c r="J164" s="57"/>
      <c r="K164" s="96" t="s">
        <v>108</v>
      </c>
      <c r="N164" s="34">
        <f t="shared" ref="N164:N165" si="12">IF(F164="CUMPLE",1,0)</f>
        <v>1</v>
      </c>
    </row>
    <row r="165" spans="1:18" s="32" customFormat="1" ht="27" customHeight="1" x14ac:dyDescent="0.35">
      <c r="A165" s="172"/>
      <c r="B165" s="100"/>
      <c r="C165" s="334" t="s">
        <v>110</v>
      </c>
      <c r="D165" s="335"/>
      <c r="E165" s="101" t="s">
        <v>79</v>
      </c>
      <c r="F165" s="336" t="str">
        <f>IF(E164="ADMINISTRACIÓN DE EMPRESAS ",IF(K170&gt;=5,"CUMPLE","NO CUMPLE"),IF(K170&gt;=4,"CUMPLE","NO CUMPLE"))</f>
        <v>NO CUMPLE</v>
      </c>
      <c r="G165" s="115"/>
      <c r="H165" s="185"/>
      <c r="I165" s="69"/>
      <c r="J165" s="94" t="s">
        <v>79</v>
      </c>
      <c r="K165" s="70">
        <f>IF(E165="X",1,0)</f>
        <v>1</v>
      </c>
      <c r="L165" s="58"/>
      <c r="M165" s="58">
        <f>IF(F87="CUMPLE",1,0)</f>
        <v>1</v>
      </c>
      <c r="N165" s="34">
        <f t="shared" si="12"/>
        <v>0</v>
      </c>
      <c r="O165" s="70"/>
      <c r="P165" s="70"/>
      <c r="Q165" s="70"/>
      <c r="R165" s="70"/>
    </row>
    <row r="166" spans="1:18" s="34" customFormat="1" ht="19.5" x14ac:dyDescent="0.3">
      <c r="A166" s="173"/>
      <c r="B166" s="100"/>
      <c r="C166" s="339" t="s">
        <v>111</v>
      </c>
      <c r="D166" s="340"/>
      <c r="E166" s="101" t="s">
        <v>79</v>
      </c>
      <c r="F166" s="337"/>
      <c r="G166" s="341"/>
      <c r="H166" s="342"/>
      <c r="I166" s="71"/>
      <c r="J166" s="57"/>
      <c r="K166" s="70">
        <f>IF(E166="X",1,0)</f>
        <v>1</v>
      </c>
      <c r="L166" s="59"/>
      <c r="M166" s="58">
        <f>IF(F107="CUMPLE",1,0)</f>
        <v>1</v>
      </c>
      <c r="O166" s="57"/>
      <c r="P166" s="57"/>
      <c r="Q166" s="57"/>
      <c r="R166" s="57"/>
    </row>
    <row r="167" spans="1:18" s="34" customFormat="1" ht="25.5" customHeight="1" x14ac:dyDescent="0.3">
      <c r="A167" s="173"/>
      <c r="B167" s="120"/>
      <c r="C167" s="343" t="s">
        <v>112</v>
      </c>
      <c r="D167" s="344"/>
      <c r="E167" s="101" t="s">
        <v>79</v>
      </c>
      <c r="F167" s="337"/>
      <c r="G167" s="116"/>
      <c r="H167" s="186"/>
      <c r="I167" s="71"/>
      <c r="J167" s="57"/>
      <c r="K167" s="70">
        <f>IF(E167="X",1,0)</f>
        <v>1</v>
      </c>
      <c r="L167" s="59"/>
      <c r="M167" s="58">
        <f>IF(F127="CUMPLE",1,0)</f>
        <v>0</v>
      </c>
      <c r="O167" s="57"/>
      <c r="P167" s="57"/>
      <c r="Q167" s="57"/>
      <c r="R167" s="57"/>
    </row>
    <row r="168" spans="1:18" s="34" customFormat="1" ht="20.25" thickBot="1" x14ac:dyDescent="0.35">
      <c r="A168" s="173"/>
      <c r="B168" s="120" t="s">
        <v>109</v>
      </c>
      <c r="C168" s="345" t="s">
        <v>114</v>
      </c>
      <c r="D168" s="346"/>
      <c r="E168" s="101" t="s">
        <v>79</v>
      </c>
      <c r="F168" s="337"/>
      <c r="G168" s="116"/>
      <c r="H168" s="186"/>
      <c r="I168" s="71"/>
      <c r="J168" s="57"/>
      <c r="K168" s="70">
        <f>IF(E168="X",1,0)</f>
        <v>1</v>
      </c>
      <c r="L168" s="59"/>
      <c r="M168" s="58">
        <f>IF(F147="CUMPLE",1,0)</f>
        <v>1</v>
      </c>
      <c r="O168" s="57"/>
      <c r="P168" s="57"/>
      <c r="Q168" s="57"/>
      <c r="R168" s="57"/>
    </row>
    <row r="169" spans="1:18" s="34" customFormat="1" ht="60.75" customHeight="1" thickBot="1" x14ac:dyDescent="0.35">
      <c r="A169" s="173"/>
      <c r="B169" s="98"/>
      <c r="C169" s="347" t="s">
        <v>113</v>
      </c>
      <c r="D169" s="348"/>
      <c r="E169" s="210"/>
      <c r="F169" s="337"/>
      <c r="G169" s="207" t="s">
        <v>330</v>
      </c>
      <c r="H169" s="186"/>
      <c r="I169" s="71"/>
      <c r="J169" s="57"/>
      <c r="K169" s="70">
        <f>IF(E169="X",1,0)</f>
        <v>0</v>
      </c>
      <c r="L169" s="59"/>
      <c r="M169" s="58"/>
      <c r="O169" s="57"/>
      <c r="P169" s="57"/>
      <c r="Q169" s="57"/>
      <c r="R169" s="57"/>
    </row>
    <row r="170" spans="1:18" s="34" customFormat="1" ht="39" customHeight="1" thickBot="1" x14ac:dyDescent="0.35">
      <c r="A170" s="173"/>
      <c r="B170" s="98"/>
      <c r="C170" s="321" t="s">
        <v>115</v>
      </c>
      <c r="D170" s="322"/>
      <c r="E170" s="102"/>
      <c r="F170" s="338"/>
      <c r="G170" s="115"/>
      <c r="H170" s="187"/>
      <c r="I170" s="71"/>
      <c r="J170" s="57"/>
      <c r="K170" s="70">
        <f>SUM(K165:K169)</f>
        <v>4</v>
      </c>
      <c r="L170" s="59"/>
      <c r="M170" s="58"/>
      <c r="O170" s="57"/>
      <c r="P170" s="57"/>
      <c r="Q170" s="57"/>
      <c r="R170" s="57"/>
    </row>
    <row r="171" spans="1:18" s="34" customFormat="1" ht="29.25" customHeight="1" x14ac:dyDescent="0.3">
      <c r="A171" s="173"/>
      <c r="B171" s="323" t="s">
        <v>99</v>
      </c>
      <c r="C171" s="326" t="s">
        <v>117</v>
      </c>
      <c r="D171" s="103" t="s">
        <v>120</v>
      </c>
      <c r="E171" s="107" t="s">
        <v>130</v>
      </c>
      <c r="F171" s="128" t="str">
        <f>IF(E171="","NO CUMPLE","CUMPLE")</f>
        <v>CUMPLE</v>
      </c>
      <c r="G171" s="110"/>
      <c r="H171" s="188"/>
      <c r="I171" s="33"/>
      <c r="J171" s="57" t="s">
        <v>73</v>
      </c>
      <c r="K171" s="57" t="s">
        <v>130</v>
      </c>
      <c r="N171" s="34">
        <f>IF(F171="CUMPLE",1,0)</f>
        <v>1</v>
      </c>
    </row>
    <row r="172" spans="1:18" s="34" customFormat="1" ht="55.5" customHeight="1" x14ac:dyDescent="0.3">
      <c r="A172" s="173"/>
      <c r="B172" s="324"/>
      <c r="C172" s="327"/>
      <c r="D172" s="104" t="s">
        <v>132</v>
      </c>
      <c r="E172" s="108" t="s">
        <v>73</v>
      </c>
      <c r="F172" s="129" t="str">
        <f>IF(E172="SI","CUMPLE",IF(E172="NO","NO CUMPLE","PENDIENTE"))</f>
        <v>CUMPLE</v>
      </c>
      <c r="G172" s="111"/>
      <c r="H172" s="189"/>
      <c r="I172" s="33"/>
      <c r="J172" s="57" t="s">
        <v>74</v>
      </c>
      <c r="K172" s="57"/>
      <c r="N172" s="34">
        <f t="shared" ref="N172:N185" si="13">IF(F172="CUMPLE",1,0)</f>
        <v>1</v>
      </c>
    </row>
    <row r="173" spans="1:18" s="34" customFormat="1" ht="43.5" customHeight="1" x14ac:dyDescent="0.3">
      <c r="A173" s="173"/>
      <c r="B173" s="324"/>
      <c r="C173" s="327"/>
      <c r="D173" s="105" t="s">
        <v>125</v>
      </c>
      <c r="E173" s="109">
        <v>43097</v>
      </c>
      <c r="F173" s="127" t="str">
        <f>IF(E173="","NO CUMPLE","CUMPLE")</f>
        <v>CUMPLE</v>
      </c>
      <c r="G173" s="111"/>
      <c r="H173" s="190"/>
      <c r="I173" s="33"/>
      <c r="J173" s="57"/>
      <c r="K173" s="57"/>
      <c r="N173" s="34">
        <f t="shared" si="13"/>
        <v>1</v>
      </c>
    </row>
    <row r="174" spans="1:18" s="34" customFormat="1" ht="45" customHeight="1" x14ac:dyDescent="0.3">
      <c r="A174" s="173"/>
      <c r="B174" s="324"/>
      <c r="C174" s="327"/>
      <c r="D174" s="105" t="s">
        <v>126</v>
      </c>
      <c r="E174" s="109">
        <v>43366</v>
      </c>
      <c r="F174" s="127" t="str">
        <f>IF(E174="","NO CUMPLE","CUMPLE")</f>
        <v>CUMPLE</v>
      </c>
      <c r="G174" s="112"/>
      <c r="H174" s="189"/>
      <c r="I174" s="91" t="s">
        <v>73</v>
      </c>
      <c r="J174" s="57"/>
      <c r="K174" s="57"/>
      <c r="N174" s="34">
        <f t="shared" si="13"/>
        <v>1</v>
      </c>
    </row>
    <row r="175" spans="1:18" s="34" customFormat="1" ht="29.25" customHeight="1" thickBot="1" x14ac:dyDescent="0.35">
      <c r="A175" s="173"/>
      <c r="B175" s="324"/>
      <c r="C175" s="328"/>
      <c r="D175" s="106" t="s">
        <v>127</v>
      </c>
      <c r="E175" s="114">
        <f>IF(E173="","PENDIENTE FECHA DE INICIO",(E174-E173)/30)</f>
        <v>8.9666666666666668</v>
      </c>
      <c r="F175" s="130" t="str">
        <f>IF(E175="PENDIENTE FECHA DE INICIO","PENDIENTE",IF(E175&gt;=6,"CUMPLE","NO CUMPLE"))</f>
        <v>CUMPLE</v>
      </c>
      <c r="G175" s="113"/>
      <c r="H175" s="188"/>
      <c r="I175" s="91" t="s">
        <v>74</v>
      </c>
      <c r="J175" s="57"/>
      <c r="K175" s="57"/>
      <c r="N175" s="34">
        <f t="shared" si="13"/>
        <v>1</v>
      </c>
    </row>
    <row r="176" spans="1:18" s="34" customFormat="1" ht="29.25" customHeight="1" x14ac:dyDescent="0.3">
      <c r="A176" s="173"/>
      <c r="B176" s="324"/>
      <c r="C176" s="326" t="s">
        <v>118</v>
      </c>
      <c r="D176" s="103" t="s">
        <v>120</v>
      </c>
      <c r="E176" s="107" t="s">
        <v>130</v>
      </c>
      <c r="F176" s="128" t="str">
        <f>IF(E176="","NO CUMPLE","CUMPLE")</f>
        <v>CUMPLE</v>
      </c>
      <c r="G176" s="110"/>
      <c r="H176" s="188"/>
      <c r="I176" s="33"/>
      <c r="J176" s="57" t="s">
        <v>73</v>
      </c>
      <c r="K176" s="57" t="s">
        <v>130</v>
      </c>
      <c r="N176" s="34">
        <f t="shared" si="13"/>
        <v>1</v>
      </c>
    </row>
    <row r="177" spans="1:14" s="34" customFormat="1" ht="55.5" customHeight="1" x14ac:dyDescent="0.3">
      <c r="A177" s="173"/>
      <c r="B177" s="324"/>
      <c r="C177" s="327"/>
      <c r="D177" s="104" t="s">
        <v>132</v>
      </c>
      <c r="E177" s="108" t="s">
        <v>73</v>
      </c>
      <c r="F177" s="129" t="str">
        <f>IF(E177="SI","CUMPLE",IF(E177="NO","NO CUMPLE","PENDIENTE"))</f>
        <v>CUMPLE</v>
      </c>
      <c r="G177" s="111"/>
      <c r="H177" s="189"/>
      <c r="I177" s="33"/>
      <c r="J177" s="57" t="s">
        <v>74</v>
      </c>
      <c r="K177" s="57"/>
      <c r="N177" s="34">
        <f t="shared" si="13"/>
        <v>1</v>
      </c>
    </row>
    <row r="178" spans="1:14" s="34" customFormat="1" ht="43.5" customHeight="1" x14ac:dyDescent="0.3">
      <c r="A178" s="173"/>
      <c r="B178" s="324"/>
      <c r="C178" s="327"/>
      <c r="D178" s="105" t="s">
        <v>125</v>
      </c>
      <c r="E178" s="109">
        <v>43132</v>
      </c>
      <c r="F178" s="127" t="str">
        <f>IF(E178="","NO CUMPLE","CUMPLE")</f>
        <v>CUMPLE</v>
      </c>
      <c r="G178" s="111"/>
      <c r="H178" s="190"/>
      <c r="I178" s="33"/>
      <c r="J178" s="57"/>
      <c r="K178" s="57"/>
      <c r="N178" s="34">
        <f t="shared" si="13"/>
        <v>1</v>
      </c>
    </row>
    <row r="179" spans="1:14" s="34" customFormat="1" ht="45" customHeight="1" x14ac:dyDescent="0.3">
      <c r="A179" s="173"/>
      <c r="B179" s="324"/>
      <c r="C179" s="327"/>
      <c r="D179" s="105" t="s">
        <v>126</v>
      </c>
      <c r="E179" s="109">
        <v>43315</v>
      </c>
      <c r="F179" s="127" t="str">
        <f>IF(E179="","NO CUMPLE","CUMPLE")</f>
        <v>CUMPLE</v>
      </c>
      <c r="G179" s="112"/>
      <c r="H179" s="189"/>
      <c r="I179" s="91" t="s">
        <v>73</v>
      </c>
      <c r="J179" s="57"/>
      <c r="K179" s="57"/>
      <c r="N179" s="34">
        <f t="shared" si="13"/>
        <v>1</v>
      </c>
    </row>
    <row r="180" spans="1:14" s="34" customFormat="1" ht="29.25" customHeight="1" thickBot="1" x14ac:dyDescent="0.35">
      <c r="A180" s="173"/>
      <c r="B180" s="324"/>
      <c r="C180" s="328"/>
      <c r="D180" s="106" t="s">
        <v>127</v>
      </c>
      <c r="E180" s="114">
        <f>IF(E178="","PENDIENTE FECHA DE INICIO",(E179-E178)/30)</f>
        <v>6.1</v>
      </c>
      <c r="F180" s="130" t="str">
        <f>IF(E180="PENDIENTE FECHA DE INICIO","PENDIENTE",IF(E180&gt;=6,"CUMPLE","NO CUMPLE"))</f>
        <v>CUMPLE</v>
      </c>
      <c r="G180" s="113"/>
      <c r="H180" s="188"/>
      <c r="I180" s="91" t="s">
        <v>74</v>
      </c>
      <c r="J180" s="57"/>
      <c r="K180" s="57"/>
      <c r="N180" s="34">
        <f t="shared" si="13"/>
        <v>1</v>
      </c>
    </row>
    <row r="181" spans="1:14" s="34" customFormat="1" ht="29.25" customHeight="1" x14ac:dyDescent="0.3">
      <c r="A181" s="173"/>
      <c r="B181" s="324"/>
      <c r="C181" s="326" t="s">
        <v>119</v>
      </c>
      <c r="D181" s="103" t="s">
        <v>120</v>
      </c>
      <c r="E181" s="107" t="s">
        <v>130</v>
      </c>
      <c r="F181" s="128" t="str">
        <f>IF(E181="","NO CUMPLE","CUMPLE")</f>
        <v>CUMPLE</v>
      </c>
      <c r="G181" s="110"/>
      <c r="H181" s="188"/>
      <c r="I181" s="33"/>
      <c r="J181" s="57" t="s">
        <v>73</v>
      </c>
      <c r="K181" s="57" t="s">
        <v>130</v>
      </c>
      <c r="N181" s="34">
        <f t="shared" si="13"/>
        <v>1</v>
      </c>
    </row>
    <row r="182" spans="1:14" s="34" customFormat="1" ht="55.5" customHeight="1" x14ac:dyDescent="0.3">
      <c r="A182" s="173"/>
      <c r="B182" s="324"/>
      <c r="C182" s="327"/>
      <c r="D182" s="104" t="s">
        <v>132</v>
      </c>
      <c r="E182" s="108" t="s">
        <v>73</v>
      </c>
      <c r="F182" s="129" t="str">
        <f>IF(E182="SI","CUMPLE",IF(E182="NO","NO CUMPLE","PENDIENTE"))</f>
        <v>CUMPLE</v>
      </c>
      <c r="G182" s="111"/>
      <c r="H182" s="189"/>
      <c r="I182" s="33"/>
      <c r="J182" s="57" t="s">
        <v>74</v>
      </c>
      <c r="K182" s="57"/>
      <c r="N182" s="34">
        <f t="shared" si="13"/>
        <v>1</v>
      </c>
    </row>
    <row r="183" spans="1:14" s="34" customFormat="1" ht="43.5" customHeight="1" x14ac:dyDescent="0.3">
      <c r="A183" s="173"/>
      <c r="B183" s="324"/>
      <c r="C183" s="327"/>
      <c r="D183" s="105" t="s">
        <v>125</v>
      </c>
      <c r="E183" s="109">
        <v>43242</v>
      </c>
      <c r="F183" s="127" t="str">
        <f>IF(E183="","NO CUMPLE","CUMPLE")</f>
        <v>CUMPLE</v>
      </c>
      <c r="G183" s="111"/>
      <c r="H183" s="190"/>
      <c r="I183" s="33"/>
      <c r="J183" s="57"/>
      <c r="K183" s="57"/>
      <c r="N183" s="34">
        <f t="shared" si="13"/>
        <v>1</v>
      </c>
    </row>
    <row r="184" spans="1:14" s="34" customFormat="1" ht="45" customHeight="1" x14ac:dyDescent="0.3">
      <c r="A184" s="173"/>
      <c r="B184" s="324"/>
      <c r="C184" s="327"/>
      <c r="D184" s="105" t="s">
        <v>126</v>
      </c>
      <c r="E184" s="109">
        <v>43518</v>
      </c>
      <c r="F184" s="127" t="str">
        <f>IF(E184="","NO CUMPLE","CUMPLE")</f>
        <v>CUMPLE</v>
      </c>
      <c r="G184" s="112"/>
      <c r="H184" s="189"/>
      <c r="I184" s="91" t="s">
        <v>73</v>
      </c>
      <c r="J184" s="57"/>
      <c r="K184" s="57"/>
      <c r="N184" s="34">
        <f t="shared" si="13"/>
        <v>1</v>
      </c>
    </row>
    <row r="185" spans="1:14" s="34" customFormat="1" ht="29.25" customHeight="1" thickBot="1" x14ac:dyDescent="0.35">
      <c r="A185" s="173"/>
      <c r="B185" s="325"/>
      <c r="C185" s="328"/>
      <c r="D185" s="106" t="s">
        <v>127</v>
      </c>
      <c r="E185" s="114">
        <f>IF(E183="","PENDIENTE FECHA DE INICIO",(E184-E183)/30)</f>
        <v>9.1999999999999993</v>
      </c>
      <c r="F185" s="130" t="str">
        <f>IF(E185="PENDIENTE FECHA DE INICIO","PENDIENTE",IF(E185&gt;=6,"CUMPLE","NO CUMPLE"))</f>
        <v>CUMPLE</v>
      </c>
      <c r="G185" s="113"/>
      <c r="H185" s="188"/>
      <c r="I185" s="91" t="s">
        <v>74</v>
      </c>
      <c r="J185" s="57"/>
      <c r="K185" s="57"/>
      <c r="N185" s="34">
        <f t="shared" si="13"/>
        <v>1</v>
      </c>
    </row>
    <row r="186" spans="1:14" s="34" customFormat="1" ht="4.5" customHeight="1" thickBot="1" x14ac:dyDescent="0.35">
      <c r="A186" s="173"/>
      <c r="B186" s="121"/>
      <c r="C186" s="122"/>
      <c r="D186" s="123"/>
      <c r="E186" s="126"/>
      <c r="F186" s="124"/>
      <c r="G186" s="125"/>
      <c r="H186" s="188"/>
      <c r="I186" s="91"/>
      <c r="J186" s="57"/>
      <c r="K186" s="57"/>
      <c r="N186" s="34">
        <f>SUM(N164:N185)</f>
        <v>16</v>
      </c>
    </row>
    <row r="187" spans="1:14" s="34" customFormat="1" ht="29.25" customHeight="1" thickBot="1" x14ac:dyDescent="0.35">
      <c r="A187" s="173"/>
      <c r="B187" s="329" t="s">
        <v>129</v>
      </c>
      <c r="C187" s="330"/>
      <c r="D187" s="331"/>
      <c r="E187" s="126"/>
      <c r="F187" s="132" t="str">
        <f>IF(N186=17,"CUMPLE","NO CUMPLE")</f>
        <v>NO CUMPLE</v>
      </c>
      <c r="G187" s="125"/>
      <c r="H187" s="188"/>
      <c r="I187" s="91"/>
      <c r="J187" s="57"/>
      <c r="K187" s="57"/>
    </row>
    <row r="188" spans="1:14" s="34" customFormat="1" ht="7.5" customHeight="1" thickBot="1" x14ac:dyDescent="0.35">
      <c r="A188" s="173"/>
      <c r="B188" s="121"/>
      <c r="C188" s="122"/>
      <c r="D188" s="123"/>
      <c r="E188" s="126"/>
      <c r="F188" s="131"/>
      <c r="G188" s="125"/>
      <c r="H188" s="188"/>
      <c r="I188" s="91"/>
      <c r="J188" s="57"/>
      <c r="K188" s="57"/>
    </row>
    <row r="189" spans="1:14" s="34" customFormat="1" ht="29.25" customHeight="1" thickBot="1" x14ac:dyDescent="0.4">
      <c r="A189" s="173"/>
      <c r="B189" s="306" t="s">
        <v>133</v>
      </c>
      <c r="C189" s="307"/>
      <c r="D189" s="307"/>
      <c r="E189" s="307"/>
      <c r="F189" s="308"/>
      <c r="G189" s="82" t="str">
        <f>IF(AND(F187="CUMPLE",F157="CUMPLE",G122="SI"),"HABILITADO",IF(G122="NO","NO HABILITADO",IF(F157="NO CUMPLE","NO HABILITADO",IF(F187="NO CUMPLE","NO HABILITADO",HABILITADO))))</f>
        <v>NO HABILITADO</v>
      </c>
      <c r="H189" s="188"/>
      <c r="I189" s="91"/>
      <c r="J189" s="57"/>
      <c r="K189" s="57"/>
    </row>
    <row r="190" spans="1:14" s="34" customFormat="1" ht="29.25" customHeight="1" x14ac:dyDescent="0.3">
      <c r="A190" s="173"/>
      <c r="B190" s="121"/>
      <c r="C190" s="122"/>
      <c r="D190" s="123"/>
      <c r="E190" s="126"/>
      <c r="F190" s="131"/>
      <c r="G190" s="125"/>
      <c r="H190" s="188"/>
      <c r="I190" s="91"/>
      <c r="J190" s="57"/>
      <c r="K190" s="57"/>
    </row>
    <row r="191" spans="1:14" s="34" customFormat="1" ht="29.25" customHeight="1" thickBot="1" x14ac:dyDescent="0.35">
      <c r="A191" s="173"/>
      <c r="B191" s="309" t="s">
        <v>134</v>
      </c>
      <c r="C191" s="310"/>
      <c r="D191" s="310"/>
      <c r="E191" s="310"/>
      <c r="F191" s="310"/>
      <c r="G191" s="311"/>
      <c r="H191" s="188"/>
      <c r="I191" s="91"/>
      <c r="J191" s="57"/>
      <c r="K191" s="57"/>
    </row>
    <row r="192" spans="1:14" ht="10.5" customHeight="1" thickBot="1" x14ac:dyDescent="0.3">
      <c r="B192"/>
      <c r="C192"/>
      <c r="D192"/>
      <c r="E192"/>
      <c r="F192" s="1"/>
      <c r="G192"/>
    </row>
    <row r="193" spans="1:14" ht="30" customHeight="1" thickBot="1" x14ac:dyDescent="0.3">
      <c r="B193" s="312" t="s">
        <v>135</v>
      </c>
      <c r="C193" s="313"/>
      <c r="D193" s="313"/>
      <c r="E193" s="313"/>
      <c r="F193" s="313"/>
      <c r="G193" s="314"/>
    </row>
    <row r="194" spans="1:14" ht="30" customHeight="1" thickBot="1" x14ac:dyDescent="0.3">
      <c r="B194" s="280" t="s">
        <v>146</v>
      </c>
      <c r="C194" s="281"/>
      <c r="D194" s="281"/>
      <c r="E194" s="281"/>
      <c r="F194" s="281"/>
      <c r="G194" s="135" t="s">
        <v>73</v>
      </c>
    </row>
    <row r="195" spans="1:14" ht="14.25" thickBot="1" x14ac:dyDescent="0.3">
      <c r="B195"/>
      <c r="C195"/>
      <c r="D195"/>
      <c r="E195"/>
      <c r="F195" s="1"/>
      <c r="G195"/>
    </row>
    <row r="196" spans="1:14" s="34" customFormat="1" ht="27.75" customHeight="1" thickBot="1" x14ac:dyDescent="0.35">
      <c r="A196" s="173"/>
      <c r="B196" s="315" t="s">
        <v>138</v>
      </c>
      <c r="C196" s="316"/>
      <c r="D196" s="316"/>
      <c r="E196" s="316"/>
      <c r="F196" s="316"/>
      <c r="G196" s="317"/>
      <c r="H196" s="176"/>
      <c r="I196" s="33"/>
      <c r="J196" s="57"/>
      <c r="K196" s="57"/>
    </row>
    <row r="197" spans="1:14" s="34" customFormat="1" ht="27.75" customHeight="1" thickBot="1" x14ac:dyDescent="0.35">
      <c r="A197" s="173"/>
      <c r="B197" s="318" t="s">
        <v>103</v>
      </c>
      <c r="C197" s="319"/>
      <c r="D197" s="320"/>
      <c r="E197" s="319" t="s">
        <v>104</v>
      </c>
      <c r="F197" s="319"/>
      <c r="G197" s="320"/>
      <c r="H197" s="176"/>
      <c r="I197" s="33"/>
      <c r="J197" s="57"/>
      <c r="K197" s="57"/>
    </row>
    <row r="198" spans="1:14" s="34" customFormat="1" ht="48" customHeight="1" thickBot="1" x14ac:dyDescent="0.35">
      <c r="A198" s="173"/>
      <c r="B198" s="287" t="s">
        <v>137</v>
      </c>
      <c r="C198" s="288"/>
      <c r="D198" s="289"/>
      <c r="E198" s="287" t="s">
        <v>136</v>
      </c>
      <c r="F198" s="288"/>
      <c r="G198" s="289"/>
      <c r="H198" s="176"/>
      <c r="I198" s="33"/>
      <c r="J198" s="57"/>
      <c r="K198" s="57" t="s">
        <v>105</v>
      </c>
    </row>
    <row r="199" spans="1:14" s="34" customFormat="1" ht="26.25" customHeight="1" x14ac:dyDescent="0.3">
      <c r="A199" s="173"/>
      <c r="B199" s="133" t="s">
        <v>95</v>
      </c>
      <c r="C199" s="303" t="s">
        <v>307</v>
      </c>
      <c r="D199" s="304"/>
      <c r="E199" s="304"/>
      <c r="F199" s="304"/>
      <c r="G199" s="305"/>
      <c r="H199" s="182"/>
      <c r="I199" s="33"/>
      <c r="J199" s="57"/>
      <c r="K199" s="57" t="s">
        <v>106</v>
      </c>
    </row>
    <row r="200" spans="1:14" s="34" customFormat="1" ht="17.25" thickBot="1" x14ac:dyDescent="0.35">
      <c r="A200" s="173"/>
      <c r="B200" s="134"/>
      <c r="C200" s="293" t="s">
        <v>65</v>
      </c>
      <c r="D200" s="294"/>
      <c r="E200" s="90" t="s">
        <v>66</v>
      </c>
      <c r="F200" s="90" t="s">
        <v>67</v>
      </c>
      <c r="G200" s="138" t="s">
        <v>68</v>
      </c>
      <c r="H200" s="183" t="s">
        <v>96</v>
      </c>
      <c r="I200" s="33"/>
      <c r="J200" s="57"/>
      <c r="K200" s="57" t="s">
        <v>107</v>
      </c>
    </row>
    <row r="201" spans="1:14" s="32" customFormat="1" ht="54.75" customHeight="1" thickBot="1" x14ac:dyDescent="0.35">
      <c r="A201" s="172"/>
      <c r="B201" s="136" t="s">
        <v>97</v>
      </c>
      <c r="C201" s="295" t="s">
        <v>139</v>
      </c>
      <c r="D201" s="296"/>
      <c r="E201" s="118" t="s">
        <v>105</v>
      </c>
      <c r="F201" s="119" t="str">
        <f>IF(E201="","NO CUMPLE","CUMPLE")</f>
        <v>CUMPLE</v>
      </c>
      <c r="G201" s="137"/>
      <c r="H201" s="184" t="s">
        <v>98</v>
      </c>
      <c r="I201" s="73" t="s">
        <v>73</v>
      </c>
      <c r="J201" s="57"/>
      <c r="K201" s="96" t="s">
        <v>73</v>
      </c>
      <c r="N201" s="34">
        <f t="shared" ref="N201:N202" si="14">IF(F201="CUMPLE",1,0)</f>
        <v>1</v>
      </c>
    </row>
    <row r="202" spans="1:14" ht="42.75" customHeight="1" thickBot="1" x14ac:dyDescent="0.35">
      <c r="A202" s="168" t="s">
        <v>0</v>
      </c>
      <c r="B202" s="136" t="s">
        <v>140</v>
      </c>
      <c r="C202" s="295" t="s">
        <v>137</v>
      </c>
      <c r="D202" s="296"/>
      <c r="E202" s="118" t="s">
        <v>73</v>
      </c>
      <c r="F202" s="119" t="str">
        <f>IF(E202="","NO CUMPLE",IF(E202="SI","CUMPLE",IF(E202="NO","NO CUMPLE","CUMPLE")))</f>
        <v>CUMPLE</v>
      </c>
      <c r="G202" s="137"/>
      <c r="J202" s="2"/>
      <c r="K202" s="2" t="s">
        <v>74</v>
      </c>
      <c r="N202" s="34">
        <f t="shared" si="14"/>
        <v>1</v>
      </c>
    </row>
    <row r="203" spans="1:14" ht="4.5" customHeight="1" thickBot="1" x14ac:dyDescent="0.3">
      <c r="B203" s="72"/>
      <c r="J203" s="2"/>
      <c r="K203" s="2"/>
    </row>
    <row r="204" spans="1:14" ht="29.25" customHeight="1" thickBot="1" x14ac:dyDescent="0.3">
      <c r="B204" s="72"/>
      <c r="F204" s="139">
        <f>IF(N204=2,13,0)</f>
        <v>13</v>
      </c>
      <c r="G204" s="2" t="s">
        <v>141</v>
      </c>
      <c r="J204" s="2"/>
      <c r="K204" s="2"/>
      <c r="N204" s="2">
        <f>SUM(N201:N203)</f>
        <v>2</v>
      </c>
    </row>
    <row r="205" spans="1:14" ht="14.25" thickBot="1" x14ac:dyDescent="0.3">
      <c r="B205" s="72"/>
      <c r="J205" s="2"/>
      <c r="K205" s="2"/>
    </row>
    <row r="206" spans="1:14" s="34" customFormat="1" ht="27.75" customHeight="1" thickBot="1" x14ac:dyDescent="0.35">
      <c r="A206" s="173"/>
      <c r="B206" s="297" t="s">
        <v>142</v>
      </c>
      <c r="C206" s="298"/>
      <c r="D206" s="298"/>
      <c r="E206" s="298"/>
      <c r="F206" s="298"/>
      <c r="G206" s="299"/>
      <c r="H206" s="176"/>
      <c r="I206" s="33"/>
      <c r="J206" s="57"/>
      <c r="K206" s="57"/>
    </row>
    <row r="207" spans="1:14" s="34" customFormat="1" ht="27.75" customHeight="1" thickBot="1" x14ac:dyDescent="0.35">
      <c r="A207" s="173"/>
      <c r="B207" s="300" t="s">
        <v>103</v>
      </c>
      <c r="C207" s="301"/>
      <c r="D207" s="302"/>
      <c r="E207" s="301" t="s">
        <v>104</v>
      </c>
      <c r="F207" s="301"/>
      <c r="G207" s="302"/>
      <c r="H207" s="176"/>
      <c r="I207" s="33"/>
      <c r="J207" s="57"/>
      <c r="K207" s="57"/>
    </row>
    <row r="208" spans="1:14" s="34" customFormat="1" ht="48" customHeight="1" thickBot="1" x14ac:dyDescent="0.35">
      <c r="A208" s="173"/>
      <c r="B208" s="287" t="s">
        <v>143</v>
      </c>
      <c r="C208" s="288"/>
      <c r="D208" s="289"/>
      <c r="E208" s="287" t="s">
        <v>136</v>
      </c>
      <c r="F208" s="288"/>
      <c r="G208" s="289"/>
      <c r="H208" s="176"/>
      <c r="I208" s="33"/>
      <c r="J208" s="57"/>
      <c r="K208" s="57" t="s">
        <v>105</v>
      </c>
    </row>
    <row r="209" spans="1:14" s="34" customFormat="1" ht="26.25" customHeight="1" x14ac:dyDescent="0.3">
      <c r="A209" s="173"/>
      <c r="B209" s="133" t="s">
        <v>95</v>
      </c>
      <c r="C209" s="303" t="s">
        <v>307</v>
      </c>
      <c r="D209" s="304"/>
      <c r="E209" s="304"/>
      <c r="F209" s="304"/>
      <c r="G209" s="305"/>
      <c r="H209" s="182"/>
      <c r="I209" s="33"/>
      <c r="J209" s="57"/>
      <c r="K209" s="57" t="s">
        <v>106</v>
      </c>
    </row>
    <row r="210" spans="1:14" s="34" customFormat="1" ht="17.25" thickBot="1" x14ac:dyDescent="0.35">
      <c r="A210" s="173"/>
      <c r="B210" s="134"/>
      <c r="C210" s="293" t="s">
        <v>65</v>
      </c>
      <c r="D210" s="294"/>
      <c r="E210" s="90" t="s">
        <v>66</v>
      </c>
      <c r="F210" s="90" t="s">
        <v>67</v>
      </c>
      <c r="G210" s="138" t="s">
        <v>68</v>
      </c>
      <c r="H210" s="183" t="s">
        <v>96</v>
      </c>
      <c r="I210" s="33"/>
      <c r="J210" s="57"/>
      <c r="K210" s="57" t="s">
        <v>107</v>
      </c>
    </row>
    <row r="211" spans="1:14" s="32" customFormat="1" ht="54.75" customHeight="1" thickBot="1" x14ac:dyDescent="0.35">
      <c r="A211" s="172"/>
      <c r="B211" s="136" t="s">
        <v>97</v>
      </c>
      <c r="C211" s="295" t="s">
        <v>139</v>
      </c>
      <c r="D211" s="296"/>
      <c r="E211" s="118" t="s">
        <v>105</v>
      </c>
      <c r="F211" s="119" t="str">
        <f>IF(E211="","NO CUMPLE","CUMPLE")</f>
        <v>CUMPLE</v>
      </c>
      <c r="G211" s="137"/>
      <c r="H211" s="184" t="s">
        <v>98</v>
      </c>
      <c r="I211" s="73" t="s">
        <v>73</v>
      </c>
      <c r="J211" s="57"/>
      <c r="K211" s="96" t="s">
        <v>73</v>
      </c>
      <c r="N211" s="34">
        <f t="shared" ref="N211:N212" si="15">IF(F211="CUMPLE",1,0)</f>
        <v>1</v>
      </c>
    </row>
    <row r="212" spans="1:14" ht="42.75" customHeight="1" thickBot="1" x14ac:dyDescent="0.35">
      <c r="A212" s="168" t="s">
        <v>0</v>
      </c>
      <c r="B212" s="136" t="s">
        <v>140</v>
      </c>
      <c r="C212" s="295" t="s">
        <v>143</v>
      </c>
      <c r="D212" s="296"/>
      <c r="E212" s="118" t="s">
        <v>73</v>
      </c>
      <c r="F212" s="119" t="str">
        <f>IF(E212="","NO CUMPLE",IF(E212="SI","CUMPLE",IF(E212="NO","NO CUMPLE","CUMPLE")))</f>
        <v>CUMPLE</v>
      </c>
      <c r="G212" s="137"/>
      <c r="J212" s="2"/>
      <c r="K212" s="2" t="s">
        <v>74</v>
      </c>
      <c r="N212" s="34">
        <f t="shared" si="15"/>
        <v>1</v>
      </c>
    </row>
    <row r="213" spans="1:14" ht="4.5" customHeight="1" thickBot="1" x14ac:dyDescent="0.3">
      <c r="B213" s="72"/>
      <c r="J213" s="2"/>
      <c r="K213" s="2"/>
    </row>
    <row r="214" spans="1:14" ht="29.25" customHeight="1" thickBot="1" x14ac:dyDescent="0.3">
      <c r="B214" s="72"/>
      <c r="F214" s="139">
        <f>IF(N214=2,13,0)</f>
        <v>13</v>
      </c>
      <c r="G214" s="2" t="s">
        <v>141</v>
      </c>
      <c r="J214" s="2"/>
      <c r="K214" s="2"/>
      <c r="N214" s="2">
        <f>SUM(N211:N213)</f>
        <v>2</v>
      </c>
    </row>
    <row r="215" spans="1:14" ht="14.25" thickBot="1" x14ac:dyDescent="0.3">
      <c r="B215" s="72"/>
      <c r="J215" s="2"/>
      <c r="K215" s="2"/>
    </row>
    <row r="216" spans="1:14" s="34" customFormat="1" ht="27.75" customHeight="1" thickBot="1" x14ac:dyDescent="0.35">
      <c r="A216" s="173"/>
      <c r="B216" s="297" t="s">
        <v>144</v>
      </c>
      <c r="C216" s="298"/>
      <c r="D216" s="298"/>
      <c r="E216" s="298"/>
      <c r="F216" s="298"/>
      <c r="G216" s="299"/>
      <c r="H216" s="176"/>
      <c r="I216" s="33"/>
      <c r="J216" s="57"/>
      <c r="K216" s="57"/>
    </row>
    <row r="217" spans="1:14" s="34" customFormat="1" ht="27.75" customHeight="1" thickBot="1" x14ac:dyDescent="0.35">
      <c r="A217" s="173"/>
      <c r="B217" s="300" t="s">
        <v>103</v>
      </c>
      <c r="C217" s="301"/>
      <c r="D217" s="302"/>
      <c r="E217" s="301" t="s">
        <v>104</v>
      </c>
      <c r="F217" s="301"/>
      <c r="G217" s="302"/>
      <c r="H217" s="176"/>
      <c r="I217" s="33"/>
      <c r="J217" s="57"/>
      <c r="K217" s="57"/>
    </row>
    <row r="218" spans="1:14" s="34" customFormat="1" ht="48" customHeight="1" thickBot="1" x14ac:dyDescent="0.35">
      <c r="A218" s="173"/>
      <c r="B218" s="287" t="s">
        <v>145</v>
      </c>
      <c r="C218" s="288"/>
      <c r="D218" s="289"/>
      <c r="E218" s="287" t="s">
        <v>136</v>
      </c>
      <c r="F218" s="288"/>
      <c r="G218" s="289"/>
      <c r="H218" s="176"/>
      <c r="I218" s="33"/>
      <c r="J218" s="57"/>
      <c r="K218" s="57" t="s">
        <v>105</v>
      </c>
    </row>
    <row r="219" spans="1:14" s="34" customFormat="1" ht="26.25" customHeight="1" x14ac:dyDescent="0.3">
      <c r="A219" s="173"/>
      <c r="B219" s="133" t="s">
        <v>95</v>
      </c>
      <c r="C219" s="290" t="s">
        <v>307</v>
      </c>
      <c r="D219" s="291"/>
      <c r="E219" s="291"/>
      <c r="F219" s="291"/>
      <c r="G219" s="292"/>
      <c r="H219" s="182"/>
      <c r="I219" s="33"/>
      <c r="J219" s="57"/>
      <c r="K219" s="57" t="s">
        <v>106</v>
      </c>
    </row>
    <row r="220" spans="1:14" s="34" customFormat="1" ht="17.25" thickBot="1" x14ac:dyDescent="0.35">
      <c r="A220" s="173"/>
      <c r="B220" s="134"/>
      <c r="C220" s="293" t="s">
        <v>65</v>
      </c>
      <c r="D220" s="294"/>
      <c r="E220" s="90" t="s">
        <v>66</v>
      </c>
      <c r="F220" s="90" t="s">
        <v>67</v>
      </c>
      <c r="G220" s="138" t="s">
        <v>68</v>
      </c>
      <c r="H220" s="183" t="s">
        <v>96</v>
      </c>
      <c r="I220" s="33"/>
      <c r="J220" s="57"/>
      <c r="K220" s="57" t="s">
        <v>107</v>
      </c>
    </row>
    <row r="221" spans="1:14" s="32" customFormat="1" ht="54.75" customHeight="1" thickBot="1" x14ac:dyDescent="0.35">
      <c r="A221" s="172"/>
      <c r="B221" s="136" t="s">
        <v>97</v>
      </c>
      <c r="C221" s="295" t="s">
        <v>139</v>
      </c>
      <c r="D221" s="296"/>
      <c r="E221" s="118" t="s">
        <v>105</v>
      </c>
      <c r="F221" s="119" t="str">
        <f>IF(E221="","NO CUMPLE","CUMPLE")</f>
        <v>CUMPLE</v>
      </c>
      <c r="G221" s="137"/>
      <c r="H221" s="184" t="s">
        <v>98</v>
      </c>
      <c r="I221" s="73" t="s">
        <v>73</v>
      </c>
      <c r="J221" s="57"/>
      <c r="K221" s="96" t="s">
        <v>73</v>
      </c>
      <c r="N221" s="34">
        <f t="shared" ref="N221:N222" si="16">IF(F221="CUMPLE",1,0)</f>
        <v>1</v>
      </c>
    </row>
    <row r="222" spans="1:14" ht="42.75" customHeight="1" thickBot="1" x14ac:dyDescent="0.35">
      <c r="B222" s="136" t="s">
        <v>140</v>
      </c>
      <c r="C222" s="295" t="s">
        <v>145</v>
      </c>
      <c r="D222" s="296"/>
      <c r="E222" s="118" t="s">
        <v>73</v>
      </c>
      <c r="F222" s="119" t="str">
        <f>IF(E222="","NO CUMPLE",IF(E222="SI","CUMPLE",IF(E222="NO","NO CUMPLE","CUMPLE")))</f>
        <v>CUMPLE</v>
      </c>
      <c r="G222" s="137"/>
      <c r="J222" s="2"/>
      <c r="K222" s="2" t="s">
        <v>74</v>
      </c>
      <c r="N222" s="34">
        <f t="shared" si="16"/>
        <v>1</v>
      </c>
    </row>
    <row r="223" spans="1:14" s="176" customFormat="1" ht="4.5" customHeight="1" thickBot="1" x14ac:dyDescent="0.3">
      <c r="A223" s="191"/>
      <c r="B223" s="193"/>
    </row>
    <row r="224" spans="1:14" ht="29.25" customHeight="1" thickBot="1" x14ac:dyDescent="0.3">
      <c r="B224" s="193"/>
      <c r="C224" s="176"/>
      <c r="D224" s="176"/>
      <c r="E224" s="176"/>
      <c r="F224" s="139">
        <f>IF(N224=2,13,0)</f>
        <v>13</v>
      </c>
      <c r="G224" s="140" t="s">
        <v>141</v>
      </c>
      <c r="J224" s="2"/>
      <c r="K224" s="2"/>
      <c r="N224" s="2">
        <f>SUM(N221:N223)</f>
        <v>2</v>
      </c>
    </row>
    <row r="225" spans="1:12" s="176" customFormat="1" ht="14.25" thickBot="1" x14ac:dyDescent="0.3">
      <c r="A225" s="191"/>
      <c r="F225" s="193"/>
      <c r="G225" s="195"/>
    </row>
    <row r="226" spans="1:12" ht="27.75" thickBot="1" x14ac:dyDescent="0.3">
      <c r="B226" s="176"/>
      <c r="C226" s="176"/>
      <c r="D226" s="176"/>
      <c r="E226" s="194" t="s">
        <v>154</v>
      </c>
      <c r="F226" s="147">
        <f>IF(G194="NO",SUM(F204,F214,F224)*0,SUM(F204,F214,F224))</f>
        <v>39</v>
      </c>
      <c r="G226" s="176"/>
      <c r="J226" s="2"/>
      <c r="K226" s="2"/>
    </row>
    <row r="227" spans="1:12" ht="14.25" thickBot="1" x14ac:dyDescent="0.3">
      <c r="B227" s="176"/>
      <c r="C227" s="176"/>
      <c r="D227" s="176"/>
      <c r="E227" s="176"/>
      <c r="F227" s="176"/>
      <c r="G227" s="176"/>
    </row>
    <row r="228" spans="1:12" ht="18.75" thickBot="1" x14ac:dyDescent="0.3">
      <c r="B228" s="277" t="s">
        <v>155</v>
      </c>
      <c r="C228" s="278"/>
      <c r="D228" s="278"/>
      <c r="E228" s="278"/>
      <c r="F228" s="278"/>
      <c r="G228" s="279"/>
    </row>
    <row r="229" spans="1:12" ht="26.25" thickBot="1" x14ac:dyDescent="0.3">
      <c r="B229" s="280" t="s">
        <v>159</v>
      </c>
      <c r="C229" s="281"/>
      <c r="D229" s="281"/>
      <c r="E229" s="281"/>
      <c r="F229" s="281"/>
      <c r="G229" s="135" t="s">
        <v>73</v>
      </c>
    </row>
    <row r="230" spans="1:12" ht="18.75" thickBot="1" x14ac:dyDescent="0.3">
      <c r="B230" s="153"/>
      <c r="C230" s="154"/>
      <c r="D230" s="141"/>
      <c r="E230" s="141"/>
      <c r="F230" s="141"/>
      <c r="G230" s="141"/>
    </row>
    <row r="231" spans="1:12" ht="17.25" thickBot="1" x14ac:dyDescent="0.3">
      <c r="B231" s="142" t="s">
        <v>147</v>
      </c>
      <c r="C231" s="152" t="s">
        <v>160</v>
      </c>
      <c r="D231" s="282" t="s">
        <v>148</v>
      </c>
      <c r="E231" s="283"/>
      <c r="F231" s="143" t="s">
        <v>149</v>
      </c>
      <c r="G231" s="142" t="s">
        <v>150</v>
      </c>
      <c r="J231" s="155"/>
      <c r="K231" s="155" t="s">
        <v>80</v>
      </c>
    </row>
    <row r="232" spans="1:12" ht="60.75" customHeight="1" thickBot="1" x14ac:dyDescent="0.3">
      <c r="B232" s="148" t="s">
        <v>156</v>
      </c>
      <c r="C232" s="150" t="s">
        <v>151</v>
      </c>
      <c r="D232" s="284" t="s">
        <v>80</v>
      </c>
      <c r="E232" s="284"/>
      <c r="F232" s="285">
        <f>IF(G229="NO",0,IF(L235&gt;10,"ERROR",L235))</f>
        <v>10</v>
      </c>
      <c r="G232" s="144"/>
      <c r="L232" s="2">
        <f>IF(D232="X",10,0)</f>
        <v>10</v>
      </c>
    </row>
    <row r="233" spans="1:12" ht="60.75" customHeight="1" thickBot="1" x14ac:dyDescent="0.3">
      <c r="B233" s="149" t="s">
        <v>157</v>
      </c>
      <c r="C233" s="150" t="s">
        <v>152</v>
      </c>
      <c r="D233" s="284"/>
      <c r="E233" s="284"/>
      <c r="F233" s="285"/>
      <c r="G233" s="145"/>
      <c r="L233" s="2">
        <f t="shared" ref="L233" si="17">IF(D233="X",5,0)</f>
        <v>0</v>
      </c>
    </row>
    <row r="234" spans="1:12" ht="55.5" customHeight="1" thickBot="1" x14ac:dyDescent="0.3">
      <c r="B234" s="149" t="s">
        <v>158</v>
      </c>
      <c r="C234" s="151" t="s">
        <v>153</v>
      </c>
      <c r="D234" s="284"/>
      <c r="E234" s="284"/>
      <c r="F234" s="286"/>
      <c r="G234" s="146"/>
      <c r="L234" s="2">
        <f>IF(D234="X",0,0)</f>
        <v>0</v>
      </c>
    </row>
    <row r="235" spans="1:12" ht="14.25" thickBot="1" x14ac:dyDescent="0.3">
      <c r="L235" s="2">
        <f>SUM(L232:L234)</f>
        <v>10</v>
      </c>
    </row>
    <row r="236" spans="1:12" ht="18.75" customHeight="1" x14ac:dyDescent="0.25">
      <c r="B236" s="259" t="s">
        <v>167</v>
      </c>
      <c r="C236" s="260"/>
      <c r="D236" s="260"/>
      <c r="E236" s="260"/>
      <c r="F236" s="260"/>
      <c r="G236" s="261"/>
    </row>
    <row r="237" spans="1:12" ht="34.5" customHeight="1" thickBot="1" x14ac:dyDescent="0.3">
      <c r="B237" s="262" t="s">
        <v>161</v>
      </c>
      <c r="C237" s="263"/>
      <c r="D237" s="263"/>
      <c r="E237" s="264"/>
      <c r="F237" s="264"/>
      <c r="G237" s="265"/>
    </row>
    <row r="238" spans="1:12" ht="48" thickBot="1" x14ac:dyDescent="0.3">
      <c r="B238" s="156"/>
      <c r="C238" s="157"/>
      <c r="D238" s="157"/>
      <c r="E238" s="165" t="s">
        <v>73</v>
      </c>
      <c r="F238" s="166" t="s">
        <v>74</v>
      </c>
      <c r="G238" s="158" t="s">
        <v>162</v>
      </c>
    </row>
    <row r="239" spans="1:12" ht="44.25" customHeight="1" thickBot="1" x14ac:dyDescent="0.3">
      <c r="B239" s="266" t="s">
        <v>168</v>
      </c>
      <c r="C239" s="267"/>
      <c r="D239" s="268"/>
      <c r="E239" s="164" t="s">
        <v>80</v>
      </c>
      <c r="F239" s="164"/>
      <c r="G239" s="163">
        <f>G114</f>
        <v>5747.6621824414287</v>
      </c>
    </row>
    <row r="240" spans="1:12" ht="26.25" customHeight="1" thickBot="1" x14ac:dyDescent="0.3">
      <c r="B240" s="269" t="s">
        <v>169</v>
      </c>
      <c r="C240" s="270"/>
      <c r="D240" s="271"/>
      <c r="E240" s="164" t="s">
        <v>80</v>
      </c>
      <c r="F240" s="164"/>
      <c r="G240" s="163"/>
    </row>
    <row r="241" spans="1:11" ht="45.75" customHeight="1" thickBot="1" x14ac:dyDescent="0.3">
      <c r="B241" s="272" t="s">
        <v>163</v>
      </c>
      <c r="C241" s="273"/>
      <c r="D241" s="274"/>
      <c r="E241" s="275" t="s">
        <v>164</v>
      </c>
      <c r="F241" s="276"/>
      <c r="G241" s="167" t="s">
        <v>165</v>
      </c>
    </row>
    <row r="242" spans="1:11" ht="26.25" customHeight="1" thickBot="1" x14ac:dyDescent="0.3">
      <c r="B242" s="249"/>
      <c r="C242" s="250"/>
      <c r="D242" s="250"/>
      <c r="E242" s="251" t="s">
        <v>285</v>
      </c>
      <c r="F242" s="252"/>
      <c r="G242" s="159">
        <f>G239</f>
        <v>5747.6621824414287</v>
      </c>
    </row>
    <row r="243" spans="1:11" ht="24" customHeight="1" thickBot="1" x14ac:dyDescent="0.3">
      <c r="B243" s="160"/>
      <c r="C243" s="161"/>
      <c r="D243" s="161"/>
      <c r="E243" s="253" t="s">
        <v>166</v>
      </c>
      <c r="F243" s="254"/>
      <c r="G243" s="162">
        <f>IF(G242="",0,IF(G239=0,0,IF(G242&gt;=G239*0.4,1,0)))</f>
        <v>1</v>
      </c>
    </row>
    <row r="244" spans="1:11" s="169" customFormat="1" ht="14.25" thickBot="1" x14ac:dyDescent="0.3">
      <c r="A244" s="168"/>
      <c r="H244" s="176"/>
      <c r="J244" s="170"/>
      <c r="K244" s="170"/>
    </row>
    <row r="245" spans="1:11" ht="24.75" thickBot="1" x14ac:dyDescent="0.3">
      <c r="B245" s="169"/>
      <c r="C245" s="169"/>
      <c r="D245" s="169"/>
      <c r="E245" s="255" t="s">
        <v>170</v>
      </c>
      <c r="F245" s="256"/>
      <c r="G245" s="175">
        <f>SUM(F226,F232,G243)</f>
        <v>50</v>
      </c>
    </row>
    <row r="246" spans="1:11" s="169" customFormat="1" ht="14.25" thickBot="1" x14ac:dyDescent="0.3">
      <c r="A246" s="168"/>
      <c r="H246" s="176"/>
      <c r="J246" s="170"/>
      <c r="K246" s="170"/>
    </row>
    <row r="247" spans="1:11" ht="21" customHeight="1" thickBot="1" x14ac:dyDescent="0.3">
      <c r="B247" s="169"/>
      <c r="C247" s="169"/>
      <c r="D247" s="169"/>
      <c r="E247" s="257" t="s">
        <v>174</v>
      </c>
      <c r="F247" s="258"/>
      <c r="G247" s="174" t="str">
        <f>IF(AND(G118="HABILITADO",G189="HABILITADO"),"HABILITADO","NO HABILITADO")</f>
        <v>NO HABILITADO</v>
      </c>
    </row>
    <row r="248" spans="1:11" s="169" customFormat="1" x14ac:dyDescent="0.25">
      <c r="A248" s="168"/>
      <c r="H248" s="176"/>
      <c r="J248" s="170"/>
      <c r="K248" s="170"/>
    </row>
  </sheetData>
  <sheetProtection algorithmName="SHA-512" hashValue="F8UpNZ2/ynlIzG6QiyzBwpBrkAzdaz2p4G9c24d4pI/w9bS1IqmlfpRsjDaXrsy7VMdqDiihbYKMwkQ1JXNplg==" saltValue="k7v2hPvmVWOcH8m9dZIutQ==" spinCount="100000" sheet="1" objects="1" scenarios="1" selectLockedCells="1" selectUnlockedCells="1"/>
  <mergeCells count="147">
    <mergeCell ref="B1:G2"/>
    <mergeCell ref="C3:G3"/>
    <mergeCell ref="B4:G4"/>
    <mergeCell ref="B10:G10"/>
    <mergeCell ref="B11:G11"/>
    <mergeCell ref="C13:G13"/>
    <mergeCell ref="B27:B31"/>
    <mergeCell ref="F27:F31"/>
    <mergeCell ref="C34:G34"/>
    <mergeCell ref="C35:G35"/>
    <mergeCell ref="C36:G36"/>
    <mergeCell ref="C37:G37"/>
    <mergeCell ref="C14:G14"/>
    <mergeCell ref="C15:G15"/>
    <mergeCell ref="C16:G16"/>
    <mergeCell ref="C17:G17"/>
    <mergeCell ref="B19:B22"/>
    <mergeCell ref="F19:F22"/>
    <mergeCell ref="C56:G56"/>
    <mergeCell ref="C57:G57"/>
    <mergeCell ref="B59:B62"/>
    <mergeCell ref="F59:F62"/>
    <mergeCell ref="B67:B71"/>
    <mergeCell ref="F67:F71"/>
    <mergeCell ref="B39:B42"/>
    <mergeCell ref="F39:F42"/>
    <mergeCell ref="B47:B51"/>
    <mergeCell ref="F47:F51"/>
    <mergeCell ref="C54:G54"/>
    <mergeCell ref="C55:G55"/>
    <mergeCell ref="B87:B91"/>
    <mergeCell ref="F87:F91"/>
    <mergeCell ref="C94:G94"/>
    <mergeCell ref="C95:G95"/>
    <mergeCell ref="C96:G96"/>
    <mergeCell ref="C97:G97"/>
    <mergeCell ref="C74:G74"/>
    <mergeCell ref="C75:G75"/>
    <mergeCell ref="C76:G76"/>
    <mergeCell ref="C77:G77"/>
    <mergeCell ref="B79:B82"/>
    <mergeCell ref="F79:F82"/>
    <mergeCell ref="B120:G120"/>
    <mergeCell ref="B122:F122"/>
    <mergeCell ref="B124:G124"/>
    <mergeCell ref="B125:D125"/>
    <mergeCell ref="E125:G125"/>
    <mergeCell ref="B126:D126"/>
    <mergeCell ref="E126:G126"/>
    <mergeCell ref="B99:B102"/>
    <mergeCell ref="F99:F102"/>
    <mergeCell ref="B107:B111"/>
    <mergeCell ref="F107:F111"/>
    <mergeCell ref="B114:F114"/>
    <mergeCell ref="B118:F118"/>
    <mergeCell ref="G99:G102"/>
    <mergeCell ref="C127:G127"/>
    <mergeCell ref="C128:D128"/>
    <mergeCell ref="C129:D129"/>
    <mergeCell ref="C130:D130"/>
    <mergeCell ref="F130:F135"/>
    <mergeCell ref="C131:D131"/>
    <mergeCell ref="G131:H131"/>
    <mergeCell ref="C132:D132"/>
    <mergeCell ref="C133:D133"/>
    <mergeCell ref="C134:D134"/>
    <mergeCell ref="B157:D157"/>
    <mergeCell ref="B159:G159"/>
    <mergeCell ref="B160:D160"/>
    <mergeCell ref="E160:G160"/>
    <mergeCell ref="B161:D161"/>
    <mergeCell ref="E161:G161"/>
    <mergeCell ref="C135:D135"/>
    <mergeCell ref="B136:B155"/>
    <mergeCell ref="C136:C140"/>
    <mergeCell ref="C141:C145"/>
    <mergeCell ref="C146:C150"/>
    <mergeCell ref="C151:C155"/>
    <mergeCell ref="G148:G150"/>
    <mergeCell ref="G153:G155"/>
    <mergeCell ref="G138:G140"/>
    <mergeCell ref="G143:G145"/>
    <mergeCell ref="C170:D170"/>
    <mergeCell ref="B171:B185"/>
    <mergeCell ref="C171:C175"/>
    <mergeCell ref="C176:C180"/>
    <mergeCell ref="C181:C185"/>
    <mergeCell ref="B187:D187"/>
    <mergeCell ref="C162:G162"/>
    <mergeCell ref="C163:D163"/>
    <mergeCell ref="C164:D164"/>
    <mergeCell ref="C165:D165"/>
    <mergeCell ref="F165:F170"/>
    <mergeCell ref="C166:D166"/>
    <mergeCell ref="G166:H166"/>
    <mergeCell ref="C167:D167"/>
    <mergeCell ref="C168:D168"/>
    <mergeCell ref="C169:D169"/>
    <mergeCell ref="B198:D198"/>
    <mergeCell ref="E198:G198"/>
    <mergeCell ref="C199:G199"/>
    <mergeCell ref="C200:D200"/>
    <mergeCell ref="C201:D201"/>
    <mergeCell ref="C202:D202"/>
    <mergeCell ref="B189:F189"/>
    <mergeCell ref="B191:G191"/>
    <mergeCell ref="B193:G193"/>
    <mergeCell ref="B194:F194"/>
    <mergeCell ref="B196:G196"/>
    <mergeCell ref="B197:D197"/>
    <mergeCell ref="E197:G197"/>
    <mergeCell ref="C210:D210"/>
    <mergeCell ref="C211:D211"/>
    <mergeCell ref="C212:D212"/>
    <mergeCell ref="B216:G216"/>
    <mergeCell ref="B217:D217"/>
    <mergeCell ref="E217:G217"/>
    <mergeCell ref="B206:G206"/>
    <mergeCell ref="B207:D207"/>
    <mergeCell ref="E207:G207"/>
    <mergeCell ref="B208:D208"/>
    <mergeCell ref="E208:G208"/>
    <mergeCell ref="C209:G209"/>
    <mergeCell ref="B228:G228"/>
    <mergeCell ref="B229:F229"/>
    <mergeCell ref="D231:E231"/>
    <mergeCell ref="D232:E232"/>
    <mergeCell ref="F232:F234"/>
    <mergeCell ref="D233:E233"/>
    <mergeCell ref="D234:E234"/>
    <mergeCell ref="B218:D218"/>
    <mergeCell ref="E218:G218"/>
    <mergeCell ref="C219:G219"/>
    <mergeCell ref="C220:D220"/>
    <mergeCell ref="C221:D221"/>
    <mergeCell ref="C222:D222"/>
    <mergeCell ref="B242:D242"/>
    <mergeCell ref="E242:F242"/>
    <mergeCell ref="E243:F243"/>
    <mergeCell ref="E245:F245"/>
    <mergeCell ref="E247:F247"/>
    <mergeCell ref="B236:G236"/>
    <mergeCell ref="B237:G237"/>
    <mergeCell ref="B239:D239"/>
    <mergeCell ref="B240:D240"/>
    <mergeCell ref="B241:D241"/>
    <mergeCell ref="E241:F241"/>
  </mergeCells>
  <conditionalFormatting sqref="F136:F140 F156:F158 F188 F190">
    <cfRule type="expression" dxfId="199" priority="24">
      <formula>"NO CUMPLE"</formula>
    </cfRule>
  </conditionalFormatting>
  <conditionalFormatting sqref="F129">
    <cfRule type="expression" dxfId="198" priority="23">
      <formula>"NO CUMPLE"</formula>
    </cfRule>
  </conditionalFormatting>
  <conditionalFormatting sqref="F141:F145">
    <cfRule type="expression" dxfId="197" priority="21">
      <formula>"NO CUMPLE"</formula>
    </cfRule>
  </conditionalFormatting>
  <conditionalFormatting sqref="F146:F150">
    <cfRule type="expression" dxfId="196" priority="20">
      <formula>"NO CUMPLE"</formula>
    </cfRule>
  </conditionalFormatting>
  <conditionalFormatting sqref="F151:F155">
    <cfRule type="expression" dxfId="195" priority="19">
      <formula>"NO CUMPLE"</formula>
    </cfRule>
  </conditionalFormatting>
  <conditionalFormatting sqref="F171:F175 F186:F187">
    <cfRule type="expression" dxfId="194" priority="17">
      <formula>"NO CUMPLE"</formula>
    </cfRule>
  </conditionalFormatting>
  <conditionalFormatting sqref="F164">
    <cfRule type="expression" dxfId="193" priority="16">
      <formula>"NO CUMPLE"</formula>
    </cfRule>
  </conditionalFormatting>
  <conditionalFormatting sqref="F176:F180">
    <cfRule type="expression" dxfId="192" priority="14">
      <formula>"NO CUMPLE"</formula>
    </cfRule>
  </conditionalFormatting>
  <conditionalFormatting sqref="F181:F185">
    <cfRule type="expression" dxfId="191" priority="13">
      <formula>"NO CUMPLE"</formula>
    </cfRule>
  </conditionalFormatting>
  <conditionalFormatting sqref="F201">
    <cfRule type="expression" dxfId="190" priority="11">
      <formula>"NO CUMPLE"</formula>
    </cfRule>
  </conditionalFormatting>
  <conditionalFormatting sqref="F222">
    <cfRule type="expression" dxfId="189" priority="6">
      <formula>"NO CUMPLE"</formula>
    </cfRule>
  </conditionalFormatting>
  <conditionalFormatting sqref="F221">
    <cfRule type="expression" dxfId="188" priority="7">
      <formula>"NO CUMPLE"</formula>
    </cfRule>
  </conditionalFormatting>
  <conditionalFormatting sqref="F202">
    <cfRule type="expression" dxfId="187" priority="10">
      <formula>"NO CUMPLE"</formula>
    </cfRule>
  </conditionalFormatting>
  <conditionalFormatting sqref="F211">
    <cfRule type="expression" dxfId="186" priority="9">
      <formula>"NO CUMPLE"</formula>
    </cfRule>
  </conditionalFormatting>
  <conditionalFormatting sqref="F212">
    <cfRule type="expression" dxfId="185" priority="8">
      <formula>"NO CUMPLE"</formula>
    </cfRule>
  </conditionalFormatting>
  <conditionalFormatting sqref="F239:F240">
    <cfRule type="expression" dxfId="184" priority="5">
      <formula>$D$514="X"</formula>
    </cfRule>
  </conditionalFormatting>
  <conditionalFormatting sqref="E239:E240">
    <cfRule type="expression" dxfId="183" priority="4">
      <formula>$E$514="X"</formula>
    </cfRule>
  </conditionalFormatting>
  <conditionalFormatting sqref="G239:G240">
    <cfRule type="expression" dxfId="182" priority="3">
      <formula>$E$514="X"</formula>
    </cfRule>
  </conditionalFormatting>
  <conditionalFormatting sqref="E242">
    <cfRule type="expression" dxfId="181" priority="2">
      <formula>$E$514="X"</formula>
    </cfRule>
  </conditionalFormatting>
  <conditionalFormatting sqref="G242">
    <cfRule type="expression" dxfId="180" priority="1">
      <formula>$E$514="X"</formula>
    </cfRule>
  </conditionalFormatting>
  <dataValidations count="12">
    <dataValidation type="list" allowBlank="1" showInputMessage="1" showErrorMessage="1" sqref="D232:D234">
      <formula1>$K$231</formula1>
    </dataValidation>
    <dataValidation type="list" showInputMessage="1" showErrorMessage="1" sqref="E202 E222 E212">
      <formula1>$K$201:$K$202</formula1>
    </dataValidation>
    <dataValidation type="list" showInputMessage="1" showErrorMessage="1" sqref="E201 E221 E211">
      <formula1>$K$198:$K$200</formula1>
    </dataValidation>
    <dataValidation type="list" allowBlank="1" showInputMessage="1" showErrorMessage="1" sqref="E171 E176 E181">
      <formula1>$K$171</formula1>
    </dataValidation>
    <dataValidation type="list" allowBlank="1" showInputMessage="1" showErrorMessage="1" errorTitle="CUMPLE CON EL OBJETO?" error="SI o NO" sqref="E137 E147 E142 E152 E172 E182 E177">
      <formula1>$J$136:$J$137</formula1>
    </dataValidation>
    <dataValidation type="list" allowBlank="1" showInputMessage="1" showErrorMessage="1" sqref="E136 E141 E146 E151">
      <formula1>$K$136:$K$138</formula1>
    </dataValidation>
    <dataValidation type="list" allowBlank="1" showInputMessage="1" showErrorMessage="1" sqref="G122 G194 G229">
      <formula1>$K$120:$K$121</formula1>
    </dataValidation>
    <dataValidation type="list" showInputMessage="1" showErrorMessage="1" sqref="E129 E164">
      <formula1>$K$126:$K$129</formula1>
    </dataValidation>
    <dataValidation type="list" allowBlank="1" showInputMessage="1" showErrorMessage="1" errorTitle="                        ERROR" error="Sólo marcar &quot;X&quot; en caso de acreditar código." sqref="D19:D22 D27:D31 D39:D42 D47:D51 D59:D62 D67:D71 D79:D82 D87:D91 D99:D102 D107:D111 E130:E135 E165:E170">
      <formula1>$J$19</formula1>
    </dataValidation>
    <dataValidation showInputMessage="1" showErrorMessage="1" sqref="C17:G17 C37:G37 C57:G57 C77:G77 C97:G97 E140 E145 E150 E155:E158 E175 E180 E185:E188 E190"/>
    <dataValidation type="list" allowBlank="1" showInputMessage="1" showErrorMessage="1" sqref="D10:E12 D33:E33 D53:E53 D73:E73 D93:E93 D113:E113 D115:E117 D119:E119 D192:E192 D195:E195">
      <formula1>"Sí,No"</formula1>
    </dataValidation>
    <dataValidation operator="greaterThan" allowBlank="1" showInputMessage="1" showErrorMessage="1" errorTitle="OJO" error="REVISAR QUE FECHA DE TERMINACIÓN SEA MAYOR QUE LA DE SUSCRIPCIÓN DEL CONTRATO" sqref="D25 D45 D65 D85 D105"/>
  </dataValidations>
  <printOptions horizontalCentered="1"/>
  <pageMargins left="0.4" right="0.4" top="0.4" bottom="0.4" header="0.3" footer="0.3"/>
  <pageSetup paperSize="9"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22" operator="containsText" id="{2ADB6A1C-739E-4BD0-8B28-4A00226681B8}">
            <xm:f>NOT(ISERROR(SEARCH($E$129="ADMINISTRACIÓN DE EMPRESAS ",C134)))</xm:f>
            <xm:f>$E$129="ADMINISTRACIÓN DE EMPRESAS "</xm:f>
            <x14:dxf>
              <fill>
                <patternFill>
                  <bgColor theme="5" tint="0.39994506668294322"/>
                </patternFill>
              </fill>
            </x14:dxf>
          </x14:cfRule>
          <xm:sqref>C134:D134</xm:sqref>
        </x14:conditionalFormatting>
        <x14:conditionalFormatting xmlns:xm="http://schemas.microsoft.com/office/excel/2006/main">
          <x14:cfRule type="containsText" priority="18" operator="containsText" id="{0650BE43-18AB-47A8-8B27-876539815168}">
            <xm:f>NOT(ISERROR(SEARCH($F$157="CUMPLE",F157)))</xm:f>
            <xm:f>$F$157="CUMPLE"</xm:f>
            <x14:dxf>
              <fill>
                <patternFill>
                  <bgColor rgb="FFFFFF00"/>
                </patternFill>
              </fill>
            </x14:dxf>
          </x14:cfRule>
          <xm:sqref>F157:F158 F188 F190</xm:sqref>
        </x14:conditionalFormatting>
        <x14:conditionalFormatting xmlns:xm="http://schemas.microsoft.com/office/excel/2006/main">
          <x14:cfRule type="containsText" priority="15" operator="containsText" id="{50BF78EF-21B2-4103-A69B-0AAE09C64026}">
            <xm:f>NOT(ISERROR(SEARCH($E$129="ADMINISTRACIÓN DE EMPRESAS ",C169)))</xm:f>
            <xm:f>$E$129="ADMINISTRACIÓN DE EMPRESAS "</xm:f>
            <x14:dxf>
              <fill>
                <patternFill>
                  <bgColor theme="5" tint="0.39994506668294322"/>
                </patternFill>
              </fill>
            </x14:dxf>
          </x14:cfRule>
          <xm:sqref>C169:D169</xm:sqref>
        </x14:conditionalFormatting>
        <x14:conditionalFormatting xmlns:xm="http://schemas.microsoft.com/office/excel/2006/main">
          <x14:cfRule type="containsText" priority="12" operator="containsText" id="{816AC036-0FA8-4C9C-A5CD-B544B21A0226}">
            <xm:f>NOT(ISERROR(SEARCH($F$157="CUMPLE",F187)))</xm:f>
            <xm:f>$F$157="CUMPLE"</xm:f>
            <x14:dxf>
              <fill>
                <patternFill>
                  <bgColor rgb="FFFFFF00"/>
                </patternFill>
              </fill>
            </x14:dxf>
          </x14:cfRule>
          <xm:sqref>F187</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4"/>
    <pageSetUpPr autoPageBreaks="0" fitToPage="1"/>
  </sheetPr>
  <dimension ref="A1:R248"/>
  <sheetViews>
    <sheetView showGridLines="0" showRowColHeaders="0" zoomScale="90" zoomScaleNormal="90" workbookViewId="0">
      <pane ySplit="3" topLeftCell="A4" activePane="bottomLeft" state="frozen"/>
      <selection pane="bottomLeft" activeCell="B4" sqref="B4:G4"/>
    </sheetView>
  </sheetViews>
  <sheetFormatPr baseColWidth="10" defaultColWidth="0" defaultRowHeight="13.5" customHeight="1" zeroHeight="1" x14ac:dyDescent="0.25"/>
  <cols>
    <col min="1" max="1" width="24" style="168" customWidth="1"/>
    <col min="2" max="7" width="24" style="2" customWidth="1"/>
    <col min="8" max="8" width="1.5" style="176" customWidth="1"/>
    <col min="9" max="9" width="24" style="2" hidden="1" customWidth="1"/>
    <col min="10" max="11" width="24" style="72" hidden="1" customWidth="1"/>
    <col min="12" max="16384" width="24" style="2" hidden="1"/>
  </cols>
  <sheetData>
    <row r="1" spans="1:14" ht="8.25" customHeight="1" x14ac:dyDescent="0.25">
      <c r="A1" s="171"/>
      <c r="B1" s="384"/>
      <c r="C1" s="385"/>
      <c r="D1" s="385"/>
      <c r="E1" s="385"/>
      <c r="F1" s="385"/>
      <c r="G1" s="385"/>
    </row>
    <row r="2" spans="1:14" ht="133.5" customHeight="1" thickBot="1" x14ac:dyDescent="0.3">
      <c r="B2" s="385"/>
      <c r="C2" s="385"/>
      <c r="D2" s="385"/>
      <c r="E2" s="385"/>
      <c r="F2" s="385"/>
      <c r="G2" s="385"/>
    </row>
    <row r="3" spans="1:14" ht="37.5" customHeight="1" thickBot="1" x14ac:dyDescent="0.3">
      <c r="B3" s="196" t="s">
        <v>77</v>
      </c>
      <c r="C3" s="401" t="s">
        <v>273</v>
      </c>
      <c r="D3" s="402"/>
      <c r="E3" s="402"/>
      <c r="F3" s="402"/>
      <c r="G3" s="403"/>
    </row>
    <row r="4" spans="1:14" ht="60.75" customHeight="1" x14ac:dyDescent="0.25">
      <c r="B4" s="386" t="s">
        <v>7</v>
      </c>
      <c r="C4" s="386"/>
      <c r="D4" s="386"/>
      <c r="E4" s="386"/>
      <c r="F4" s="386"/>
      <c r="G4" s="386"/>
      <c r="H4" s="177"/>
      <c r="K4" s="93"/>
      <c r="L4" s="5"/>
    </row>
    <row r="5" spans="1:14" ht="16.5" x14ac:dyDescent="0.3">
      <c r="B5" s="3" t="s">
        <v>58</v>
      </c>
      <c r="C5" s="30">
        <v>43672</v>
      </c>
      <c r="D5" s="4"/>
      <c r="E5" s="4"/>
      <c r="F5" s="4"/>
      <c r="G5" s="4"/>
    </row>
    <row r="6" spans="1:14" ht="16.5" x14ac:dyDescent="0.3">
      <c r="B6" s="3" t="s">
        <v>57</v>
      </c>
      <c r="C6" s="28">
        <v>900000000</v>
      </c>
      <c r="D6" s="4"/>
      <c r="E6" s="4"/>
      <c r="F6" s="4"/>
      <c r="G6" s="4"/>
    </row>
    <row r="7" spans="1:14" ht="16.5" x14ac:dyDescent="0.3">
      <c r="B7" s="3" t="s">
        <v>59</v>
      </c>
      <c r="C7" s="74">
        <f>C6/Hoja1!C44</f>
        <v>1086.8042641369084</v>
      </c>
      <c r="D7" s="4"/>
      <c r="E7" s="4"/>
      <c r="F7" s="4"/>
      <c r="G7" s="4"/>
    </row>
    <row r="8" spans="1:14" ht="16.5" x14ac:dyDescent="0.3">
      <c r="B8" s="3"/>
      <c r="C8" s="29"/>
      <c r="D8" s="4"/>
      <c r="E8" s="4"/>
      <c r="F8" s="4"/>
      <c r="G8" s="4"/>
    </row>
    <row r="9" spans="1:14" ht="17.25" hidden="1" thickBot="1" x14ac:dyDescent="0.35">
      <c r="B9" s="6" t="s">
        <v>1</v>
      </c>
      <c r="C9" s="6" t="s">
        <v>2</v>
      </c>
      <c r="D9" s="6" t="s">
        <v>3</v>
      </c>
      <c r="E9" s="6" t="s">
        <v>4</v>
      </c>
      <c r="F9" s="6" t="s">
        <v>5</v>
      </c>
      <c r="G9" s="6" t="s">
        <v>6</v>
      </c>
    </row>
    <row r="10" spans="1:14" ht="18" x14ac:dyDescent="0.25">
      <c r="B10" s="387" t="s">
        <v>60</v>
      </c>
      <c r="C10" s="388"/>
      <c r="D10" s="388"/>
      <c r="E10" s="388"/>
      <c r="F10" s="388"/>
      <c r="G10" s="389"/>
    </row>
    <row r="11" spans="1:14" ht="18" x14ac:dyDescent="0.25">
      <c r="B11" s="390" t="s">
        <v>61</v>
      </c>
      <c r="C11" s="391"/>
      <c r="D11" s="391"/>
      <c r="E11" s="391"/>
      <c r="F11" s="391"/>
      <c r="G11" s="392"/>
    </row>
    <row r="12" spans="1:14" s="176" customFormat="1" ht="14.25" thickBot="1" x14ac:dyDescent="0.3">
      <c r="A12" s="191"/>
      <c r="F12" s="192"/>
      <c r="J12" s="193"/>
      <c r="K12" s="193"/>
    </row>
    <row r="13" spans="1:14" ht="28.5" customHeight="1" thickBot="1" x14ac:dyDescent="0.3">
      <c r="B13" s="60" t="s">
        <v>77</v>
      </c>
      <c r="C13" s="378" t="str">
        <f>C3</f>
        <v>BIG MEDIA PUBLICIDAD S.A.S.</v>
      </c>
      <c r="D13" s="379"/>
      <c r="E13" s="379"/>
      <c r="F13" s="379"/>
      <c r="G13" s="380"/>
    </row>
    <row r="14" spans="1:14" s="32" customFormat="1" ht="21" thickBot="1" x14ac:dyDescent="0.3">
      <c r="A14" s="172"/>
      <c r="B14" s="48" t="s">
        <v>75</v>
      </c>
      <c r="C14" s="378" t="s">
        <v>275</v>
      </c>
      <c r="D14" s="379"/>
      <c r="E14" s="379"/>
      <c r="F14" s="379"/>
      <c r="G14" s="380"/>
      <c r="H14" s="176"/>
      <c r="I14" s="31"/>
      <c r="J14" s="70"/>
      <c r="K14" s="70"/>
      <c r="L14" s="76"/>
    </row>
    <row r="15" spans="1:14" s="32" customFormat="1" ht="34.5" customHeight="1" thickBot="1" x14ac:dyDescent="0.3">
      <c r="A15" s="172"/>
      <c r="B15" s="47" t="s">
        <v>62</v>
      </c>
      <c r="C15" s="400" t="s">
        <v>274</v>
      </c>
      <c r="D15" s="398"/>
      <c r="E15" s="398"/>
      <c r="F15" s="398"/>
      <c r="G15" s="399"/>
      <c r="H15" s="176"/>
      <c r="I15" s="31"/>
      <c r="J15" s="70"/>
      <c r="K15" s="70"/>
      <c r="L15" s="83"/>
      <c r="M15" s="58"/>
      <c r="N15" s="58"/>
    </row>
    <row r="16" spans="1:14" s="34" customFormat="1" ht="32.25" customHeight="1" thickBot="1" x14ac:dyDescent="0.35">
      <c r="A16" s="173"/>
      <c r="B16" s="56" t="s">
        <v>63</v>
      </c>
      <c r="C16" s="372" t="s">
        <v>276</v>
      </c>
      <c r="D16" s="373"/>
      <c r="E16" s="373"/>
      <c r="F16" s="373"/>
      <c r="G16" s="374"/>
      <c r="H16" s="178"/>
      <c r="I16" s="33"/>
      <c r="J16" s="57"/>
      <c r="K16" s="57"/>
      <c r="L16" s="84"/>
      <c r="M16" s="59"/>
      <c r="N16" s="59"/>
    </row>
    <row r="17" spans="1:18" s="32" customFormat="1" ht="37.5" customHeight="1" thickBot="1" x14ac:dyDescent="0.3">
      <c r="A17" s="172"/>
      <c r="B17" s="49" t="s">
        <v>64</v>
      </c>
      <c r="C17" s="375">
        <v>1</v>
      </c>
      <c r="D17" s="376"/>
      <c r="E17" s="376"/>
      <c r="F17" s="376"/>
      <c r="G17" s="377"/>
      <c r="H17" s="176"/>
      <c r="I17" s="69"/>
      <c r="J17" s="70"/>
      <c r="K17" s="70"/>
      <c r="L17" s="58"/>
      <c r="M17" s="58"/>
      <c r="N17" s="58"/>
      <c r="O17" s="70"/>
      <c r="P17" s="70"/>
      <c r="Q17" s="70"/>
      <c r="R17" s="70"/>
    </row>
    <row r="18" spans="1:18" s="32" customFormat="1" ht="30" customHeight="1" thickBot="1" x14ac:dyDescent="0.35">
      <c r="A18" s="172"/>
      <c r="B18" s="51"/>
      <c r="C18" s="52" t="s">
        <v>65</v>
      </c>
      <c r="D18" s="53" t="s">
        <v>66</v>
      </c>
      <c r="E18" s="66" t="s">
        <v>172</v>
      </c>
      <c r="F18" s="54" t="s">
        <v>67</v>
      </c>
      <c r="G18" s="55" t="s">
        <v>68</v>
      </c>
      <c r="H18" s="176"/>
      <c r="I18" s="69"/>
      <c r="J18" s="70"/>
      <c r="K18" s="70"/>
      <c r="L18" s="58"/>
      <c r="M18" s="58"/>
      <c r="N18" s="58"/>
      <c r="O18" s="70"/>
      <c r="P18" s="70"/>
      <c r="Q18" s="70"/>
      <c r="R18" s="70"/>
    </row>
    <row r="19" spans="1:18" s="32" customFormat="1" ht="23.25" customHeight="1" x14ac:dyDescent="0.35">
      <c r="A19" s="172"/>
      <c r="B19" s="357" t="s">
        <v>69</v>
      </c>
      <c r="C19" s="50">
        <v>82101500</v>
      </c>
      <c r="D19" s="63" t="s">
        <v>79</v>
      </c>
      <c r="E19" s="36">
        <v>5</v>
      </c>
      <c r="F19" s="358" t="str">
        <f>IF(K23&gt;=1,"CUMPLE","NO CUMPLE")</f>
        <v>CUMPLE</v>
      </c>
      <c r="G19" s="86"/>
      <c r="H19" s="176"/>
      <c r="I19" s="69"/>
      <c r="J19" s="94" t="s">
        <v>79</v>
      </c>
      <c r="K19" s="70">
        <f>IF(D19="X",1,0)</f>
        <v>1</v>
      </c>
      <c r="L19" s="58"/>
      <c r="M19" s="58"/>
      <c r="N19" s="58"/>
      <c r="O19" s="70"/>
      <c r="P19" s="70"/>
      <c r="Q19" s="70"/>
      <c r="R19" s="70"/>
    </row>
    <row r="20" spans="1:18" s="34" customFormat="1" ht="15" customHeight="1" x14ac:dyDescent="0.3">
      <c r="A20" s="173"/>
      <c r="B20" s="357"/>
      <c r="C20" s="35">
        <v>82101600</v>
      </c>
      <c r="D20" s="63" t="s">
        <v>79</v>
      </c>
      <c r="E20" s="37">
        <v>5</v>
      </c>
      <c r="F20" s="358"/>
      <c r="G20" s="85"/>
      <c r="H20" s="178"/>
      <c r="I20" s="71"/>
      <c r="J20" s="57"/>
      <c r="K20" s="70">
        <f t="shared" ref="K20:K22" si="0">IF(D20="X",1,0)</f>
        <v>1</v>
      </c>
      <c r="L20" s="59"/>
      <c r="M20" s="59"/>
      <c r="N20" s="59"/>
      <c r="O20" s="57"/>
      <c r="P20" s="57"/>
      <c r="Q20" s="57"/>
      <c r="R20" s="57"/>
    </row>
    <row r="21" spans="1:18" s="34" customFormat="1" ht="19.5" x14ac:dyDescent="0.3">
      <c r="A21" s="173"/>
      <c r="B21" s="357"/>
      <c r="C21" s="35">
        <v>82101800</v>
      </c>
      <c r="D21" s="63" t="s">
        <v>79</v>
      </c>
      <c r="E21" s="37">
        <v>5</v>
      </c>
      <c r="F21" s="358"/>
      <c r="G21" s="85"/>
      <c r="H21" s="178"/>
      <c r="I21" s="71"/>
      <c r="J21" s="57"/>
      <c r="K21" s="70">
        <f t="shared" si="0"/>
        <v>1</v>
      </c>
      <c r="L21" s="59"/>
      <c r="M21" s="59"/>
      <c r="N21" s="59"/>
      <c r="O21" s="57"/>
      <c r="P21" s="57"/>
      <c r="Q21" s="57"/>
      <c r="R21" s="57"/>
    </row>
    <row r="22" spans="1:18" s="34" customFormat="1" ht="18" customHeight="1" thickBot="1" x14ac:dyDescent="0.35">
      <c r="A22" s="173"/>
      <c r="B22" s="357"/>
      <c r="C22" s="38">
        <v>82101900</v>
      </c>
      <c r="D22" s="63" t="s">
        <v>79</v>
      </c>
      <c r="E22" s="39">
        <v>5</v>
      </c>
      <c r="F22" s="358"/>
      <c r="G22" s="87"/>
      <c r="H22" s="178"/>
      <c r="I22" s="71"/>
      <c r="J22" s="57"/>
      <c r="K22" s="70">
        <f t="shared" si="0"/>
        <v>1</v>
      </c>
      <c r="L22" s="59"/>
      <c r="M22" s="59"/>
      <c r="N22" s="59"/>
      <c r="O22" s="57"/>
      <c r="P22" s="57"/>
      <c r="Q22" s="57"/>
      <c r="R22" s="57"/>
    </row>
    <row r="23" spans="1:18" s="32" customFormat="1" ht="22.5" customHeight="1" thickBot="1" x14ac:dyDescent="0.35">
      <c r="A23" s="172"/>
      <c r="B23" s="40" t="s">
        <v>171</v>
      </c>
      <c r="C23" s="41"/>
      <c r="D23" s="64">
        <v>42374</v>
      </c>
      <c r="E23" s="61">
        <v>0.05</v>
      </c>
      <c r="F23" s="43" t="str">
        <f>IF(D23="","NO CUMPLE","CUMPLE")</f>
        <v>CUMPLE</v>
      </c>
      <c r="G23" s="88"/>
      <c r="H23" s="179">
        <f>YEAR(D23)</f>
        <v>2016</v>
      </c>
      <c r="I23" s="69"/>
      <c r="J23" s="70"/>
      <c r="K23" s="70">
        <f>SUM(K19:K22)</f>
        <v>4</v>
      </c>
      <c r="L23" s="58"/>
      <c r="M23" s="58"/>
      <c r="N23" s="58"/>
      <c r="O23" s="70"/>
      <c r="P23" s="70"/>
      <c r="Q23" s="70"/>
      <c r="R23" s="70"/>
    </row>
    <row r="24" spans="1:18" s="32" customFormat="1" ht="20.25" customHeight="1" thickBot="1" x14ac:dyDescent="0.35">
      <c r="A24" s="172"/>
      <c r="B24" s="40" t="s">
        <v>70</v>
      </c>
      <c r="C24" s="41"/>
      <c r="D24" s="65">
        <v>1955432759</v>
      </c>
      <c r="E24" s="61"/>
      <c r="F24" s="43" t="str">
        <f>IF(D24="","NO CUMPLE","CUMPLE")</f>
        <v>CUMPLE</v>
      </c>
      <c r="G24" s="88"/>
      <c r="H24" s="176"/>
      <c r="I24" s="69"/>
      <c r="J24" s="70"/>
      <c r="K24" s="70"/>
      <c r="L24" s="58"/>
      <c r="M24" s="58"/>
      <c r="N24" s="58"/>
      <c r="O24" s="70"/>
      <c r="P24" s="70"/>
      <c r="Q24" s="70"/>
      <c r="R24" s="70"/>
    </row>
    <row r="25" spans="1:18" s="32" customFormat="1" ht="24.75" customHeight="1" thickBot="1" x14ac:dyDescent="0.35">
      <c r="A25" s="172"/>
      <c r="B25" s="40" t="s">
        <v>72</v>
      </c>
      <c r="C25" s="41"/>
      <c r="D25" s="64">
        <v>43465</v>
      </c>
      <c r="E25" s="62"/>
      <c r="F25" s="43" t="str">
        <f>IF(D25="","",IF(OR(D25&gt;$C$5,D25&lt;$K$25,),"NO CUMPLE","CUMPLE"))</f>
        <v>CUMPLE</v>
      </c>
      <c r="G25" s="88"/>
      <c r="H25" s="180"/>
      <c r="I25" s="69"/>
      <c r="J25" s="70"/>
      <c r="K25" s="95">
        <v>41846</v>
      </c>
      <c r="L25" s="58"/>
      <c r="M25" s="58"/>
      <c r="N25" s="58"/>
      <c r="O25" s="75"/>
      <c r="P25" s="70"/>
      <c r="Q25" s="70"/>
      <c r="R25" s="70"/>
    </row>
    <row r="26" spans="1:18" s="32" customFormat="1" ht="19.5" customHeight="1" thickBot="1" x14ac:dyDescent="0.35">
      <c r="A26" s="172"/>
      <c r="B26" s="40" t="s">
        <v>71</v>
      </c>
      <c r="C26" s="41"/>
      <c r="D26" s="42">
        <f>IFERROR((D24/(VLOOKUP(H23,Hoja1!$A$9:$C$44,3,0)))*C17,"PENDIENTE")</f>
        <v>2836.2007078054407</v>
      </c>
      <c r="E26" s="62"/>
      <c r="F26" s="43" t="str">
        <f>IF(D26=0,"NO CUMPLE","CUMPLE")</f>
        <v>CUMPLE</v>
      </c>
      <c r="G26" s="88"/>
      <c r="H26" s="180"/>
      <c r="I26" s="69"/>
      <c r="J26" s="70"/>
      <c r="K26" s="70"/>
      <c r="L26" s="58"/>
      <c r="M26" s="58"/>
      <c r="N26" s="58"/>
      <c r="O26" s="70"/>
      <c r="P26" s="70"/>
      <c r="Q26" s="70"/>
      <c r="R26" s="70"/>
    </row>
    <row r="27" spans="1:18" s="32" customFormat="1" ht="19.5" x14ac:dyDescent="0.35">
      <c r="A27" s="172"/>
      <c r="B27" s="359" t="s">
        <v>86</v>
      </c>
      <c r="C27" s="50" t="s">
        <v>81</v>
      </c>
      <c r="D27" s="63" t="s">
        <v>79</v>
      </c>
      <c r="E27" s="36"/>
      <c r="F27" s="358" t="str">
        <f>IF(K32&gt;=1,"CUMPLE","NO CUMPLE")</f>
        <v>CUMPLE</v>
      </c>
      <c r="G27" s="86"/>
      <c r="H27" s="176"/>
      <c r="I27" s="69"/>
      <c r="J27" s="94" t="s">
        <v>79</v>
      </c>
      <c r="K27" s="70">
        <f>IF(D27="X",1,0)</f>
        <v>1</v>
      </c>
      <c r="L27" s="58"/>
      <c r="M27" s="58"/>
      <c r="N27" s="58"/>
      <c r="O27" s="70"/>
      <c r="P27" s="70"/>
      <c r="Q27" s="70"/>
      <c r="R27" s="70"/>
    </row>
    <row r="28" spans="1:18" s="34" customFormat="1" ht="19.5" x14ac:dyDescent="0.3">
      <c r="A28" s="173"/>
      <c r="B28" s="359"/>
      <c r="C28" s="35" t="s">
        <v>82</v>
      </c>
      <c r="D28" s="63" t="s">
        <v>79</v>
      </c>
      <c r="E28" s="37"/>
      <c r="F28" s="358"/>
      <c r="G28" s="85"/>
      <c r="H28" s="178"/>
      <c r="I28" s="71"/>
      <c r="J28" s="57"/>
      <c r="K28" s="70">
        <f t="shared" ref="K28:K31" si="1">IF(D28="X",1,0)</f>
        <v>1</v>
      </c>
      <c r="L28" s="59"/>
      <c r="M28" s="59"/>
      <c r="N28" s="59"/>
      <c r="O28" s="57"/>
      <c r="P28" s="57"/>
      <c r="Q28" s="57"/>
      <c r="R28" s="57"/>
    </row>
    <row r="29" spans="1:18" s="34" customFormat="1" ht="19.5" x14ac:dyDescent="0.3">
      <c r="A29" s="173"/>
      <c r="B29" s="359"/>
      <c r="C29" s="35" t="s">
        <v>83</v>
      </c>
      <c r="D29" s="63" t="s">
        <v>79</v>
      </c>
      <c r="E29" s="37"/>
      <c r="F29" s="358"/>
      <c r="G29" s="85"/>
      <c r="H29" s="178"/>
      <c r="I29" s="71"/>
      <c r="J29" s="57"/>
      <c r="K29" s="70">
        <f t="shared" si="1"/>
        <v>1</v>
      </c>
      <c r="L29" s="59"/>
      <c r="M29" s="59"/>
      <c r="N29" s="59"/>
      <c r="O29" s="57"/>
      <c r="P29" s="57"/>
      <c r="Q29" s="57"/>
      <c r="R29" s="57"/>
    </row>
    <row r="30" spans="1:18" s="34" customFormat="1" ht="19.5" x14ac:dyDescent="0.3">
      <c r="A30" s="173"/>
      <c r="B30" s="359"/>
      <c r="C30" s="38" t="s">
        <v>84</v>
      </c>
      <c r="D30" s="63"/>
      <c r="E30" s="67"/>
      <c r="F30" s="358"/>
      <c r="G30" s="85"/>
      <c r="H30" s="178"/>
      <c r="I30" s="71"/>
      <c r="J30" s="57"/>
      <c r="K30" s="70">
        <f t="shared" si="1"/>
        <v>0</v>
      </c>
      <c r="L30" s="59"/>
      <c r="M30" s="59"/>
      <c r="N30" s="59"/>
      <c r="O30" s="57"/>
      <c r="P30" s="57"/>
      <c r="Q30" s="57"/>
      <c r="R30" s="57"/>
    </row>
    <row r="31" spans="1:18" s="34" customFormat="1" ht="20.25" thickBot="1" x14ac:dyDescent="0.35">
      <c r="A31" s="173"/>
      <c r="B31" s="359"/>
      <c r="C31" s="68" t="s">
        <v>85</v>
      </c>
      <c r="D31" s="63" t="s">
        <v>79</v>
      </c>
      <c r="E31" s="39"/>
      <c r="F31" s="358"/>
      <c r="G31" s="87"/>
      <c r="H31" s="178"/>
      <c r="I31" s="71"/>
      <c r="J31" s="57"/>
      <c r="K31" s="70">
        <f t="shared" si="1"/>
        <v>1</v>
      </c>
      <c r="L31" s="59"/>
      <c r="M31" s="59"/>
      <c r="N31" s="59"/>
      <c r="O31" s="57"/>
      <c r="P31" s="57"/>
      <c r="Q31" s="57"/>
      <c r="R31" s="57"/>
    </row>
    <row r="32" spans="1:18" s="32" customFormat="1" ht="16.5" thickBot="1" x14ac:dyDescent="0.35">
      <c r="A32" s="172"/>
      <c r="B32" s="45" t="s">
        <v>87</v>
      </c>
      <c r="C32" s="46"/>
      <c r="D32" s="46"/>
      <c r="E32" s="46"/>
      <c r="F32" s="78" t="str">
        <f>IF(F27="","PENDIENTE",IF(F26="","PENDIENTE",IF(F25="","PENDIENTE",IF(F24="","PENDIENTE",IF(F23="","PENDIENTE",IF(F19="","PENDIENTE",IF(F27="NO CUMPLE","NO CUMPLE",IF(F26="NO CUMPLE","NO CUMPLE",IF(F25="NO CUMPLE","NO CUMPLE",IF(F24="NO CUMPLE","NO CUMPLE",(IF(F23="NO CUMPLE","NO CUMPLE",IF(F19="NO CUMPLE","NO CUMPLE","CUMPLE")))))))))))))</f>
        <v>CUMPLE</v>
      </c>
      <c r="G32" s="44"/>
      <c r="H32" s="181" t="s">
        <v>74</v>
      </c>
      <c r="I32" s="69"/>
      <c r="J32" s="70"/>
      <c r="K32" s="70">
        <f>SUM(K27:K31)</f>
        <v>4</v>
      </c>
      <c r="L32" s="58"/>
      <c r="M32" s="58"/>
      <c r="N32" s="58"/>
      <c r="O32" s="70"/>
      <c r="P32" s="70"/>
      <c r="Q32" s="70"/>
      <c r="R32" s="70"/>
    </row>
    <row r="33" spans="1:18" ht="14.25" thickBot="1" x14ac:dyDescent="0.3">
      <c r="B33" s="79"/>
      <c r="C33" s="79"/>
      <c r="D33" s="79"/>
      <c r="E33" s="79"/>
      <c r="F33" s="80"/>
      <c r="G33" s="79"/>
      <c r="I33" s="72"/>
      <c r="L33" s="11"/>
      <c r="M33" s="11"/>
      <c r="N33" s="11"/>
      <c r="O33" s="72"/>
      <c r="P33" s="72"/>
      <c r="Q33" s="72"/>
      <c r="R33" s="72"/>
    </row>
    <row r="34" spans="1:18" s="32" customFormat="1" ht="21" thickBot="1" x14ac:dyDescent="0.3">
      <c r="A34" s="172"/>
      <c r="B34" s="48" t="s">
        <v>88</v>
      </c>
      <c r="C34" s="378" t="s">
        <v>273</v>
      </c>
      <c r="D34" s="379"/>
      <c r="E34" s="379"/>
      <c r="F34" s="379"/>
      <c r="G34" s="380"/>
      <c r="H34" s="176"/>
      <c r="I34" s="31"/>
      <c r="J34" s="70"/>
      <c r="K34" s="70"/>
      <c r="L34" s="77"/>
      <c r="M34" s="58"/>
      <c r="N34" s="58"/>
    </row>
    <row r="35" spans="1:18" s="32" customFormat="1" ht="34.5" customHeight="1" thickBot="1" x14ac:dyDescent="0.3">
      <c r="A35" s="172"/>
      <c r="B35" s="47" t="s">
        <v>62</v>
      </c>
      <c r="C35" s="397" t="s">
        <v>277</v>
      </c>
      <c r="D35" s="398"/>
      <c r="E35" s="398"/>
      <c r="F35" s="398"/>
      <c r="G35" s="399"/>
      <c r="H35" s="176"/>
      <c r="I35" s="31"/>
      <c r="J35" s="70"/>
      <c r="K35" s="70"/>
      <c r="L35" s="83"/>
      <c r="M35" s="58"/>
      <c r="N35" s="58"/>
    </row>
    <row r="36" spans="1:18" s="34" customFormat="1" ht="32.25" customHeight="1" thickBot="1" x14ac:dyDescent="0.35">
      <c r="A36" s="173"/>
      <c r="B36" s="56" t="s">
        <v>63</v>
      </c>
      <c r="C36" s="372" t="s">
        <v>278</v>
      </c>
      <c r="D36" s="373"/>
      <c r="E36" s="373"/>
      <c r="F36" s="373"/>
      <c r="G36" s="374"/>
      <c r="H36" s="178"/>
      <c r="I36" s="33"/>
      <c r="J36" s="57"/>
      <c r="K36" s="57"/>
      <c r="L36" s="84"/>
      <c r="M36" s="59"/>
      <c r="N36" s="59"/>
    </row>
    <row r="37" spans="1:18" s="32" customFormat="1" ht="37.5" customHeight="1" thickBot="1" x14ac:dyDescent="0.3">
      <c r="A37" s="172"/>
      <c r="B37" s="49" t="s">
        <v>64</v>
      </c>
      <c r="C37" s="375">
        <v>1</v>
      </c>
      <c r="D37" s="376"/>
      <c r="E37" s="376"/>
      <c r="F37" s="376"/>
      <c r="G37" s="377"/>
      <c r="H37" s="176"/>
      <c r="I37" s="69"/>
      <c r="J37" s="70"/>
      <c r="K37" s="70"/>
      <c r="L37" s="58"/>
      <c r="M37" s="58"/>
      <c r="N37" s="58"/>
      <c r="O37" s="70"/>
      <c r="P37" s="70"/>
      <c r="Q37" s="70"/>
      <c r="R37" s="70"/>
    </row>
    <row r="38" spans="1:18" s="32" customFormat="1" ht="30" customHeight="1" thickBot="1" x14ac:dyDescent="0.35">
      <c r="A38" s="172"/>
      <c r="B38" s="51"/>
      <c r="C38" s="52" t="s">
        <v>65</v>
      </c>
      <c r="D38" s="53" t="s">
        <v>66</v>
      </c>
      <c r="E38" s="66" t="s">
        <v>172</v>
      </c>
      <c r="F38" s="54" t="s">
        <v>67</v>
      </c>
      <c r="G38" s="55" t="s">
        <v>68</v>
      </c>
      <c r="H38" s="176"/>
      <c r="I38" s="69"/>
      <c r="J38" s="70"/>
      <c r="K38" s="70"/>
      <c r="L38" s="58"/>
      <c r="M38" s="58"/>
      <c r="N38" s="58"/>
      <c r="O38" s="70"/>
      <c r="P38" s="70"/>
      <c r="Q38" s="70"/>
      <c r="R38" s="70"/>
    </row>
    <row r="39" spans="1:18" s="32" customFormat="1" ht="23.25" customHeight="1" x14ac:dyDescent="0.35">
      <c r="A39" s="172"/>
      <c r="B39" s="357" t="s">
        <v>69</v>
      </c>
      <c r="C39" s="50">
        <v>82101500</v>
      </c>
      <c r="D39" s="63" t="s">
        <v>79</v>
      </c>
      <c r="E39" s="36">
        <v>6</v>
      </c>
      <c r="F39" s="358" t="str">
        <f>IF(K43&gt;=1,"CUMPLE","NO CUMPLE")</f>
        <v>CUMPLE</v>
      </c>
      <c r="G39" s="86"/>
      <c r="H39" s="176"/>
      <c r="I39" s="69"/>
      <c r="J39" s="94" t="s">
        <v>79</v>
      </c>
      <c r="K39" s="70">
        <f>IF(D39="X",1,0)</f>
        <v>1</v>
      </c>
      <c r="L39" s="58"/>
      <c r="M39" s="58"/>
      <c r="N39" s="58"/>
      <c r="O39" s="70"/>
      <c r="P39" s="70"/>
      <c r="Q39" s="70"/>
      <c r="R39" s="70"/>
    </row>
    <row r="40" spans="1:18" s="34" customFormat="1" ht="15" customHeight="1" x14ac:dyDescent="0.3">
      <c r="A40" s="173"/>
      <c r="B40" s="357"/>
      <c r="C40" s="35">
        <v>82101600</v>
      </c>
      <c r="D40" s="63" t="s">
        <v>79</v>
      </c>
      <c r="E40" s="37">
        <v>6</v>
      </c>
      <c r="F40" s="358"/>
      <c r="G40" s="85"/>
      <c r="H40" s="178"/>
      <c r="I40" s="71"/>
      <c r="J40" s="57"/>
      <c r="K40" s="70">
        <f t="shared" ref="K40:K42" si="2">IF(D40="X",1,0)</f>
        <v>1</v>
      </c>
      <c r="L40" s="59"/>
      <c r="M40" s="59"/>
      <c r="N40" s="59"/>
      <c r="O40" s="57"/>
      <c r="P40" s="57"/>
      <c r="Q40" s="57"/>
      <c r="R40" s="57"/>
    </row>
    <row r="41" spans="1:18" s="34" customFormat="1" ht="19.5" x14ac:dyDescent="0.3">
      <c r="A41" s="173"/>
      <c r="B41" s="357"/>
      <c r="C41" s="35">
        <v>82101800</v>
      </c>
      <c r="D41" s="63" t="s">
        <v>79</v>
      </c>
      <c r="E41" s="37">
        <v>6</v>
      </c>
      <c r="F41" s="358"/>
      <c r="G41" s="85"/>
      <c r="H41" s="178"/>
      <c r="I41" s="71"/>
      <c r="J41" s="57"/>
      <c r="K41" s="70">
        <f t="shared" si="2"/>
        <v>1</v>
      </c>
      <c r="L41" s="59"/>
      <c r="M41" s="59"/>
      <c r="N41" s="59"/>
      <c r="O41" s="57"/>
      <c r="P41" s="57"/>
      <c r="Q41" s="57"/>
      <c r="R41" s="57"/>
    </row>
    <row r="42" spans="1:18" s="34" customFormat="1" ht="18" customHeight="1" thickBot="1" x14ac:dyDescent="0.35">
      <c r="A42" s="173"/>
      <c r="B42" s="357"/>
      <c r="C42" s="38">
        <v>82101900</v>
      </c>
      <c r="D42" s="63" t="s">
        <v>79</v>
      </c>
      <c r="E42" s="39">
        <v>6</v>
      </c>
      <c r="F42" s="358"/>
      <c r="G42" s="87"/>
      <c r="H42" s="178"/>
      <c r="I42" s="71"/>
      <c r="J42" s="57"/>
      <c r="K42" s="70">
        <f t="shared" si="2"/>
        <v>1</v>
      </c>
      <c r="L42" s="59"/>
      <c r="M42" s="59"/>
      <c r="N42" s="59"/>
      <c r="O42" s="57"/>
      <c r="P42" s="57"/>
      <c r="Q42" s="57"/>
      <c r="R42" s="57"/>
    </row>
    <row r="43" spans="1:18" s="32" customFormat="1" ht="22.5" customHeight="1" thickBot="1" x14ac:dyDescent="0.35">
      <c r="A43" s="172"/>
      <c r="B43" s="40" t="s">
        <v>171</v>
      </c>
      <c r="C43" s="41"/>
      <c r="D43" s="64">
        <v>42380</v>
      </c>
      <c r="E43" s="61"/>
      <c r="F43" s="43" t="str">
        <f>IF(D43="","NO CUMPLE","CUMPLE")</f>
        <v>CUMPLE</v>
      </c>
      <c r="G43" s="88"/>
      <c r="H43" s="179">
        <f>YEAR(D43)</f>
        <v>2016</v>
      </c>
      <c r="I43" s="69"/>
      <c r="J43" s="70"/>
      <c r="K43" s="70">
        <f>SUM(K39:K42)</f>
        <v>4</v>
      </c>
      <c r="L43" s="58"/>
      <c r="M43" s="58"/>
      <c r="N43" s="58"/>
      <c r="O43" s="70"/>
      <c r="P43" s="70"/>
      <c r="Q43" s="70"/>
      <c r="R43" s="70"/>
    </row>
    <row r="44" spans="1:18" s="32" customFormat="1" ht="20.25" customHeight="1" thickBot="1" x14ac:dyDescent="0.35">
      <c r="A44" s="172"/>
      <c r="B44" s="40" t="s">
        <v>70</v>
      </c>
      <c r="C44" s="41"/>
      <c r="D44" s="65">
        <v>1736900128</v>
      </c>
      <c r="E44" s="61"/>
      <c r="F44" s="43" t="str">
        <f>IF(D44="","NO CUMPLE","CUMPLE")</f>
        <v>CUMPLE</v>
      </c>
      <c r="G44" s="88"/>
      <c r="H44" s="176"/>
      <c r="I44" s="69"/>
      <c r="J44" s="70"/>
      <c r="K44" s="70"/>
      <c r="L44" s="58"/>
      <c r="M44" s="58"/>
      <c r="N44" s="58"/>
      <c r="O44" s="70"/>
      <c r="P44" s="70"/>
      <c r="Q44" s="70"/>
      <c r="R44" s="70"/>
    </row>
    <row r="45" spans="1:18" s="32" customFormat="1" ht="24.75" customHeight="1" thickBot="1" x14ac:dyDescent="0.35">
      <c r="A45" s="172"/>
      <c r="B45" s="40" t="s">
        <v>72</v>
      </c>
      <c r="C45" s="41"/>
      <c r="D45" s="64">
        <v>43465</v>
      </c>
      <c r="E45" s="62"/>
      <c r="F45" s="43" t="str">
        <f>IF(D45="","",IF(OR(D45&gt;$C$5,D45&lt;$K$25,),"NO CUMPLE","CUMPLE"))</f>
        <v>CUMPLE</v>
      </c>
      <c r="G45" s="88"/>
      <c r="H45" s="180"/>
      <c r="I45" s="69"/>
      <c r="J45" s="70"/>
      <c r="K45" s="95">
        <v>41846</v>
      </c>
      <c r="L45" s="58"/>
      <c r="M45" s="58"/>
      <c r="N45" s="58"/>
      <c r="O45" s="75"/>
      <c r="P45" s="70"/>
      <c r="Q45" s="70"/>
      <c r="R45" s="70"/>
    </row>
    <row r="46" spans="1:18" s="32" customFormat="1" ht="19.5" customHeight="1" thickBot="1" x14ac:dyDescent="0.35">
      <c r="A46" s="172"/>
      <c r="B46" s="40" t="s">
        <v>71</v>
      </c>
      <c r="C46" s="41"/>
      <c r="D46" s="42">
        <f>IFERROR((D44/(VLOOKUP(H43,Hoja1!$A$9:$C$44,3,0)))*C37,"PENDIENTE")</f>
        <v>2519.2363939633478</v>
      </c>
      <c r="E46" s="62"/>
      <c r="F46" s="43" t="str">
        <f>IF(D46=0,"NO CUMPLE","CUMPLE")</f>
        <v>CUMPLE</v>
      </c>
      <c r="G46" s="88"/>
      <c r="H46" s="180"/>
      <c r="I46" s="69"/>
      <c r="J46" s="70"/>
      <c r="K46" s="70"/>
      <c r="L46" s="58"/>
      <c r="M46" s="58"/>
      <c r="N46" s="58"/>
      <c r="O46" s="70"/>
      <c r="P46" s="70"/>
      <c r="Q46" s="70"/>
      <c r="R46" s="70"/>
    </row>
    <row r="47" spans="1:18" s="32" customFormat="1" ht="19.5" x14ac:dyDescent="0.35">
      <c r="A47" s="172"/>
      <c r="B47" s="359" t="s">
        <v>86</v>
      </c>
      <c r="C47" s="50" t="s">
        <v>81</v>
      </c>
      <c r="D47" s="63" t="s">
        <v>79</v>
      </c>
      <c r="E47" s="36"/>
      <c r="F47" s="358" t="str">
        <f>IF(K52&gt;=1,"CUMPLE","NO CUMPLE")</f>
        <v>CUMPLE</v>
      </c>
      <c r="G47" s="86"/>
      <c r="H47" s="176"/>
      <c r="I47" s="69"/>
      <c r="J47" s="94" t="s">
        <v>79</v>
      </c>
      <c r="K47" s="70">
        <f>IF(D47="X",1,0)</f>
        <v>1</v>
      </c>
      <c r="L47" s="58"/>
      <c r="M47" s="58"/>
      <c r="N47" s="58"/>
      <c r="O47" s="70"/>
      <c r="P47" s="70"/>
      <c r="Q47" s="70"/>
      <c r="R47" s="70"/>
    </row>
    <row r="48" spans="1:18" s="34" customFormat="1" ht="19.5" x14ac:dyDescent="0.3">
      <c r="A48" s="173"/>
      <c r="B48" s="359"/>
      <c r="C48" s="35" t="s">
        <v>82</v>
      </c>
      <c r="D48" s="63" t="s">
        <v>79</v>
      </c>
      <c r="E48" s="37"/>
      <c r="F48" s="358"/>
      <c r="G48" s="85"/>
      <c r="H48" s="178"/>
      <c r="I48" s="71"/>
      <c r="J48" s="57"/>
      <c r="K48" s="70">
        <f t="shared" ref="K48:K51" si="3">IF(D48="X",1,0)</f>
        <v>1</v>
      </c>
      <c r="L48" s="59"/>
      <c r="M48" s="59"/>
      <c r="N48" s="59"/>
      <c r="O48" s="57"/>
      <c r="P48" s="57"/>
      <c r="Q48" s="57"/>
      <c r="R48" s="57"/>
    </row>
    <row r="49" spans="1:18" s="34" customFormat="1" ht="19.5" x14ac:dyDescent="0.3">
      <c r="A49" s="173"/>
      <c r="B49" s="359"/>
      <c r="C49" s="35" t="s">
        <v>83</v>
      </c>
      <c r="D49" s="63" t="s">
        <v>79</v>
      </c>
      <c r="E49" s="37"/>
      <c r="F49" s="358"/>
      <c r="G49" s="85"/>
      <c r="H49" s="178"/>
      <c r="I49" s="71"/>
      <c r="J49" s="57"/>
      <c r="K49" s="70">
        <f t="shared" si="3"/>
        <v>1</v>
      </c>
      <c r="L49" s="59"/>
      <c r="M49" s="59"/>
      <c r="N49" s="59"/>
      <c r="O49" s="57"/>
      <c r="P49" s="57"/>
      <c r="Q49" s="57"/>
      <c r="R49" s="57"/>
    </row>
    <row r="50" spans="1:18" s="34" customFormat="1" ht="19.5" x14ac:dyDescent="0.3">
      <c r="A50" s="173"/>
      <c r="B50" s="359"/>
      <c r="C50" s="38" t="s">
        <v>84</v>
      </c>
      <c r="D50" s="63" t="s">
        <v>79</v>
      </c>
      <c r="E50" s="67"/>
      <c r="F50" s="358"/>
      <c r="G50" s="85"/>
      <c r="H50" s="178"/>
      <c r="I50" s="71"/>
      <c r="J50" s="57"/>
      <c r="K50" s="70">
        <f t="shared" si="3"/>
        <v>1</v>
      </c>
      <c r="L50" s="59"/>
      <c r="M50" s="59"/>
      <c r="N50" s="59"/>
      <c r="O50" s="57"/>
      <c r="P50" s="57"/>
      <c r="Q50" s="57"/>
      <c r="R50" s="57"/>
    </row>
    <row r="51" spans="1:18" s="34" customFormat="1" ht="20.25" thickBot="1" x14ac:dyDescent="0.35">
      <c r="A51" s="173"/>
      <c r="B51" s="359"/>
      <c r="C51" s="68" t="s">
        <v>85</v>
      </c>
      <c r="D51" s="63"/>
      <c r="E51" s="39"/>
      <c r="F51" s="358"/>
      <c r="G51" s="87"/>
      <c r="H51" s="178"/>
      <c r="I51" s="71"/>
      <c r="J51" s="57"/>
      <c r="K51" s="70">
        <f t="shared" si="3"/>
        <v>0</v>
      </c>
      <c r="L51" s="59"/>
      <c r="M51" s="59"/>
      <c r="N51" s="59"/>
      <c r="O51" s="57"/>
      <c r="P51" s="57"/>
      <c r="Q51" s="57"/>
      <c r="R51" s="57"/>
    </row>
    <row r="52" spans="1:18" s="32" customFormat="1" ht="16.5" thickBot="1" x14ac:dyDescent="0.35">
      <c r="A52" s="172"/>
      <c r="B52" s="45" t="s">
        <v>87</v>
      </c>
      <c r="C52" s="46"/>
      <c r="D52" s="46"/>
      <c r="E52" s="46"/>
      <c r="F52" s="78" t="str">
        <f>IF(F47="","PENDIENTE",IF(F46="","PENDIENTE",IF(F45="","PENDIENTE",IF(F44="","PENDIENTE",IF(F43="","PENDIENTE",IF(F39="","PENDIENTE",IF(F47="NO CUMPLE","NO CUMPLE",IF(F46="NO CUMPLE","NO CUMPLE",IF(F45="NO CUMPLE","NO CUMPLE",IF(F44="NO CUMPLE","NO CUMPLE",(IF(F43="NO CUMPLE","NO CUMPLE",IF(F39="NO CUMPLE","NO CUMPLE","CUMPLE")))))))))))))</f>
        <v>CUMPLE</v>
      </c>
      <c r="G52" s="44"/>
      <c r="H52" s="181" t="s">
        <v>74</v>
      </c>
      <c r="I52" s="69"/>
      <c r="J52" s="70"/>
      <c r="K52" s="70">
        <f>SUM(K47:K51)</f>
        <v>4</v>
      </c>
      <c r="L52" s="58"/>
      <c r="M52" s="58"/>
      <c r="N52" s="58"/>
      <c r="O52" s="70"/>
      <c r="P52" s="70"/>
      <c r="Q52" s="70"/>
      <c r="R52" s="70"/>
    </row>
    <row r="53" spans="1:18" ht="14.25" thickBot="1" x14ac:dyDescent="0.3">
      <c r="B53" s="79"/>
      <c r="C53" s="79"/>
      <c r="D53" s="79"/>
      <c r="E53" s="79"/>
      <c r="F53" s="80"/>
      <c r="G53" s="79"/>
      <c r="I53" s="72"/>
      <c r="L53" s="11"/>
      <c r="M53" s="11"/>
      <c r="N53" s="11"/>
      <c r="O53" s="72"/>
      <c r="P53" s="72"/>
      <c r="Q53" s="72"/>
      <c r="R53" s="72"/>
    </row>
    <row r="54" spans="1:18" s="32" customFormat="1" ht="21" thickBot="1" x14ac:dyDescent="0.3">
      <c r="A54" s="172"/>
      <c r="B54" s="48" t="s">
        <v>89</v>
      </c>
      <c r="C54" s="366" t="s">
        <v>76</v>
      </c>
      <c r="D54" s="367"/>
      <c r="E54" s="367"/>
      <c r="F54" s="367"/>
      <c r="G54" s="368"/>
      <c r="H54" s="176"/>
      <c r="I54" s="31"/>
      <c r="J54" s="70"/>
      <c r="K54" s="70"/>
      <c r="L54" s="77"/>
      <c r="M54" s="58"/>
      <c r="N54" s="58"/>
    </row>
    <row r="55" spans="1:18" s="32" customFormat="1" ht="34.5" customHeight="1" thickBot="1" x14ac:dyDescent="0.3">
      <c r="A55" s="172"/>
      <c r="B55" s="47" t="s">
        <v>62</v>
      </c>
      <c r="C55" s="366" t="s">
        <v>78</v>
      </c>
      <c r="D55" s="367"/>
      <c r="E55" s="367"/>
      <c r="F55" s="367"/>
      <c r="G55" s="368"/>
      <c r="H55" s="176"/>
      <c r="I55" s="31"/>
      <c r="J55" s="70"/>
      <c r="K55" s="70"/>
      <c r="L55" s="83"/>
      <c r="M55" s="58"/>
      <c r="N55" s="58"/>
    </row>
    <row r="56" spans="1:18" s="34" customFormat="1" ht="32.25" customHeight="1" thickBot="1" x14ac:dyDescent="0.35">
      <c r="A56" s="173"/>
      <c r="B56" s="56" t="s">
        <v>63</v>
      </c>
      <c r="C56" s="394"/>
      <c r="D56" s="395"/>
      <c r="E56" s="395"/>
      <c r="F56" s="395"/>
      <c r="G56" s="396"/>
      <c r="H56" s="178"/>
      <c r="I56" s="33"/>
      <c r="J56" s="57"/>
      <c r="K56" s="57"/>
      <c r="L56" s="84"/>
      <c r="M56" s="59"/>
      <c r="N56" s="59"/>
    </row>
    <row r="57" spans="1:18" s="32" customFormat="1" ht="37.5" customHeight="1" thickBot="1" x14ac:dyDescent="0.3">
      <c r="A57" s="172"/>
      <c r="B57" s="49" t="s">
        <v>64</v>
      </c>
      <c r="C57" s="375">
        <v>1</v>
      </c>
      <c r="D57" s="376"/>
      <c r="E57" s="376"/>
      <c r="F57" s="376"/>
      <c r="G57" s="377"/>
      <c r="H57" s="176"/>
      <c r="I57" s="69"/>
      <c r="J57" s="70"/>
      <c r="K57" s="70"/>
      <c r="L57" s="58"/>
      <c r="M57" s="58"/>
      <c r="N57" s="58"/>
      <c r="O57" s="70"/>
      <c r="P57" s="70"/>
      <c r="Q57" s="70"/>
      <c r="R57" s="70"/>
    </row>
    <row r="58" spans="1:18" s="32" customFormat="1" ht="30" customHeight="1" thickBot="1" x14ac:dyDescent="0.35">
      <c r="A58" s="172"/>
      <c r="B58" s="51"/>
      <c r="C58" s="52" t="s">
        <v>65</v>
      </c>
      <c r="D58" s="53" t="s">
        <v>66</v>
      </c>
      <c r="E58" s="66" t="s">
        <v>173</v>
      </c>
      <c r="F58" s="54" t="s">
        <v>67</v>
      </c>
      <c r="G58" s="55" t="s">
        <v>68</v>
      </c>
      <c r="H58" s="176"/>
      <c r="I58" s="69"/>
      <c r="J58" s="70"/>
      <c r="K58" s="70"/>
      <c r="L58" s="58"/>
      <c r="M58" s="58"/>
      <c r="N58" s="58"/>
      <c r="O58" s="70"/>
      <c r="P58" s="70"/>
      <c r="Q58" s="70"/>
      <c r="R58" s="70"/>
    </row>
    <row r="59" spans="1:18" s="32" customFormat="1" ht="23.25" customHeight="1" x14ac:dyDescent="0.35">
      <c r="A59" s="172"/>
      <c r="B59" s="357" t="s">
        <v>69</v>
      </c>
      <c r="C59" s="50">
        <v>82101500</v>
      </c>
      <c r="D59" s="63"/>
      <c r="E59" s="36"/>
      <c r="F59" s="358" t="str">
        <f>IF(K63&gt;=1,"CUMPLE","NO CUMPLE")</f>
        <v>NO CUMPLE</v>
      </c>
      <c r="G59" s="86"/>
      <c r="H59" s="176"/>
      <c r="I59" s="69"/>
      <c r="J59" s="94" t="s">
        <v>79</v>
      </c>
      <c r="K59" s="70">
        <f>IF(D59="X",1,0)</f>
        <v>0</v>
      </c>
      <c r="L59" s="58"/>
      <c r="M59" s="58"/>
      <c r="N59" s="58"/>
      <c r="O59" s="70"/>
      <c r="P59" s="70"/>
      <c r="Q59" s="70"/>
      <c r="R59" s="70"/>
    </row>
    <row r="60" spans="1:18" s="34" customFormat="1" ht="15" customHeight="1" x14ac:dyDescent="0.3">
      <c r="A60" s="173"/>
      <c r="B60" s="357"/>
      <c r="C60" s="35">
        <v>82101600</v>
      </c>
      <c r="D60" s="63"/>
      <c r="E60" s="37"/>
      <c r="F60" s="358"/>
      <c r="G60" s="85"/>
      <c r="H60" s="178"/>
      <c r="I60" s="71"/>
      <c r="J60" s="57"/>
      <c r="K60" s="70">
        <f t="shared" ref="K60:K62" si="4">IF(D60="X",1,0)</f>
        <v>0</v>
      </c>
      <c r="L60" s="59"/>
      <c r="M60" s="59"/>
      <c r="N60" s="59"/>
      <c r="O60" s="57"/>
      <c r="P60" s="57"/>
      <c r="Q60" s="57"/>
      <c r="R60" s="57"/>
    </row>
    <row r="61" spans="1:18" s="34" customFormat="1" ht="19.5" x14ac:dyDescent="0.3">
      <c r="A61" s="173"/>
      <c r="B61" s="357"/>
      <c r="C61" s="35">
        <v>82101800</v>
      </c>
      <c r="D61" s="63"/>
      <c r="E61" s="37"/>
      <c r="F61" s="358"/>
      <c r="G61" s="85"/>
      <c r="H61" s="178"/>
      <c r="I61" s="71"/>
      <c r="J61" s="57"/>
      <c r="K61" s="70">
        <f t="shared" si="4"/>
        <v>0</v>
      </c>
      <c r="L61" s="59"/>
      <c r="M61" s="59"/>
      <c r="N61" s="59"/>
      <c r="O61" s="57"/>
      <c r="P61" s="57"/>
      <c r="Q61" s="57"/>
      <c r="R61" s="57"/>
    </row>
    <row r="62" spans="1:18" s="34" customFormat="1" ht="18" customHeight="1" thickBot="1" x14ac:dyDescent="0.35">
      <c r="A62" s="173"/>
      <c r="B62" s="357"/>
      <c r="C62" s="38">
        <v>82101900</v>
      </c>
      <c r="D62" s="63"/>
      <c r="E62" s="39"/>
      <c r="F62" s="358"/>
      <c r="G62" s="87"/>
      <c r="H62" s="178"/>
      <c r="I62" s="71"/>
      <c r="J62" s="57"/>
      <c r="K62" s="70">
        <f t="shared" si="4"/>
        <v>0</v>
      </c>
      <c r="L62" s="59"/>
      <c r="M62" s="59"/>
      <c r="N62" s="59"/>
      <c r="O62" s="57"/>
      <c r="P62" s="57"/>
      <c r="Q62" s="57"/>
      <c r="R62" s="57"/>
    </row>
    <row r="63" spans="1:18" s="32" customFormat="1" ht="22.5" customHeight="1" thickBot="1" x14ac:dyDescent="0.35">
      <c r="A63" s="172"/>
      <c r="B63" s="40" t="s">
        <v>171</v>
      </c>
      <c r="C63" s="41"/>
      <c r="D63" s="64"/>
      <c r="E63" s="61"/>
      <c r="F63" s="43" t="str">
        <f>IF(D63="","NO CUMPLE","CUMPLE")</f>
        <v>NO CUMPLE</v>
      </c>
      <c r="G63" s="88"/>
      <c r="H63" s="179">
        <f>YEAR(D63)</f>
        <v>1900</v>
      </c>
      <c r="I63" s="69"/>
      <c r="J63" s="70"/>
      <c r="K63" s="70">
        <f>SUM(K59:K62)</f>
        <v>0</v>
      </c>
      <c r="L63" s="58"/>
      <c r="M63" s="58"/>
      <c r="N63" s="58"/>
      <c r="O63" s="70"/>
      <c r="P63" s="70"/>
      <c r="Q63" s="70"/>
      <c r="R63" s="70"/>
    </row>
    <row r="64" spans="1:18" s="32" customFormat="1" ht="20.25" customHeight="1" thickBot="1" x14ac:dyDescent="0.35">
      <c r="A64" s="172"/>
      <c r="B64" s="40" t="s">
        <v>70</v>
      </c>
      <c r="C64" s="41"/>
      <c r="D64" s="65"/>
      <c r="E64" s="61"/>
      <c r="F64" s="43" t="str">
        <f>IF(D64="","NO CUMPLE","CUMPLE")</f>
        <v>NO CUMPLE</v>
      </c>
      <c r="G64" s="88"/>
      <c r="H64" s="176"/>
      <c r="I64" s="69"/>
      <c r="J64" s="70"/>
      <c r="K64" s="70"/>
      <c r="L64" s="58"/>
      <c r="M64" s="58"/>
      <c r="N64" s="58"/>
      <c r="O64" s="70"/>
      <c r="P64" s="70"/>
      <c r="Q64" s="70"/>
      <c r="R64" s="70"/>
    </row>
    <row r="65" spans="1:18" s="32" customFormat="1" ht="24.75" customHeight="1" thickBot="1" x14ac:dyDescent="0.35">
      <c r="A65" s="172"/>
      <c r="B65" s="40" t="s">
        <v>72</v>
      </c>
      <c r="C65" s="41"/>
      <c r="D65" s="64"/>
      <c r="E65" s="62"/>
      <c r="F65" s="43" t="str">
        <f>IF(D65="","",IF(OR(D65&gt;$C$5,D65&lt;$K$25,),"NO CUMPLE","CUMPLE"))</f>
        <v/>
      </c>
      <c r="G65" s="88"/>
      <c r="H65" s="180"/>
      <c r="I65" s="69"/>
      <c r="J65" s="70"/>
      <c r="K65" s="95">
        <v>41846</v>
      </c>
      <c r="L65" s="58"/>
      <c r="M65" s="58"/>
      <c r="N65" s="58"/>
      <c r="O65" s="75"/>
      <c r="P65" s="70"/>
      <c r="Q65" s="70"/>
      <c r="R65" s="70"/>
    </row>
    <row r="66" spans="1:18" s="32" customFormat="1" ht="19.5" customHeight="1" thickBot="1" x14ac:dyDescent="0.35">
      <c r="A66" s="172"/>
      <c r="B66" s="40" t="s">
        <v>71</v>
      </c>
      <c r="C66" s="41"/>
      <c r="D66" s="42" t="str">
        <f>IFERROR((D64/(VLOOKUP(H63,Hoja1!$A$9:$C$44,3,0)))*C57,"PENDIENTE")</f>
        <v>PENDIENTE</v>
      </c>
      <c r="E66" s="62"/>
      <c r="F66" s="43" t="str">
        <f>IF(D66=0,"NO CUMPLE","CUMPLE")</f>
        <v>CUMPLE</v>
      </c>
      <c r="G66" s="88"/>
      <c r="H66" s="180"/>
      <c r="I66" s="69"/>
      <c r="J66" s="70"/>
      <c r="K66" s="70"/>
      <c r="L66" s="58"/>
      <c r="M66" s="58"/>
      <c r="N66" s="58"/>
      <c r="O66" s="70"/>
      <c r="P66" s="70"/>
      <c r="Q66" s="70"/>
      <c r="R66" s="70"/>
    </row>
    <row r="67" spans="1:18" s="32" customFormat="1" ht="19.5" x14ac:dyDescent="0.35">
      <c r="A67" s="172"/>
      <c r="B67" s="359" t="s">
        <v>86</v>
      </c>
      <c r="C67" s="50" t="s">
        <v>81</v>
      </c>
      <c r="D67" s="63"/>
      <c r="E67" s="36"/>
      <c r="F67" s="358" t="str">
        <f>IF(K72&gt;=1,"CUMPLE","NO CUMPLE")</f>
        <v>NO CUMPLE</v>
      </c>
      <c r="G67" s="86"/>
      <c r="H67" s="176"/>
      <c r="I67" s="69"/>
      <c r="J67" s="94" t="s">
        <v>79</v>
      </c>
      <c r="K67" s="70">
        <f>IF(D67="X",1,0)</f>
        <v>0</v>
      </c>
      <c r="L67" s="58"/>
      <c r="M67" s="58"/>
      <c r="N67" s="58"/>
      <c r="O67" s="70"/>
      <c r="P67" s="70"/>
      <c r="Q67" s="70"/>
      <c r="R67" s="70"/>
    </row>
    <row r="68" spans="1:18" s="34" customFormat="1" ht="19.5" x14ac:dyDescent="0.3">
      <c r="A68" s="173"/>
      <c r="B68" s="359"/>
      <c r="C68" s="35" t="s">
        <v>82</v>
      </c>
      <c r="D68" s="63"/>
      <c r="E68" s="37"/>
      <c r="F68" s="358"/>
      <c r="G68" s="85"/>
      <c r="H68" s="178"/>
      <c r="I68" s="71"/>
      <c r="J68" s="57"/>
      <c r="K68" s="70">
        <f t="shared" ref="K68:K71" si="5">IF(D68="X",1,0)</f>
        <v>0</v>
      </c>
      <c r="L68" s="59"/>
      <c r="M68" s="59"/>
      <c r="N68" s="59"/>
      <c r="O68" s="57"/>
      <c r="P68" s="57"/>
      <c r="Q68" s="57"/>
      <c r="R68" s="57"/>
    </row>
    <row r="69" spans="1:18" s="34" customFormat="1" ht="19.5" x14ac:dyDescent="0.3">
      <c r="A69" s="173"/>
      <c r="B69" s="359"/>
      <c r="C69" s="35" t="s">
        <v>83</v>
      </c>
      <c r="D69" s="63"/>
      <c r="E69" s="37"/>
      <c r="F69" s="358"/>
      <c r="G69" s="85"/>
      <c r="H69" s="178"/>
      <c r="I69" s="71"/>
      <c r="J69" s="57"/>
      <c r="K69" s="70">
        <f t="shared" si="5"/>
        <v>0</v>
      </c>
      <c r="L69" s="59"/>
      <c r="M69" s="59"/>
      <c r="N69" s="59"/>
      <c r="O69" s="57"/>
      <c r="P69" s="57"/>
      <c r="Q69" s="57"/>
      <c r="R69" s="57"/>
    </row>
    <row r="70" spans="1:18" s="34" customFormat="1" ht="19.5" x14ac:dyDescent="0.3">
      <c r="A70" s="173"/>
      <c r="B70" s="359"/>
      <c r="C70" s="38" t="s">
        <v>84</v>
      </c>
      <c r="D70" s="63"/>
      <c r="E70" s="67"/>
      <c r="F70" s="358"/>
      <c r="G70" s="85"/>
      <c r="H70" s="178"/>
      <c r="I70" s="71"/>
      <c r="J70" s="57"/>
      <c r="K70" s="70">
        <f t="shared" si="5"/>
        <v>0</v>
      </c>
      <c r="L70" s="59"/>
      <c r="M70" s="59"/>
      <c r="N70" s="59"/>
      <c r="O70" s="57"/>
      <c r="P70" s="57"/>
      <c r="Q70" s="57"/>
      <c r="R70" s="57"/>
    </row>
    <row r="71" spans="1:18" s="34" customFormat="1" ht="20.25" thickBot="1" x14ac:dyDescent="0.35">
      <c r="A71" s="173"/>
      <c r="B71" s="359"/>
      <c r="C71" s="68" t="s">
        <v>85</v>
      </c>
      <c r="D71" s="63"/>
      <c r="E71" s="39"/>
      <c r="F71" s="358"/>
      <c r="G71" s="87"/>
      <c r="H71" s="178"/>
      <c r="I71" s="71"/>
      <c r="J71" s="57"/>
      <c r="K71" s="70">
        <f t="shared" si="5"/>
        <v>0</v>
      </c>
      <c r="L71" s="59"/>
      <c r="M71" s="59"/>
      <c r="N71" s="59"/>
      <c r="O71" s="57"/>
      <c r="P71" s="57"/>
      <c r="Q71" s="57"/>
      <c r="R71" s="57"/>
    </row>
    <row r="72" spans="1:18" s="32" customFormat="1" ht="16.5" thickBot="1" x14ac:dyDescent="0.35">
      <c r="A72" s="172"/>
      <c r="B72" s="45" t="s">
        <v>87</v>
      </c>
      <c r="C72" s="46"/>
      <c r="D72" s="46"/>
      <c r="E72" s="46"/>
      <c r="F72" s="78" t="str">
        <f>IF(F67="","PENDIENTE",IF(F66="","PENDIENTE",IF(F65="","PENDIENTE",IF(F64="","PENDIENTE",IF(F63="","PENDIENTE",IF(F59="","PENDIENTE",IF(F67="NO CUMPLE","NO CUMPLE",IF(F66="NO CUMPLE","NO CUMPLE",IF(F65="NO CUMPLE","NO CUMPLE",IF(F64="NO CUMPLE","NO CUMPLE",(IF(F63="NO CUMPLE","NO CUMPLE",IF(F59="NO CUMPLE","NO CUMPLE","CUMPLE")))))))))))))</f>
        <v>PENDIENTE</v>
      </c>
      <c r="G72" s="44"/>
      <c r="H72" s="181" t="s">
        <v>74</v>
      </c>
      <c r="I72" s="69"/>
      <c r="J72" s="70"/>
      <c r="K72" s="70">
        <f>SUM(K67:K71)</f>
        <v>0</v>
      </c>
      <c r="L72" s="58"/>
      <c r="M72" s="58"/>
      <c r="N72" s="58"/>
      <c r="O72" s="70"/>
      <c r="P72" s="70"/>
      <c r="Q72" s="70"/>
      <c r="R72" s="70"/>
    </row>
    <row r="73" spans="1:18" ht="14.25" thickBot="1" x14ac:dyDescent="0.3">
      <c r="B73" s="79"/>
      <c r="C73" s="79"/>
      <c r="D73" s="79"/>
      <c r="E73" s="79"/>
      <c r="F73" s="80"/>
      <c r="G73" s="79"/>
      <c r="I73" s="72"/>
      <c r="L73" s="11"/>
      <c r="M73" s="11"/>
      <c r="N73" s="11"/>
      <c r="O73" s="72"/>
      <c r="P73" s="72"/>
      <c r="Q73" s="72"/>
      <c r="R73" s="72"/>
    </row>
    <row r="74" spans="1:18" s="32" customFormat="1" ht="21" thickBot="1" x14ac:dyDescent="0.3">
      <c r="A74" s="172"/>
      <c r="B74" s="48" t="s">
        <v>90</v>
      </c>
      <c r="C74" s="366" t="s">
        <v>76</v>
      </c>
      <c r="D74" s="367"/>
      <c r="E74" s="367"/>
      <c r="F74" s="367"/>
      <c r="G74" s="368"/>
      <c r="H74" s="176"/>
      <c r="I74" s="31"/>
      <c r="J74" s="70"/>
      <c r="K74" s="70"/>
      <c r="L74" s="77"/>
      <c r="M74" s="58"/>
      <c r="N74" s="58"/>
    </row>
    <row r="75" spans="1:18" s="32" customFormat="1" ht="34.5" customHeight="1" thickBot="1" x14ac:dyDescent="0.3">
      <c r="A75" s="172"/>
      <c r="B75" s="47" t="s">
        <v>62</v>
      </c>
      <c r="C75" s="366" t="s">
        <v>78</v>
      </c>
      <c r="D75" s="367"/>
      <c r="E75" s="367"/>
      <c r="F75" s="367"/>
      <c r="G75" s="368"/>
      <c r="H75" s="176"/>
      <c r="I75" s="31"/>
      <c r="J75" s="70"/>
      <c r="K75" s="70"/>
      <c r="L75" s="83"/>
      <c r="M75" s="58"/>
      <c r="N75" s="58"/>
    </row>
    <row r="76" spans="1:18" s="34" customFormat="1" ht="32.25" customHeight="1" thickBot="1" x14ac:dyDescent="0.35">
      <c r="A76" s="173"/>
      <c r="B76" s="56" t="s">
        <v>63</v>
      </c>
      <c r="C76" s="394"/>
      <c r="D76" s="395"/>
      <c r="E76" s="395"/>
      <c r="F76" s="395"/>
      <c r="G76" s="396"/>
      <c r="H76" s="178"/>
      <c r="I76" s="33"/>
      <c r="J76" s="57"/>
      <c r="K76" s="57"/>
      <c r="L76" s="84"/>
      <c r="M76" s="59"/>
      <c r="N76" s="59"/>
    </row>
    <row r="77" spans="1:18" s="32" customFormat="1" ht="37.5" customHeight="1" thickBot="1" x14ac:dyDescent="0.3">
      <c r="A77" s="172"/>
      <c r="B77" s="49" t="s">
        <v>64</v>
      </c>
      <c r="C77" s="375">
        <v>1</v>
      </c>
      <c r="D77" s="376"/>
      <c r="E77" s="376"/>
      <c r="F77" s="376"/>
      <c r="G77" s="377"/>
      <c r="H77" s="176"/>
      <c r="I77" s="69"/>
      <c r="J77" s="70"/>
      <c r="K77" s="70"/>
      <c r="L77" s="58"/>
      <c r="M77" s="58"/>
      <c r="N77" s="58"/>
      <c r="O77" s="70"/>
      <c r="P77" s="70"/>
      <c r="Q77" s="70"/>
      <c r="R77" s="70"/>
    </row>
    <row r="78" spans="1:18" s="32" customFormat="1" ht="30" customHeight="1" thickBot="1" x14ac:dyDescent="0.35">
      <c r="A78" s="172"/>
      <c r="B78" s="51"/>
      <c r="C78" s="52" t="s">
        <v>65</v>
      </c>
      <c r="D78" s="53" t="s">
        <v>66</v>
      </c>
      <c r="E78" s="66" t="s">
        <v>172</v>
      </c>
      <c r="F78" s="54" t="s">
        <v>67</v>
      </c>
      <c r="G78" s="55" t="s">
        <v>68</v>
      </c>
      <c r="H78" s="176"/>
      <c r="I78" s="69"/>
      <c r="J78" s="70"/>
      <c r="K78" s="70"/>
      <c r="L78" s="58"/>
      <c r="M78" s="58"/>
      <c r="N78" s="58"/>
      <c r="O78" s="70"/>
      <c r="P78" s="70"/>
      <c r="Q78" s="70"/>
      <c r="R78" s="70"/>
    </row>
    <row r="79" spans="1:18" s="32" customFormat="1" ht="23.25" customHeight="1" x14ac:dyDescent="0.35">
      <c r="A79" s="172"/>
      <c r="B79" s="357" t="s">
        <v>69</v>
      </c>
      <c r="C79" s="50">
        <v>82101500</v>
      </c>
      <c r="D79" s="63"/>
      <c r="E79" s="36"/>
      <c r="F79" s="358" t="str">
        <f>IF(K83&gt;=1,"CUMPLE","NO CUMPLE")</f>
        <v>NO CUMPLE</v>
      </c>
      <c r="G79" s="86"/>
      <c r="H79" s="176"/>
      <c r="I79" s="69"/>
      <c r="J79" s="94" t="s">
        <v>79</v>
      </c>
      <c r="K79" s="70">
        <f>IF(D79="X",1,0)</f>
        <v>0</v>
      </c>
      <c r="L79" s="58"/>
      <c r="M79" s="58"/>
      <c r="N79" s="58"/>
      <c r="O79" s="70"/>
      <c r="P79" s="70"/>
      <c r="Q79" s="70"/>
      <c r="R79" s="70"/>
    </row>
    <row r="80" spans="1:18" s="34" customFormat="1" ht="15" customHeight="1" x14ac:dyDescent="0.3">
      <c r="A80" s="173"/>
      <c r="B80" s="357"/>
      <c r="C80" s="35">
        <v>82101600</v>
      </c>
      <c r="D80" s="63"/>
      <c r="E80" s="37"/>
      <c r="F80" s="358"/>
      <c r="G80" s="85"/>
      <c r="H80" s="178"/>
      <c r="I80" s="71"/>
      <c r="J80" s="57"/>
      <c r="K80" s="70">
        <f t="shared" ref="K80:K82" si="6">IF(D80="X",1,0)</f>
        <v>0</v>
      </c>
      <c r="L80" s="59"/>
      <c r="M80" s="59"/>
      <c r="N80" s="59"/>
      <c r="O80" s="57"/>
      <c r="P80" s="57"/>
      <c r="Q80" s="57"/>
      <c r="R80" s="57"/>
    </row>
    <row r="81" spans="1:18" s="34" customFormat="1" ht="19.5" x14ac:dyDescent="0.3">
      <c r="A81" s="173"/>
      <c r="B81" s="357"/>
      <c r="C81" s="35">
        <v>82101800</v>
      </c>
      <c r="D81" s="63"/>
      <c r="E81" s="37"/>
      <c r="F81" s="358"/>
      <c r="G81" s="85"/>
      <c r="H81" s="178"/>
      <c r="I81" s="71"/>
      <c r="J81" s="57"/>
      <c r="K81" s="70">
        <f t="shared" si="6"/>
        <v>0</v>
      </c>
      <c r="L81" s="59"/>
      <c r="M81" s="59"/>
      <c r="N81" s="59"/>
      <c r="O81" s="57"/>
      <c r="P81" s="57"/>
      <c r="Q81" s="57"/>
      <c r="R81" s="57"/>
    </row>
    <row r="82" spans="1:18" s="34" customFormat="1" ht="18" customHeight="1" thickBot="1" x14ac:dyDescent="0.35">
      <c r="A82" s="173"/>
      <c r="B82" s="357"/>
      <c r="C82" s="38">
        <v>82101900</v>
      </c>
      <c r="D82" s="63"/>
      <c r="E82" s="39"/>
      <c r="F82" s="358"/>
      <c r="G82" s="87"/>
      <c r="H82" s="178"/>
      <c r="I82" s="71"/>
      <c r="J82" s="57"/>
      <c r="K82" s="70">
        <f t="shared" si="6"/>
        <v>0</v>
      </c>
      <c r="L82" s="59"/>
      <c r="M82" s="59"/>
      <c r="N82" s="59"/>
      <c r="O82" s="57"/>
      <c r="P82" s="57"/>
      <c r="Q82" s="57"/>
      <c r="R82" s="57"/>
    </row>
    <row r="83" spans="1:18" s="32" customFormat="1" ht="22.5" customHeight="1" thickBot="1" x14ac:dyDescent="0.35">
      <c r="A83" s="172"/>
      <c r="B83" s="40" t="s">
        <v>171</v>
      </c>
      <c r="C83" s="41"/>
      <c r="D83" s="64"/>
      <c r="E83" s="61"/>
      <c r="F83" s="43" t="str">
        <f>IF(D83="","NO CUMPLE","CUMPLE")</f>
        <v>NO CUMPLE</v>
      </c>
      <c r="G83" s="88"/>
      <c r="H83" s="179">
        <f>YEAR(D83)</f>
        <v>1900</v>
      </c>
      <c r="I83" s="69"/>
      <c r="J83" s="70"/>
      <c r="K83" s="70">
        <f>SUM(K79:K82)</f>
        <v>0</v>
      </c>
      <c r="L83" s="58"/>
      <c r="M83" s="58"/>
      <c r="N83" s="58"/>
      <c r="O83" s="70"/>
      <c r="P83" s="70"/>
      <c r="Q83" s="70"/>
      <c r="R83" s="70"/>
    </row>
    <row r="84" spans="1:18" s="32" customFormat="1" ht="20.25" customHeight="1" thickBot="1" x14ac:dyDescent="0.35">
      <c r="A84" s="172"/>
      <c r="B84" s="40" t="s">
        <v>70</v>
      </c>
      <c r="C84" s="41"/>
      <c r="D84" s="65"/>
      <c r="E84" s="61"/>
      <c r="F84" s="43" t="str">
        <f>IF(D84="","NO CUMPLE","CUMPLE")</f>
        <v>NO CUMPLE</v>
      </c>
      <c r="G84" s="88"/>
      <c r="H84" s="176"/>
      <c r="I84" s="69"/>
      <c r="J84" s="70"/>
      <c r="K84" s="70"/>
      <c r="L84" s="58"/>
      <c r="M84" s="58"/>
      <c r="N84" s="58"/>
      <c r="O84" s="70"/>
      <c r="P84" s="70"/>
      <c r="Q84" s="70"/>
      <c r="R84" s="70"/>
    </row>
    <row r="85" spans="1:18" s="32" customFormat="1" ht="24.75" customHeight="1" thickBot="1" x14ac:dyDescent="0.35">
      <c r="A85" s="172"/>
      <c r="B85" s="40" t="s">
        <v>72</v>
      </c>
      <c r="C85" s="41"/>
      <c r="D85" s="64"/>
      <c r="E85" s="62"/>
      <c r="F85" s="43" t="str">
        <f>IF(D85="","",IF(OR(D85&gt;$C$5,D85&lt;$K$25,),"NO CUMPLE","CUMPLE"))</f>
        <v/>
      </c>
      <c r="G85" s="88"/>
      <c r="H85" s="180"/>
      <c r="I85" s="69"/>
      <c r="J85" s="70"/>
      <c r="K85" s="95">
        <v>41846</v>
      </c>
      <c r="L85" s="58"/>
      <c r="M85" s="58"/>
      <c r="N85" s="58"/>
      <c r="O85" s="75"/>
      <c r="P85" s="70"/>
      <c r="Q85" s="70"/>
      <c r="R85" s="70"/>
    </row>
    <row r="86" spans="1:18" s="32" customFormat="1" ht="19.5" customHeight="1" thickBot="1" x14ac:dyDescent="0.35">
      <c r="A86" s="172"/>
      <c r="B86" s="40" t="s">
        <v>71</v>
      </c>
      <c r="C86" s="41"/>
      <c r="D86" s="42" t="str">
        <f>IFERROR((D84/(VLOOKUP(H83,Hoja1!$A$9:$C$44,3,0)))*C77,"PENDIENTE")</f>
        <v>PENDIENTE</v>
      </c>
      <c r="E86" s="62"/>
      <c r="F86" s="43" t="str">
        <f>IF(D86=0,"NO CUMPLE","CUMPLE")</f>
        <v>CUMPLE</v>
      </c>
      <c r="G86" s="88"/>
      <c r="H86" s="180"/>
      <c r="I86" s="69"/>
      <c r="J86" s="70"/>
      <c r="K86" s="70"/>
      <c r="L86" s="58"/>
      <c r="M86" s="58"/>
      <c r="N86" s="58"/>
      <c r="O86" s="70"/>
      <c r="P86" s="70"/>
      <c r="Q86" s="70"/>
      <c r="R86" s="70"/>
    </row>
    <row r="87" spans="1:18" s="32" customFormat="1" ht="19.5" x14ac:dyDescent="0.35">
      <c r="A87" s="172"/>
      <c r="B87" s="359" t="s">
        <v>86</v>
      </c>
      <c r="C87" s="50" t="s">
        <v>81</v>
      </c>
      <c r="D87" s="63"/>
      <c r="E87" s="36"/>
      <c r="F87" s="358" t="str">
        <f>IF(K92&gt;=1,"CUMPLE","NO CUMPLE")</f>
        <v>NO CUMPLE</v>
      </c>
      <c r="G87" s="86"/>
      <c r="H87" s="176"/>
      <c r="I87" s="69"/>
      <c r="J87" s="94" t="s">
        <v>79</v>
      </c>
      <c r="K87" s="70">
        <f>IF(D87="X",1,0)</f>
        <v>0</v>
      </c>
      <c r="L87" s="58"/>
      <c r="M87" s="58"/>
      <c r="N87" s="58"/>
      <c r="O87" s="70"/>
      <c r="P87" s="70"/>
      <c r="Q87" s="70"/>
      <c r="R87" s="70"/>
    </row>
    <row r="88" spans="1:18" s="34" customFormat="1" ht="19.5" x14ac:dyDescent="0.3">
      <c r="A88" s="173"/>
      <c r="B88" s="359"/>
      <c r="C88" s="35" t="s">
        <v>82</v>
      </c>
      <c r="D88" s="63"/>
      <c r="E88" s="37"/>
      <c r="F88" s="358"/>
      <c r="G88" s="85"/>
      <c r="H88" s="178"/>
      <c r="I88" s="71"/>
      <c r="J88" s="57"/>
      <c r="K88" s="70">
        <f t="shared" ref="K88:K91" si="7">IF(D88="X",1,0)</f>
        <v>0</v>
      </c>
      <c r="L88" s="59"/>
      <c r="M88" s="59"/>
      <c r="N88" s="59"/>
      <c r="O88" s="57"/>
      <c r="P88" s="57"/>
      <c r="Q88" s="57"/>
      <c r="R88" s="57"/>
    </row>
    <row r="89" spans="1:18" s="34" customFormat="1" ht="19.5" x14ac:dyDescent="0.3">
      <c r="A89" s="173"/>
      <c r="B89" s="359"/>
      <c r="C89" s="35" t="s">
        <v>83</v>
      </c>
      <c r="D89" s="63"/>
      <c r="E89" s="37"/>
      <c r="F89" s="358"/>
      <c r="G89" s="85"/>
      <c r="H89" s="178"/>
      <c r="I89" s="71"/>
      <c r="J89" s="57"/>
      <c r="K89" s="70">
        <f t="shared" si="7"/>
        <v>0</v>
      </c>
      <c r="L89" s="59"/>
      <c r="M89" s="59"/>
      <c r="N89" s="59"/>
      <c r="O89" s="57"/>
      <c r="P89" s="57"/>
      <c r="Q89" s="57"/>
      <c r="R89" s="57"/>
    </row>
    <row r="90" spans="1:18" s="34" customFormat="1" ht="19.5" x14ac:dyDescent="0.3">
      <c r="A90" s="173"/>
      <c r="B90" s="359"/>
      <c r="C90" s="38" t="s">
        <v>84</v>
      </c>
      <c r="D90" s="63"/>
      <c r="E90" s="67"/>
      <c r="F90" s="358"/>
      <c r="G90" s="85"/>
      <c r="H90" s="178"/>
      <c r="I90" s="71"/>
      <c r="J90" s="57"/>
      <c r="K90" s="70">
        <f t="shared" si="7"/>
        <v>0</v>
      </c>
      <c r="L90" s="59"/>
      <c r="M90" s="59"/>
      <c r="N90" s="59"/>
      <c r="O90" s="57"/>
      <c r="P90" s="57"/>
      <c r="Q90" s="57"/>
      <c r="R90" s="57"/>
    </row>
    <row r="91" spans="1:18" s="34" customFormat="1" ht="20.25" thickBot="1" x14ac:dyDescent="0.35">
      <c r="A91" s="173"/>
      <c r="B91" s="359"/>
      <c r="C91" s="68" t="s">
        <v>85</v>
      </c>
      <c r="D91" s="63"/>
      <c r="E91" s="39"/>
      <c r="F91" s="358"/>
      <c r="G91" s="87"/>
      <c r="H91" s="178"/>
      <c r="I91" s="71"/>
      <c r="J91" s="57"/>
      <c r="K91" s="70">
        <f t="shared" si="7"/>
        <v>0</v>
      </c>
      <c r="L91" s="59"/>
      <c r="M91" s="59"/>
      <c r="N91" s="59"/>
      <c r="O91" s="57"/>
      <c r="P91" s="57"/>
      <c r="Q91" s="57"/>
      <c r="R91" s="57"/>
    </row>
    <row r="92" spans="1:18" s="32" customFormat="1" ht="16.5" thickBot="1" x14ac:dyDescent="0.35">
      <c r="A92" s="172"/>
      <c r="B92" s="45" t="s">
        <v>87</v>
      </c>
      <c r="C92" s="46"/>
      <c r="D92" s="46"/>
      <c r="E92" s="46"/>
      <c r="F92" s="78" t="str">
        <f>IF(F87="","PENDIENTE",IF(F86="","PENDIENTE",IF(F85="","PENDIENTE",IF(F84="","PENDIENTE",IF(F83="","PENDIENTE",IF(F79="","PENDIENTE",IF(F87="NO CUMPLE","NO CUMPLE",IF(F86="NO CUMPLE","NO CUMPLE",IF(F85="NO CUMPLE","NO CUMPLE",IF(F84="NO CUMPLE","NO CUMPLE",(IF(F83="NO CUMPLE","NO CUMPLE",IF(F79="NO CUMPLE","NO CUMPLE","CUMPLE")))))))))))))</f>
        <v>PENDIENTE</v>
      </c>
      <c r="G92" s="44"/>
      <c r="H92" s="181" t="s">
        <v>74</v>
      </c>
      <c r="I92" s="69"/>
      <c r="J92" s="70"/>
      <c r="K92" s="70">
        <f>SUM(K87:K91)</f>
        <v>0</v>
      </c>
      <c r="L92" s="58"/>
      <c r="M92" s="58"/>
      <c r="N92" s="58"/>
      <c r="O92" s="70"/>
      <c r="P92" s="70"/>
      <c r="Q92" s="70"/>
      <c r="R92" s="70"/>
    </row>
    <row r="93" spans="1:18" ht="14.25" thickBot="1" x14ac:dyDescent="0.3">
      <c r="B93" s="79"/>
      <c r="C93" s="79"/>
      <c r="D93" s="79"/>
      <c r="E93" s="79"/>
      <c r="F93" s="80"/>
      <c r="G93" s="79"/>
      <c r="I93" s="72"/>
      <c r="L93" s="11"/>
      <c r="M93" s="11"/>
      <c r="N93" s="11"/>
      <c r="O93" s="72"/>
      <c r="P93" s="72"/>
      <c r="Q93" s="72"/>
      <c r="R93" s="72"/>
    </row>
    <row r="94" spans="1:18" s="32" customFormat="1" ht="21" thickBot="1" x14ac:dyDescent="0.3">
      <c r="A94" s="172"/>
      <c r="B94" s="48" t="s">
        <v>91</v>
      </c>
      <c r="C94" s="366" t="s">
        <v>76</v>
      </c>
      <c r="D94" s="367"/>
      <c r="E94" s="367"/>
      <c r="F94" s="367"/>
      <c r="G94" s="368"/>
      <c r="H94" s="176"/>
      <c r="I94" s="31"/>
      <c r="J94" s="70"/>
      <c r="K94" s="70"/>
      <c r="L94" s="77"/>
      <c r="M94" s="58"/>
      <c r="N94" s="58"/>
    </row>
    <row r="95" spans="1:18" s="32" customFormat="1" ht="34.5" customHeight="1" thickBot="1" x14ac:dyDescent="0.3">
      <c r="A95" s="172"/>
      <c r="B95" s="47" t="s">
        <v>62</v>
      </c>
      <c r="C95" s="366" t="s">
        <v>78</v>
      </c>
      <c r="D95" s="367"/>
      <c r="E95" s="367"/>
      <c r="F95" s="367"/>
      <c r="G95" s="368"/>
      <c r="H95" s="176"/>
      <c r="I95" s="31"/>
      <c r="J95" s="70"/>
      <c r="K95" s="70"/>
      <c r="L95" s="83"/>
      <c r="M95" s="58"/>
      <c r="N95" s="58"/>
    </row>
    <row r="96" spans="1:18" s="34" customFormat="1" ht="32.25" customHeight="1" thickBot="1" x14ac:dyDescent="0.35">
      <c r="A96" s="173"/>
      <c r="B96" s="56" t="s">
        <v>63</v>
      </c>
      <c r="C96" s="394"/>
      <c r="D96" s="395"/>
      <c r="E96" s="395"/>
      <c r="F96" s="395"/>
      <c r="G96" s="396"/>
      <c r="H96" s="178"/>
      <c r="I96" s="33"/>
      <c r="J96" s="57"/>
      <c r="K96" s="57"/>
      <c r="L96" s="84"/>
      <c r="M96" s="59"/>
      <c r="N96" s="59"/>
    </row>
    <row r="97" spans="1:18" s="32" customFormat="1" ht="37.5" customHeight="1" thickBot="1" x14ac:dyDescent="0.3">
      <c r="A97" s="172"/>
      <c r="B97" s="49" t="s">
        <v>64</v>
      </c>
      <c r="C97" s="375">
        <v>1</v>
      </c>
      <c r="D97" s="376"/>
      <c r="E97" s="376"/>
      <c r="F97" s="376"/>
      <c r="G97" s="377"/>
      <c r="H97" s="176"/>
      <c r="I97" s="69"/>
      <c r="J97" s="70"/>
      <c r="K97" s="70"/>
      <c r="L97" s="58"/>
      <c r="M97" s="58"/>
      <c r="N97" s="58"/>
      <c r="O97" s="70"/>
      <c r="P97" s="70"/>
      <c r="Q97" s="70"/>
      <c r="R97" s="70"/>
    </row>
    <row r="98" spans="1:18" s="32" customFormat="1" ht="30" customHeight="1" thickBot="1" x14ac:dyDescent="0.35">
      <c r="A98" s="172"/>
      <c r="B98" s="51"/>
      <c r="C98" s="52" t="s">
        <v>65</v>
      </c>
      <c r="D98" s="53" t="s">
        <v>66</v>
      </c>
      <c r="E98" s="66" t="s">
        <v>172</v>
      </c>
      <c r="F98" s="54" t="s">
        <v>67</v>
      </c>
      <c r="G98" s="55" t="s">
        <v>68</v>
      </c>
      <c r="H98" s="176"/>
      <c r="I98" s="69"/>
      <c r="J98" s="70"/>
      <c r="K98" s="70"/>
      <c r="L98" s="58"/>
      <c r="M98" s="58"/>
      <c r="N98" s="58"/>
      <c r="O98" s="70"/>
      <c r="P98" s="70"/>
      <c r="Q98" s="70"/>
      <c r="R98" s="70"/>
    </row>
    <row r="99" spans="1:18" s="32" customFormat="1" ht="23.25" customHeight="1" x14ac:dyDescent="0.35">
      <c r="A99" s="172"/>
      <c r="B99" s="357" t="s">
        <v>69</v>
      </c>
      <c r="C99" s="50">
        <v>82101500</v>
      </c>
      <c r="D99" s="63"/>
      <c r="E99" s="36"/>
      <c r="F99" s="358" t="str">
        <f>IF(K103&gt;=1,"CUMPLE","NO CUMPLE")</f>
        <v>NO CUMPLE</v>
      </c>
      <c r="G99" s="86"/>
      <c r="H99" s="176"/>
      <c r="I99" s="69"/>
      <c r="J99" s="94" t="s">
        <v>79</v>
      </c>
      <c r="K99" s="70">
        <f>IF(D99="X",1,0)</f>
        <v>0</v>
      </c>
      <c r="L99" s="58"/>
      <c r="M99" s="58"/>
      <c r="N99" s="58"/>
      <c r="O99" s="70"/>
      <c r="P99" s="70"/>
      <c r="Q99" s="70"/>
      <c r="R99" s="70"/>
    </row>
    <row r="100" spans="1:18" s="34" customFormat="1" ht="15" customHeight="1" x14ac:dyDescent="0.3">
      <c r="A100" s="173"/>
      <c r="B100" s="357"/>
      <c r="C100" s="35">
        <v>82101600</v>
      </c>
      <c r="D100" s="63"/>
      <c r="E100" s="37"/>
      <c r="F100" s="358"/>
      <c r="G100" s="85"/>
      <c r="H100" s="178"/>
      <c r="I100" s="71"/>
      <c r="J100" s="57"/>
      <c r="K100" s="70">
        <f t="shared" ref="K100:K102" si="8">IF(D100="X",1,0)</f>
        <v>0</v>
      </c>
      <c r="L100" s="59"/>
      <c r="M100" s="59"/>
      <c r="N100" s="59"/>
      <c r="O100" s="57"/>
      <c r="P100" s="57"/>
      <c r="Q100" s="57"/>
      <c r="R100" s="57"/>
    </row>
    <row r="101" spans="1:18" s="34" customFormat="1" ht="19.5" x14ac:dyDescent="0.3">
      <c r="A101" s="173"/>
      <c r="B101" s="357"/>
      <c r="C101" s="35">
        <v>82101800</v>
      </c>
      <c r="D101" s="63"/>
      <c r="E101" s="37"/>
      <c r="F101" s="358"/>
      <c r="G101" s="85"/>
      <c r="H101" s="178"/>
      <c r="I101" s="71"/>
      <c r="J101" s="57"/>
      <c r="K101" s="70">
        <f t="shared" si="8"/>
        <v>0</v>
      </c>
      <c r="L101" s="59"/>
      <c r="M101" s="59"/>
      <c r="N101" s="59"/>
      <c r="O101" s="57"/>
      <c r="P101" s="57"/>
      <c r="Q101" s="57"/>
      <c r="R101" s="57"/>
    </row>
    <row r="102" spans="1:18" s="34" customFormat="1" ht="18" customHeight="1" thickBot="1" x14ac:dyDescent="0.35">
      <c r="A102" s="173"/>
      <c r="B102" s="357"/>
      <c r="C102" s="38">
        <v>82101900</v>
      </c>
      <c r="D102" s="63"/>
      <c r="E102" s="39"/>
      <c r="F102" s="358"/>
      <c r="G102" s="87"/>
      <c r="H102" s="178"/>
      <c r="I102" s="71"/>
      <c r="J102" s="57"/>
      <c r="K102" s="70">
        <f t="shared" si="8"/>
        <v>0</v>
      </c>
      <c r="L102" s="59"/>
      <c r="M102" s="59"/>
      <c r="N102" s="59"/>
      <c r="O102" s="57"/>
      <c r="P102" s="57"/>
      <c r="Q102" s="57"/>
      <c r="R102" s="57"/>
    </row>
    <row r="103" spans="1:18" s="32" customFormat="1" ht="22.5" customHeight="1" thickBot="1" x14ac:dyDescent="0.35">
      <c r="A103" s="172"/>
      <c r="B103" s="40" t="s">
        <v>171</v>
      </c>
      <c r="C103" s="41"/>
      <c r="D103" s="64"/>
      <c r="E103" s="61"/>
      <c r="F103" s="43" t="str">
        <f>IF(D103="","NO CUMPLE","CUMPLE")</f>
        <v>NO CUMPLE</v>
      </c>
      <c r="G103" s="88"/>
      <c r="H103" s="179">
        <f>YEAR(D103)</f>
        <v>1900</v>
      </c>
      <c r="I103" s="69"/>
      <c r="J103" s="70"/>
      <c r="K103" s="70">
        <f>SUM(K99:K102)</f>
        <v>0</v>
      </c>
      <c r="L103" s="58"/>
      <c r="M103" s="58"/>
      <c r="N103" s="58"/>
      <c r="O103" s="70"/>
      <c r="P103" s="70"/>
      <c r="Q103" s="70"/>
      <c r="R103" s="70"/>
    </row>
    <row r="104" spans="1:18" s="32" customFormat="1" ht="20.25" customHeight="1" thickBot="1" x14ac:dyDescent="0.35">
      <c r="A104" s="172"/>
      <c r="B104" s="40" t="s">
        <v>70</v>
      </c>
      <c r="C104" s="41"/>
      <c r="D104" s="65"/>
      <c r="E104" s="61"/>
      <c r="F104" s="43" t="str">
        <f>IF(D104="","NO CUMPLE","CUMPLE")</f>
        <v>NO CUMPLE</v>
      </c>
      <c r="G104" s="88"/>
      <c r="H104" s="176"/>
      <c r="I104" s="69"/>
      <c r="J104" s="70"/>
      <c r="K104" s="70"/>
      <c r="L104" s="58"/>
      <c r="M104" s="58"/>
      <c r="N104" s="58"/>
      <c r="O104" s="70"/>
      <c r="P104" s="70"/>
      <c r="Q104" s="70"/>
      <c r="R104" s="70"/>
    </row>
    <row r="105" spans="1:18" s="32" customFormat="1" ht="24.75" customHeight="1" thickBot="1" x14ac:dyDescent="0.35">
      <c r="A105" s="172"/>
      <c r="B105" s="40" t="s">
        <v>72</v>
      </c>
      <c r="C105" s="41"/>
      <c r="D105" s="64"/>
      <c r="E105" s="62"/>
      <c r="F105" s="43" t="str">
        <f>IF(D105="","",IF(OR(D105&gt;$C$5,D105&lt;$K$25,),"NO CUMPLE","CUMPLE"))</f>
        <v/>
      </c>
      <c r="G105" s="88"/>
      <c r="H105" s="180"/>
      <c r="I105" s="69"/>
      <c r="J105" s="70"/>
      <c r="K105" s="95">
        <v>41846</v>
      </c>
      <c r="L105" s="58"/>
      <c r="M105" s="58"/>
      <c r="N105" s="58"/>
      <c r="O105" s="75"/>
      <c r="P105" s="70"/>
      <c r="Q105" s="70"/>
      <c r="R105" s="70"/>
    </row>
    <row r="106" spans="1:18" s="32" customFormat="1" ht="19.5" customHeight="1" thickBot="1" x14ac:dyDescent="0.35">
      <c r="A106" s="172"/>
      <c r="B106" s="40" t="s">
        <v>71</v>
      </c>
      <c r="C106" s="41"/>
      <c r="D106" s="42" t="str">
        <f>IFERROR((D104/(VLOOKUP(H103,Hoja1!$A$9:$C$44,3,0)))*C97,"PENDIENTE")</f>
        <v>PENDIENTE</v>
      </c>
      <c r="E106" s="62"/>
      <c r="F106" s="43" t="str">
        <f>IF(D106=0,"NO CUMPLE","CUMPLE")</f>
        <v>CUMPLE</v>
      </c>
      <c r="G106" s="88"/>
      <c r="H106" s="180"/>
      <c r="I106" s="69"/>
      <c r="J106" s="70"/>
      <c r="K106" s="70"/>
      <c r="L106" s="58"/>
      <c r="M106" s="58"/>
      <c r="N106" s="58"/>
      <c r="O106" s="70"/>
      <c r="P106" s="70"/>
      <c r="Q106" s="70"/>
      <c r="R106" s="70"/>
    </row>
    <row r="107" spans="1:18" s="32" customFormat="1" ht="19.5" x14ac:dyDescent="0.35">
      <c r="A107" s="172"/>
      <c r="B107" s="359" t="s">
        <v>86</v>
      </c>
      <c r="C107" s="50" t="s">
        <v>81</v>
      </c>
      <c r="D107" s="63"/>
      <c r="E107" s="36"/>
      <c r="F107" s="358" t="str">
        <f>IF(K112&gt;=1,"CUMPLE","NO CUMPLE")</f>
        <v>NO CUMPLE</v>
      </c>
      <c r="G107" s="86"/>
      <c r="H107" s="176"/>
      <c r="I107" s="69"/>
      <c r="J107" s="94" t="s">
        <v>79</v>
      </c>
      <c r="K107" s="70">
        <f>IF(D107="X",1,0)</f>
        <v>0</v>
      </c>
      <c r="L107" s="58"/>
      <c r="M107" s="58">
        <f>IF(F32="CUMPLE",1,0)</f>
        <v>1</v>
      </c>
      <c r="N107" s="58"/>
      <c r="O107" s="70"/>
      <c r="P107" s="70"/>
      <c r="Q107" s="70"/>
      <c r="R107" s="70"/>
    </row>
    <row r="108" spans="1:18" s="34" customFormat="1" ht="19.5" x14ac:dyDescent="0.3">
      <c r="A108" s="173"/>
      <c r="B108" s="359"/>
      <c r="C108" s="35" t="s">
        <v>82</v>
      </c>
      <c r="D108" s="63"/>
      <c r="E108" s="37"/>
      <c r="F108" s="358"/>
      <c r="G108" s="85"/>
      <c r="H108" s="178"/>
      <c r="I108" s="71"/>
      <c r="J108" s="57"/>
      <c r="K108" s="70">
        <f t="shared" ref="K108:K111" si="9">IF(D108="X",1,0)</f>
        <v>0</v>
      </c>
      <c r="L108" s="59"/>
      <c r="M108" s="58">
        <f>IF(F52="CUMPLE",1,0)</f>
        <v>1</v>
      </c>
      <c r="N108" s="59"/>
      <c r="O108" s="57"/>
      <c r="P108" s="57"/>
      <c r="Q108" s="57"/>
      <c r="R108" s="57"/>
    </row>
    <row r="109" spans="1:18" s="34" customFormat="1" ht="19.5" x14ac:dyDescent="0.3">
      <c r="A109" s="173"/>
      <c r="B109" s="359"/>
      <c r="C109" s="35" t="s">
        <v>83</v>
      </c>
      <c r="D109" s="63"/>
      <c r="E109" s="37"/>
      <c r="F109" s="358"/>
      <c r="G109" s="85"/>
      <c r="H109" s="178"/>
      <c r="I109" s="71"/>
      <c r="J109" s="57"/>
      <c r="K109" s="70">
        <f t="shared" si="9"/>
        <v>0</v>
      </c>
      <c r="L109" s="59"/>
      <c r="M109" s="58">
        <f>IF(F72="CUMPLE",1,0)</f>
        <v>0</v>
      </c>
      <c r="N109" s="59"/>
      <c r="O109" s="57"/>
      <c r="P109" s="57"/>
      <c r="Q109" s="57"/>
      <c r="R109" s="57"/>
    </row>
    <row r="110" spans="1:18" s="34" customFormat="1" ht="19.5" x14ac:dyDescent="0.3">
      <c r="A110" s="173"/>
      <c r="B110" s="359"/>
      <c r="C110" s="38" t="s">
        <v>84</v>
      </c>
      <c r="D110" s="63"/>
      <c r="E110" s="67"/>
      <c r="F110" s="358"/>
      <c r="G110" s="85"/>
      <c r="H110" s="178"/>
      <c r="I110" s="71"/>
      <c r="J110" s="57"/>
      <c r="K110" s="70">
        <f t="shared" si="9"/>
        <v>0</v>
      </c>
      <c r="L110" s="59"/>
      <c r="M110" s="58">
        <f>IF(F92="CUMPLE",1,0)</f>
        <v>0</v>
      </c>
      <c r="N110" s="59"/>
      <c r="O110" s="57"/>
      <c r="P110" s="57"/>
      <c r="Q110" s="57"/>
      <c r="R110" s="57"/>
    </row>
    <row r="111" spans="1:18" s="34" customFormat="1" ht="20.25" thickBot="1" x14ac:dyDescent="0.35">
      <c r="A111" s="173"/>
      <c r="B111" s="359"/>
      <c r="C111" s="68" t="s">
        <v>85</v>
      </c>
      <c r="D111" s="63"/>
      <c r="E111" s="39"/>
      <c r="F111" s="358"/>
      <c r="G111" s="87"/>
      <c r="H111" s="178"/>
      <c r="I111" s="71"/>
      <c r="J111" s="57"/>
      <c r="K111" s="70">
        <f t="shared" si="9"/>
        <v>0</v>
      </c>
      <c r="L111" s="59"/>
      <c r="M111" s="58">
        <f>IF(F112="CUMPLE",1,0)</f>
        <v>0</v>
      </c>
      <c r="N111" s="59"/>
      <c r="O111" s="57"/>
      <c r="P111" s="57"/>
      <c r="Q111" s="57"/>
      <c r="R111" s="57"/>
    </row>
    <row r="112" spans="1:18" s="32" customFormat="1" ht="16.5" thickBot="1" x14ac:dyDescent="0.35">
      <c r="A112" s="172"/>
      <c r="B112" s="45" t="s">
        <v>87</v>
      </c>
      <c r="C112" s="46"/>
      <c r="D112" s="46"/>
      <c r="E112" s="46"/>
      <c r="F112" s="78" t="str">
        <f>IF(F107="","PENDIENTE",IF(F106="","PENDIENTE",IF(F105="","PENDIENTE",IF(F104="","PENDIENTE",IF(F103="","PENDIENTE",IF(F99="","PENDIENTE",IF(F107="NO CUMPLE","NO CUMPLE",IF(F106="NO CUMPLE","NO CUMPLE",IF(F105="NO CUMPLE","NO CUMPLE",IF(F104="NO CUMPLE","NO CUMPLE",(IF(F103="NO CUMPLE","NO CUMPLE",IF(F99="NO CUMPLE","NO CUMPLE","CUMPLE")))))))))))))</f>
        <v>PENDIENTE</v>
      </c>
      <c r="G112" s="44"/>
      <c r="H112" s="181" t="s">
        <v>74</v>
      </c>
      <c r="I112" s="69"/>
      <c r="J112" s="70"/>
      <c r="K112" s="70">
        <f>SUM(K107:K111)</f>
        <v>0</v>
      </c>
      <c r="L112" s="58"/>
      <c r="M112" s="58">
        <f>SUM(M107:M111)</f>
        <v>2</v>
      </c>
      <c r="N112" s="58"/>
      <c r="O112" s="70"/>
      <c r="P112" s="70"/>
      <c r="Q112" s="70"/>
      <c r="R112" s="70"/>
    </row>
    <row r="113" spans="1:18" ht="14.25" thickBot="1" x14ac:dyDescent="0.3">
      <c r="B113"/>
      <c r="C113"/>
      <c r="D113"/>
      <c r="E113"/>
      <c r="F113" s="1"/>
      <c r="G113"/>
      <c r="I113" s="72"/>
      <c r="L113" s="72"/>
      <c r="M113" s="72"/>
      <c r="N113" s="72"/>
      <c r="O113" s="72"/>
      <c r="P113" s="72"/>
      <c r="Q113" s="72"/>
      <c r="R113" s="72"/>
    </row>
    <row r="114" spans="1:18" ht="16.5" customHeight="1" thickBot="1" x14ac:dyDescent="0.3">
      <c r="B114" s="360" t="s">
        <v>92</v>
      </c>
      <c r="C114" s="361"/>
      <c r="D114" s="361"/>
      <c r="E114" s="361"/>
      <c r="F114" s="362"/>
      <c r="G114" s="81">
        <f>IFERROR(SUM(D26,D46,D66,D86,D106),"")</f>
        <v>5355.4371017687881</v>
      </c>
    </row>
    <row r="115" spans="1:18" ht="14.25" thickBot="1" x14ac:dyDescent="0.3">
      <c r="B115"/>
      <c r="C115"/>
      <c r="D115"/>
      <c r="E115"/>
      <c r="F115" s="1"/>
      <c r="G115"/>
    </row>
    <row r="116" spans="1:18" ht="16.5" thickBot="1" x14ac:dyDescent="0.35">
      <c r="B116"/>
      <c r="C116"/>
      <c r="D116"/>
      <c r="E116"/>
      <c r="F116" s="1"/>
      <c r="G116" s="78" t="str">
        <f>IF(G114="","",IF(G114&gt;=$C$7,"CUMPLE","NO CUMPLE"))</f>
        <v>CUMPLE</v>
      </c>
    </row>
    <row r="117" spans="1:18" ht="14.25" thickBot="1" x14ac:dyDescent="0.3">
      <c r="B117"/>
      <c r="C117"/>
      <c r="D117"/>
      <c r="E117"/>
      <c r="F117" s="1"/>
      <c r="G117"/>
    </row>
    <row r="118" spans="1:18" ht="20.25" thickBot="1" x14ac:dyDescent="0.4">
      <c r="B118" s="306" t="s">
        <v>93</v>
      </c>
      <c r="C118" s="307"/>
      <c r="D118" s="307"/>
      <c r="E118" s="307"/>
      <c r="F118" s="308"/>
      <c r="G118" s="82" t="str">
        <f>IF(M112&lt;=1,"NO HABILITADO",IF(G116="NO CUMPLE","NO HABILITADO","HABILITADO"))</f>
        <v>HABILITADO</v>
      </c>
    </row>
    <row r="119" spans="1:18" x14ac:dyDescent="0.25">
      <c r="B119"/>
      <c r="C119"/>
      <c r="D119"/>
      <c r="E119"/>
      <c r="F119" s="1"/>
      <c r="G119"/>
    </row>
    <row r="120" spans="1:18" s="34" customFormat="1" ht="19.5" thickBot="1" x14ac:dyDescent="0.35">
      <c r="A120" s="173"/>
      <c r="B120" s="309" t="s">
        <v>94</v>
      </c>
      <c r="C120" s="310"/>
      <c r="D120" s="310"/>
      <c r="E120" s="310"/>
      <c r="F120" s="310"/>
      <c r="G120" s="311"/>
      <c r="H120" s="176"/>
      <c r="I120" s="33"/>
      <c r="J120" s="57"/>
      <c r="K120" s="57" t="s">
        <v>73</v>
      </c>
    </row>
    <row r="121" spans="1:18" s="34" customFormat="1" ht="3.75" customHeight="1" thickBot="1" x14ac:dyDescent="0.35">
      <c r="A121" s="173"/>
      <c r="B121" s="99"/>
      <c r="C121" s="99"/>
      <c r="D121" s="99"/>
      <c r="E121" s="99"/>
      <c r="F121" s="99"/>
      <c r="G121" s="99"/>
      <c r="H121" s="176"/>
      <c r="I121" s="33"/>
      <c r="J121" s="57"/>
      <c r="K121" s="57" t="s">
        <v>74</v>
      </c>
    </row>
    <row r="122" spans="1:18" s="34" customFormat="1" ht="36.75" customHeight="1" thickBot="1" x14ac:dyDescent="0.35">
      <c r="A122" s="173"/>
      <c r="B122" s="280" t="s">
        <v>116</v>
      </c>
      <c r="C122" s="281"/>
      <c r="D122" s="281"/>
      <c r="E122" s="281"/>
      <c r="F122" s="281"/>
      <c r="G122" s="135" t="s">
        <v>73</v>
      </c>
      <c r="I122" s="33"/>
      <c r="J122" s="57"/>
      <c r="K122" s="57"/>
    </row>
    <row r="123" spans="1:18" s="34" customFormat="1" ht="43.5" customHeight="1" thickBot="1" x14ac:dyDescent="0.35">
      <c r="A123" s="173"/>
      <c r="B123" s="99"/>
      <c r="C123" s="99"/>
      <c r="D123" s="99"/>
      <c r="E123" s="99"/>
      <c r="F123" s="393" t="s">
        <v>313</v>
      </c>
      <c r="G123" s="393"/>
      <c r="H123" s="176"/>
      <c r="I123" s="33"/>
      <c r="J123" s="57"/>
      <c r="K123" s="57"/>
    </row>
    <row r="124" spans="1:18" s="34" customFormat="1" ht="27.75" customHeight="1" thickBot="1" x14ac:dyDescent="0.35">
      <c r="A124" s="173"/>
      <c r="B124" s="316" t="s">
        <v>100</v>
      </c>
      <c r="C124" s="316"/>
      <c r="D124" s="316"/>
      <c r="E124" s="316"/>
      <c r="F124" s="316"/>
      <c r="G124" s="316"/>
      <c r="H124" s="176"/>
      <c r="I124" s="33"/>
      <c r="J124" s="57"/>
      <c r="K124" s="57"/>
    </row>
    <row r="125" spans="1:18" s="34" customFormat="1" ht="27.75" customHeight="1" thickBot="1" x14ac:dyDescent="0.35">
      <c r="A125" s="173"/>
      <c r="B125" s="318" t="s">
        <v>103</v>
      </c>
      <c r="C125" s="319"/>
      <c r="D125" s="320"/>
      <c r="E125" s="319" t="s">
        <v>104</v>
      </c>
      <c r="F125" s="319"/>
      <c r="G125" s="319"/>
      <c r="H125" s="176"/>
      <c r="I125" s="33"/>
      <c r="J125" s="57"/>
      <c r="K125" s="57"/>
    </row>
    <row r="126" spans="1:18" s="34" customFormat="1" ht="48" customHeight="1" thickBot="1" x14ac:dyDescent="0.35">
      <c r="A126" s="173"/>
      <c r="B126" s="287" t="s">
        <v>101</v>
      </c>
      <c r="C126" s="288"/>
      <c r="D126" s="289"/>
      <c r="E126" s="287" t="s">
        <v>102</v>
      </c>
      <c r="F126" s="288"/>
      <c r="G126" s="289"/>
      <c r="H126" s="176"/>
      <c r="I126" s="33"/>
      <c r="J126" s="57"/>
      <c r="K126" s="57" t="s">
        <v>105</v>
      </c>
    </row>
    <row r="127" spans="1:18" s="34" customFormat="1" ht="26.25" customHeight="1" x14ac:dyDescent="0.3">
      <c r="A127" s="173"/>
      <c r="B127" s="92" t="s">
        <v>95</v>
      </c>
      <c r="C127" s="303" t="s">
        <v>279</v>
      </c>
      <c r="D127" s="304"/>
      <c r="E127" s="304"/>
      <c r="F127" s="304"/>
      <c r="G127" s="304"/>
      <c r="H127" s="182"/>
      <c r="I127" s="33"/>
      <c r="J127" s="57"/>
      <c r="K127" s="57" t="s">
        <v>106</v>
      </c>
    </row>
    <row r="128" spans="1:18" s="34" customFormat="1" ht="17.25" thickBot="1" x14ac:dyDescent="0.35">
      <c r="A128" s="173"/>
      <c r="B128" s="89"/>
      <c r="C128" s="293" t="s">
        <v>65</v>
      </c>
      <c r="D128" s="294"/>
      <c r="E128" s="90" t="s">
        <v>66</v>
      </c>
      <c r="F128" s="90" t="s">
        <v>67</v>
      </c>
      <c r="G128" s="90" t="s">
        <v>68</v>
      </c>
      <c r="H128" s="183" t="s">
        <v>96</v>
      </c>
      <c r="I128" s="33"/>
      <c r="J128" s="57"/>
      <c r="K128" s="57" t="s">
        <v>107</v>
      </c>
    </row>
    <row r="129" spans="1:18" s="32" customFormat="1" ht="54.75" customHeight="1" thickBot="1" x14ac:dyDescent="0.35">
      <c r="A129" s="172"/>
      <c r="B129" s="97" t="s">
        <v>97</v>
      </c>
      <c r="C129" s="332" t="s">
        <v>102</v>
      </c>
      <c r="D129" s="333"/>
      <c r="E129" s="118" t="s">
        <v>106</v>
      </c>
      <c r="F129" s="119" t="str">
        <f>IF(E129="","NO CUMPLE","CUMPLE")</f>
        <v>CUMPLE</v>
      </c>
      <c r="G129" s="117"/>
      <c r="H129" s="184" t="s">
        <v>98</v>
      </c>
      <c r="I129" s="73" t="s">
        <v>73</v>
      </c>
      <c r="J129" s="57"/>
      <c r="K129" s="96" t="s">
        <v>108</v>
      </c>
      <c r="N129" s="34">
        <f t="shared" ref="N129:N130" si="10">IF(F129="CUMPLE",1,0)</f>
        <v>1</v>
      </c>
    </row>
    <row r="130" spans="1:18" s="32" customFormat="1" ht="27" customHeight="1" x14ac:dyDescent="0.35">
      <c r="A130" s="172"/>
      <c r="B130" s="100"/>
      <c r="C130" s="334" t="s">
        <v>110</v>
      </c>
      <c r="D130" s="335"/>
      <c r="E130" s="101" t="s">
        <v>79</v>
      </c>
      <c r="F130" s="336" t="str">
        <f>IF(E129="ADMINISTRACIÓN DE EMPRESAS ",IF(K135&gt;=5,"CUMPLE","NO CUMPLE"),IF(K135&gt;=4,"CUMPLE","NO CUMPLE"))</f>
        <v>CUMPLE</v>
      </c>
      <c r="G130" s="115"/>
      <c r="H130" s="185"/>
      <c r="I130" s="69"/>
      <c r="J130" s="94" t="s">
        <v>79</v>
      </c>
      <c r="K130" s="70">
        <f>IF(E130="X",1,0)</f>
        <v>1</v>
      </c>
      <c r="L130" s="58"/>
      <c r="M130" s="58">
        <f>IF(F52="CUMPLE",1,0)</f>
        <v>1</v>
      </c>
      <c r="N130" s="34">
        <f t="shared" si="10"/>
        <v>1</v>
      </c>
      <c r="O130" s="70"/>
      <c r="P130" s="70"/>
      <c r="Q130" s="70"/>
      <c r="R130" s="70"/>
    </row>
    <row r="131" spans="1:18" s="34" customFormat="1" ht="19.5" x14ac:dyDescent="0.3">
      <c r="A131" s="173"/>
      <c r="B131" s="100"/>
      <c r="C131" s="339" t="s">
        <v>111</v>
      </c>
      <c r="D131" s="340"/>
      <c r="E131" s="101" t="s">
        <v>79</v>
      </c>
      <c r="F131" s="337"/>
      <c r="G131" s="341"/>
      <c r="H131" s="342"/>
      <c r="I131" s="71"/>
      <c r="J131" s="57"/>
      <c r="K131" s="70">
        <f>IF(E131="X",1,0)</f>
        <v>1</v>
      </c>
      <c r="L131" s="59"/>
      <c r="M131" s="58">
        <f>IF(F72="CUMPLE",1,0)</f>
        <v>0</v>
      </c>
      <c r="O131" s="57"/>
      <c r="P131" s="57"/>
      <c r="Q131" s="57"/>
      <c r="R131" s="57"/>
    </row>
    <row r="132" spans="1:18" s="34" customFormat="1" ht="25.5" customHeight="1" x14ac:dyDescent="0.3">
      <c r="A132" s="173"/>
      <c r="B132" s="120" t="s">
        <v>109</v>
      </c>
      <c r="C132" s="343" t="s">
        <v>112</v>
      </c>
      <c r="D132" s="344"/>
      <c r="E132" s="101" t="s">
        <v>79</v>
      </c>
      <c r="F132" s="337"/>
      <c r="G132" s="116"/>
      <c r="H132" s="186"/>
      <c r="I132" s="71"/>
      <c r="J132" s="57"/>
      <c r="K132" s="70">
        <f>IF(E132="X",1,0)</f>
        <v>1</v>
      </c>
      <c r="L132" s="59"/>
      <c r="M132" s="58">
        <f>IF(F92="CUMPLE",1,0)</f>
        <v>0</v>
      </c>
      <c r="O132" s="57"/>
      <c r="P132" s="57"/>
      <c r="Q132" s="57"/>
      <c r="R132" s="57"/>
    </row>
    <row r="133" spans="1:18" s="34" customFormat="1" ht="20.25" thickBot="1" x14ac:dyDescent="0.35">
      <c r="A133" s="173"/>
      <c r="B133" s="100"/>
      <c r="C133" s="345" t="s">
        <v>114</v>
      </c>
      <c r="D133" s="346"/>
      <c r="E133" s="101" t="s">
        <v>79</v>
      </c>
      <c r="F133" s="337"/>
      <c r="G133" s="116"/>
      <c r="H133" s="186"/>
      <c r="I133" s="71"/>
      <c r="J133" s="57"/>
      <c r="K133" s="70">
        <f>IF(E133="X",1,0)</f>
        <v>1</v>
      </c>
      <c r="L133" s="59"/>
      <c r="M133" s="58">
        <f>IF(F112="CUMPLE",1,0)</f>
        <v>0</v>
      </c>
      <c r="O133" s="57"/>
      <c r="P133" s="57"/>
      <c r="Q133" s="57"/>
      <c r="R133" s="57"/>
    </row>
    <row r="134" spans="1:18" s="34" customFormat="1" ht="40.5" customHeight="1" thickBot="1" x14ac:dyDescent="0.35">
      <c r="A134" s="173"/>
      <c r="B134" s="98"/>
      <c r="C134" s="347" t="s">
        <v>113</v>
      </c>
      <c r="D134" s="348"/>
      <c r="E134" s="63"/>
      <c r="F134" s="337"/>
      <c r="G134" s="116"/>
      <c r="H134" s="186"/>
      <c r="I134" s="71"/>
      <c r="J134" s="57"/>
      <c r="K134" s="70">
        <f>IF(E134="X",1,0)</f>
        <v>0</v>
      </c>
      <c r="L134" s="59"/>
      <c r="M134" s="58"/>
      <c r="O134" s="57"/>
      <c r="P134" s="57"/>
      <c r="Q134" s="57"/>
      <c r="R134" s="57"/>
    </row>
    <row r="135" spans="1:18" s="34" customFormat="1" ht="39" customHeight="1" thickBot="1" x14ac:dyDescent="0.35">
      <c r="A135" s="173"/>
      <c r="B135" s="98"/>
      <c r="C135" s="321" t="s">
        <v>115</v>
      </c>
      <c r="D135" s="322"/>
      <c r="E135" s="102"/>
      <c r="F135" s="338"/>
      <c r="G135" s="115"/>
      <c r="H135" s="187"/>
      <c r="I135" s="71"/>
      <c r="J135" s="57"/>
      <c r="K135" s="70">
        <f>SUM(K130:K134)</f>
        <v>4</v>
      </c>
      <c r="L135" s="59"/>
      <c r="M135" s="58"/>
      <c r="O135" s="57"/>
      <c r="P135" s="57"/>
      <c r="Q135" s="57"/>
      <c r="R135" s="57"/>
    </row>
    <row r="136" spans="1:18" s="34" customFormat="1" ht="29.25" customHeight="1" x14ac:dyDescent="0.3">
      <c r="A136" s="173"/>
      <c r="B136" s="323" t="s">
        <v>99</v>
      </c>
      <c r="C136" s="326" t="s">
        <v>117</v>
      </c>
      <c r="D136" s="103" t="s">
        <v>120</v>
      </c>
      <c r="E136" s="107" t="s">
        <v>123</v>
      </c>
      <c r="F136" s="128" t="str">
        <f>IF(E136="","NO CUMPLE","CUMPLE")</f>
        <v>CUMPLE</v>
      </c>
      <c r="G136" s="110"/>
      <c r="H136" s="188"/>
      <c r="I136" s="33"/>
      <c r="J136" s="57" t="s">
        <v>73</v>
      </c>
      <c r="K136" s="57" t="s">
        <v>121</v>
      </c>
      <c r="N136" s="34">
        <f>IF(F136="CUMPLE",1,0)</f>
        <v>1</v>
      </c>
    </row>
    <row r="137" spans="1:18" s="34" customFormat="1" ht="55.5" customHeight="1" x14ac:dyDescent="0.3">
      <c r="A137" s="173"/>
      <c r="B137" s="324"/>
      <c r="C137" s="327"/>
      <c r="D137" s="104" t="s">
        <v>124</v>
      </c>
      <c r="E137" s="108" t="s">
        <v>73</v>
      </c>
      <c r="F137" s="129" t="str">
        <f>IF(E137="SI","CUMPLE",IF(E137="NO","NO CUMPLE","PENDIENTE"))</f>
        <v>CUMPLE</v>
      </c>
      <c r="G137" s="111"/>
      <c r="H137" s="189"/>
      <c r="I137" s="33"/>
      <c r="J137" s="57" t="s">
        <v>74</v>
      </c>
      <c r="K137" s="57" t="s">
        <v>122</v>
      </c>
      <c r="N137" s="34">
        <f t="shared" ref="N137:N155" si="11">IF(F137="CUMPLE",1,0)</f>
        <v>1</v>
      </c>
    </row>
    <row r="138" spans="1:18" s="34" customFormat="1" ht="43.5" customHeight="1" x14ac:dyDescent="0.3">
      <c r="A138" s="173"/>
      <c r="B138" s="324"/>
      <c r="C138" s="327"/>
      <c r="D138" s="105" t="s">
        <v>125</v>
      </c>
      <c r="E138" s="109">
        <v>41289</v>
      </c>
      <c r="F138" s="127" t="str">
        <f>IF(E138="","NO CUMPLE","CUMPLE")</f>
        <v>CUMPLE</v>
      </c>
      <c r="G138" s="111"/>
      <c r="H138" s="190"/>
      <c r="I138" s="33"/>
      <c r="J138" s="57"/>
      <c r="K138" s="57" t="s">
        <v>123</v>
      </c>
      <c r="N138" s="34">
        <f t="shared" si="11"/>
        <v>1</v>
      </c>
    </row>
    <row r="139" spans="1:18" s="34" customFormat="1" ht="45" customHeight="1" x14ac:dyDescent="0.3">
      <c r="A139" s="173"/>
      <c r="B139" s="324"/>
      <c r="C139" s="327"/>
      <c r="D139" s="105" t="s">
        <v>126</v>
      </c>
      <c r="E139" s="109">
        <v>42369</v>
      </c>
      <c r="F139" s="127" t="str">
        <f>IF(E139="","NO CUMPLE","CUMPLE")</f>
        <v>CUMPLE</v>
      </c>
      <c r="G139" s="112"/>
      <c r="H139" s="189"/>
      <c r="I139" s="91" t="s">
        <v>73</v>
      </c>
      <c r="J139" s="57"/>
      <c r="K139" s="57"/>
      <c r="N139" s="34">
        <f t="shared" si="11"/>
        <v>1</v>
      </c>
    </row>
    <row r="140" spans="1:18" s="34" customFormat="1" ht="29.25" customHeight="1" thickBot="1" x14ac:dyDescent="0.35">
      <c r="A140" s="173"/>
      <c r="B140" s="324"/>
      <c r="C140" s="328"/>
      <c r="D140" s="106" t="s">
        <v>127</v>
      </c>
      <c r="E140" s="114">
        <f>IF(E138="","PENDIENTE FECHA DE INICIO",(E139-E138)/30)</f>
        <v>36</v>
      </c>
      <c r="F140" s="130" t="str">
        <f>IF(E140="PENDIENTE FECHA DE INICIO","PENDIENTE",IF(E140&gt;=6,"CUMPLE","NO CUMPLE"))</f>
        <v>CUMPLE</v>
      </c>
      <c r="G140" s="113"/>
      <c r="H140" s="188"/>
      <c r="I140" s="91" t="s">
        <v>74</v>
      </c>
      <c r="J140" s="57"/>
      <c r="K140" s="57"/>
      <c r="N140" s="34">
        <f t="shared" si="11"/>
        <v>1</v>
      </c>
    </row>
    <row r="141" spans="1:18" s="34" customFormat="1" ht="29.25" customHeight="1" x14ac:dyDescent="0.3">
      <c r="A141" s="173"/>
      <c r="B141" s="324"/>
      <c r="C141" s="326" t="s">
        <v>118</v>
      </c>
      <c r="D141" s="103" t="s">
        <v>120</v>
      </c>
      <c r="E141" s="107" t="s">
        <v>122</v>
      </c>
      <c r="F141" s="128" t="str">
        <f>IF(E141="","NO CUMPLE","CUMPLE")</f>
        <v>CUMPLE</v>
      </c>
      <c r="G141" s="110"/>
      <c r="H141" s="188"/>
      <c r="I141" s="33"/>
      <c r="J141" s="57" t="s">
        <v>73</v>
      </c>
      <c r="K141" s="57" t="s">
        <v>121</v>
      </c>
      <c r="N141" s="34">
        <f t="shared" si="11"/>
        <v>1</v>
      </c>
    </row>
    <row r="142" spans="1:18" s="34" customFormat="1" ht="55.5" customHeight="1" x14ac:dyDescent="0.3">
      <c r="A142" s="173"/>
      <c r="B142" s="324"/>
      <c r="C142" s="327"/>
      <c r="D142" s="104" t="s">
        <v>124</v>
      </c>
      <c r="E142" s="108" t="s">
        <v>73</v>
      </c>
      <c r="F142" s="129" t="str">
        <f>IF(E142="SI","CUMPLE",IF(E142="NO","NO CUMPLE","PENDIENTE"))</f>
        <v>CUMPLE</v>
      </c>
      <c r="G142" s="111"/>
      <c r="H142" s="189"/>
      <c r="I142" s="33"/>
      <c r="J142" s="57" t="s">
        <v>74</v>
      </c>
      <c r="K142" s="57" t="s">
        <v>122</v>
      </c>
      <c r="N142" s="34">
        <f t="shared" si="11"/>
        <v>1</v>
      </c>
    </row>
    <row r="143" spans="1:18" s="34" customFormat="1" ht="43.5" customHeight="1" x14ac:dyDescent="0.3">
      <c r="A143" s="173"/>
      <c r="B143" s="324"/>
      <c r="C143" s="327"/>
      <c r="D143" s="105" t="s">
        <v>125</v>
      </c>
      <c r="E143" s="109">
        <v>41372</v>
      </c>
      <c r="F143" s="127" t="str">
        <f>IF(E143="","NO CUMPLE","CUMPLE")</f>
        <v>CUMPLE</v>
      </c>
      <c r="G143" s="111"/>
      <c r="H143" s="190"/>
      <c r="I143" s="33"/>
      <c r="J143" s="57"/>
      <c r="K143" s="57" t="s">
        <v>123</v>
      </c>
      <c r="N143" s="34">
        <f t="shared" si="11"/>
        <v>1</v>
      </c>
    </row>
    <row r="144" spans="1:18" s="34" customFormat="1" ht="45" customHeight="1" x14ac:dyDescent="0.3">
      <c r="A144" s="173"/>
      <c r="B144" s="324"/>
      <c r="C144" s="327"/>
      <c r="D144" s="105" t="s">
        <v>126</v>
      </c>
      <c r="E144" s="109">
        <v>42369</v>
      </c>
      <c r="F144" s="127" t="str">
        <f>IF(E144="","NO CUMPLE","CUMPLE")</f>
        <v>CUMPLE</v>
      </c>
      <c r="G144" s="112"/>
      <c r="H144" s="189"/>
      <c r="I144" s="91" t="s">
        <v>73</v>
      </c>
      <c r="J144" s="57"/>
      <c r="K144" s="57"/>
      <c r="N144" s="34">
        <f t="shared" si="11"/>
        <v>1</v>
      </c>
    </row>
    <row r="145" spans="1:14" s="34" customFormat="1" ht="29.25" customHeight="1" thickBot="1" x14ac:dyDescent="0.35">
      <c r="A145" s="173"/>
      <c r="B145" s="324"/>
      <c r="C145" s="328"/>
      <c r="D145" s="106" t="s">
        <v>127</v>
      </c>
      <c r="E145" s="114">
        <f>IF(E143="","PENDIENTE FECHA DE INICIO",(E144-E143)/30)</f>
        <v>33.233333333333334</v>
      </c>
      <c r="F145" s="130" t="str">
        <f>IF(E145="PENDIENTE FECHA DE INICIO","PENDIENTE",IF(E145&gt;=6,"CUMPLE","NO CUMPLE"))</f>
        <v>CUMPLE</v>
      </c>
      <c r="G145" s="113"/>
      <c r="H145" s="188"/>
      <c r="I145" s="91" t="s">
        <v>74</v>
      </c>
      <c r="J145" s="57"/>
      <c r="K145" s="57"/>
      <c r="N145" s="34">
        <f t="shared" si="11"/>
        <v>1</v>
      </c>
    </row>
    <row r="146" spans="1:14" s="34" customFormat="1" ht="29.25" customHeight="1" x14ac:dyDescent="0.3">
      <c r="A146" s="173"/>
      <c r="B146" s="324"/>
      <c r="C146" s="326" t="s">
        <v>119</v>
      </c>
      <c r="D146" s="103" t="s">
        <v>120</v>
      </c>
      <c r="E146" s="107" t="s">
        <v>123</v>
      </c>
      <c r="F146" s="128" t="str">
        <f>IF(E146="","NO CUMPLE","CUMPLE")</f>
        <v>CUMPLE</v>
      </c>
      <c r="G146" s="110"/>
      <c r="H146" s="188"/>
      <c r="I146" s="33"/>
      <c r="J146" s="57" t="s">
        <v>73</v>
      </c>
      <c r="K146" s="57" t="s">
        <v>121</v>
      </c>
      <c r="N146" s="34">
        <f t="shared" si="11"/>
        <v>1</v>
      </c>
    </row>
    <row r="147" spans="1:14" s="34" customFormat="1" ht="55.5" customHeight="1" x14ac:dyDescent="0.3">
      <c r="A147" s="173"/>
      <c r="B147" s="324"/>
      <c r="C147" s="327"/>
      <c r="D147" s="104" t="s">
        <v>124</v>
      </c>
      <c r="E147" s="108" t="s">
        <v>73</v>
      </c>
      <c r="F147" s="129" t="str">
        <f>IF(E147="SI","CUMPLE",IF(E147="NO","NO CUMPLE","PENDIENTE"))</f>
        <v>CUMPLE</v>
      </c>
      <c r="G147" s="111"/>
      <c r="H147" s="189"/>
      <c r="I147" s="33"/>
      <c r="J147" s="57" t="s">
        <v>74</v>
      </c>
      <c r="K147" s="57" t="s">
        <v>122</v>
      </c>
      <c r="N147" s="34">
        <f t="shared" si="11"/>
        <v>1</v>
      </c>
    </row>
    <row r="148" spans="1:14" s="34" customFormat="1" ht="43.5" customHeight="1" x14ac:dyDescent="0.3">
      <c r="A148" s="173"/>
      <c r="B148" s="324"/>
      <c r="C148" s="327"/>
      <c r="D148" s="105" t="s">
        <v>125</v>
      </c>
      <c r="E148" s="109">
        <v>39105</v>
      </c>
      <c r="F148" s="127" t="str">
        <f>IF(E148="","NO CUMPLE","CUMPLE")</f>
        <v>CUMPLE</v>
      </c>
      <c r="G148" s="111"/>
      <c r="H148" s="190"/>
      <c r="I148" s="33"/>
      <c r="J148" s="57"/>
      <c r="K148" s="57" t="s">
        <v>123</v>
      </c>
      <c r="N148" s="34">
        <f t="shared" si="11"/>
        <v>1</v>
      </c>
    </row>
    <row r="149" spans="1:14" s="34" customFormat="1" ht="45" customHeight="1" x14ac:dyDescent="0.3">
      <c r="A149" s="173"/>
      <c r="B149" s="324"/>
      <c r="C149" s="327"/>
      <c r="D149" s="105" t="s">
        <v>126</v>
      </c>
      <c r="E149" s="109">
        <v>42384</v>
      </c>
      <c r="F149" s="127" t="str">
        <f>IF(E149="","NO CUMPLE","CUMPLE")</f>
        <v>CUMPLE</v>
      </c>
      <c r="G149" s="112"/>
      <c r="H149" s="189"/>
      <c r="I149" s="91" t="s">
        <v>73</v>
      </c>
      <c r="J149" s="57"/>
      <c r="K149" s="57"/>
      <c r="N149" s="34">
        <f t="shared" si="11"/>
        <v>1</v>
      </c>
    </row>
    <row r="150" spans="1:14" s="34" customFormat="1" ht="29.25" customHeight="1" thickBot="1" x14ac:dyDescent="0.35">
      <c r="A150" s="173"/>
      <c r="B150" s="324"/>
      <c r="C150" s="328"/>
      <c r="D150" s="106" t="s">
        <v>127</v>
      </c>
      <c r="E150" s="114">
        <f>IF(E148="","PENDIENTE FECHA DE INICIO",(E149-E148)/30)</f>
        <v>109.3</v>
      </c>
      <c r="F150" s="130" t="str">
        <f>IF(E150="PENDIENTE FECHA DE INICIO","PENDIENTE",IF(E150&gt;=6,"CUMPLE","NO CUMPLE"))</f>
        <v>CUMPLE</v>
      </c>
      <c r="G150" s="113"/>
      <c r="H150" s="188"/>
      <c r="I150" s="91" t="s">
        <v>74</v>
      </c>
      <c r="J150" s="57"/>
      <c r="K150" s="57"/>
      <c r="N150" s="34">
        <f t="shared" si="11"/>
        <v>1</v>
      </c>
    </row>
    <row r="151" spans="1:14" s="34" customFormat="1" ht="29.25" customHeight="1" x14ac:dyDescent="0.3">
      <c r="A151" s="173"/>
      <c r="B151" s="324"/>
      <c r="C151" s="326" t="s">
        <v>128</v>
      </c>
      <c r="D151" s="103" t="s">
        <v>120</v>
      </c>
      <c r="E151" s="107" t="s">
        <v>123</v>
      </c>
      <c r="F151" s="128" t="str">
        <f>IF(E151="","NO CUMPLE","CUMPLE")</f>
        <v>CUMPLE</v>
      </c>
      <c r="G151" s="110"/>
      <c r="H151" s="188"/>
      <c r="I151" s="33"/>
      <c r="J151" s="57" t="s">
        <v>73</v>
      </c>
      <c r="K151" s="57" t="s">
        <v>121</v>
      </c>
      <c r="N151" s="34">
        <f t="shared" si="11"/>
        <v>1</v>
      </c>
    </row>
    <row r="152" spans="1:14" s="34" customFormat="1" ht="55.5" customHeight="1" x14ac:dyDescent="0.3">
      <c r="A152" s="173"/>
      <c r="B152" s="324"/>
      <c r="C152" s="327"/>
      <c r="D152" s="104" t="s">
        <v>124</v>
      </c>
      <c r="E152" s="108" t="s">
        <v>73</v>
      </c>
      <c r="F152" s="129" t="str">
        <f>IF(E152="SI","CUMPLE",IF(E152="NO","NO CUMPLE","PENDIENTE"))</f>
        <v>CUMPLE</v>
      </c>
      <c r="G152" s="111"/>
      <c r="H152" s="189"/>
      <c r="I152" s="33"/>
      <c r="J152" s="57" t="s">
        <v>74</v>
      </c>
      <c r="K152" s="57" t="s">
        <v>122</v>
      </c>
      <c r="N152" s="34">
        <f t="shared" si="11"/>
        <v>1</v>
      </c>
    </row>
    <row r="153" spans="1:14" s="34" customFormat="1" ht="43.5" customHeight="1" x14ac:dyDescent="0.3">
      <c r="A153" s="173"/>
      <c r="B153" s="324"/>
      <c r="C153" s="327"/>
      <c r="D153" s="105" t="s">
        <v>125</v>
      </c>
      <c r="E153" s="109">
        <v>42005</v>
      </c>
      <c r="F153" s="127" t="str">
        <f>IF(E153="","NO CUMPLE","CUMPLE")</f>
        <v>CUMPLE</v>
      </c>
      <c r="G153" s="111"/>
      <c r="H153" s="190"/>
      <c r="I153" s="33"/>
      <c r="J153" s="57"/>
      <c r="K153" s="57" t="s">
        <v>123</v>
      </c>
      <c r="N153" s="34">
        <f t="shared" si="11"/>
        <v>1</v>
      </c>
    </row>
    <row r="154" spans="1:14" s="34" customFormat="1" ht="45" customHeight="1" x14ac:dyDescent="0.3">
      <c r="A154" s="173"/>
      <c r="B154" s="324"/>
      <c r="C154" s="327"/>
      <c r="D154" s="105" t="s">
        <v>126</v>
      </c>
      <c r="E154" s="109">
        <v>42369</v>
      </c>
      <c r="F154" s="127" t="str">
        <f>IF(E154="","NO CUMPLE","CUMPLE")</f>
        <v>CUMPLE</v>
      </c>
      <c r="G154" s="112"/>
      <c r="H154" s="189"/>
      <c r="I154" s="91" t="s">
        <v>73</v>
      </c>
      <c r="J154" s="57"/>
      <c r="K154" s="57"/>
      <c r="N154" s="34">
        <f t="shared" si="11"/>
        <v>1</v>
      </c>
    </row>
    <row r="155" spans="1:14" s="34" customFormat="1" ht="29.25" customHeight="1" thickBot="1" x14ac:dyDescent="0.35">
      <c r="A155" s="173"/>
      <c r="B155" s="325"/>
      <c r="C155" s="328"/>
      <c r="D155" s="106" t="s">
        <v>127</v>
      </c>
      <c r="E155" s="114">
        <f>IF(E153="","PENDIENTE FECHA DE INICIO",(E154-E153)/30)</f>
        <v>12.133333333333333</v>
      </c>
      <c r="F155" s="130" t="str">
        <f>IF(E155="PENDIENTE FECHA DE INICIO","PENDIENTE",IF(E155&gt;=6,"CUMPLE","NO CUMPLE"))</f>
        <v>CUMPLE</v>
      </c>
      <c r="G155" s="113"/>
      <c r="H155" s="188"/>
      <c r="I155" s="91" t="s">
        <v>74</v>
      </c>
      <c r="J155" s="57"/>
      <c r="K155" s="57"/>
      <c r="N155" s="34">
        <f t="shared" si="11"/>
        <v>1</v>
      </c>
    </row>
    <row r="156" spans="1:14" s="34" customFormat="1" ht="3.75" customHeight="1" thickBot="1" x14ac:dyDescent="0.35">
      <c r="A156" s="173"/>
      <c r="B156" s="121"/>
      <c r="C156" s="122"/>
      <c r="D156" s="123"/>
      <c r="E156" s="126"/>
      <c r="F156" s="124"/>
      <c r="G156" s="125"/>
      <c r="H156" s="188"/>
      <c r="I156" s="91"/>
      <c r="J156" s="57"/>
      <c r="K156" s="57"/>
      <c r="N156" s="34">
        <f>SUM(N129:N155)</f>
        <v>22</v>
      </c>
    </row>
    <row r="157" spans="1:14" s="34" customFormat="1" ht="29.25" customHeight="1" thickBot="1" x14ac:dyDescent="0.35">
      <c r="A157" s="173"/>
      <c r="B157" s="329" t="s">
        <v>129</v>
      </c>
      <c r="C157" s="330"/>
      <c r="D157" s="331"/>
      <c r="E157" s="126"/>
      <c r="F157" s="132" t="str">
        <f>IF(N156=22,"CUMPLE","NO CUMPLE")</f>
        <v>CUMPLE</v>
      </c>
      <c r="G157" s="125"/>
      <c r="H157" s="188"/>
      <c r="I157" s="91"/>
      <c r="J157" s="57"/>
      <c r="K157" s="57"/>
    </row>
    <row r="158" spans="1:14" s="34" customFormat="1" ht="12.75" customHeight="1" thickBot="1" x14ac:dyDescent="0.35">
      <c r="A158" s="173"/>
      <c r="B158" s="121"/>
      <c r="C158" s="122"/>
      <c r="D158" s="123"/>
      <c r="E158" s="126"/>
      <c r="F158" s="131"/>
      <c r="G158" s="125"/>
      <c r="H158" s="188"/>
      <c r="I158" s="91"/>
      <c r="J158" s="57"/>
      <c r="K158" s="57"/>
    </row>
    <row r="159" spans="1:14" s="34" customFormat="1" ht="27.75" customHeight="1" thickBot="1" x14ac:dyDescent="0.35">
      <c r="A159" s="173"/>
      <c r="B159" s="349" t="s">
        <v>130</v>
      </c>
      <c r="C159" s="350"/>
      <c r="D159" s="350"/>
      <c r="E159" s="350"/>
      <c r="F159" s="350"/>
      <c r="G159" s="351"/>
      <c r="H159" s="176"/>
      <c r="I159" s="33"/>
      <c r="J159" s="57"/>
      <c r="K159" s="57"/>
    </row>
    <row r="160" spans="1:14" s="34" customFormat="1" ht="27.75" customHeight="1" thickBot="1" x14ac:dyDescent="0.35">
      <c r="A160" s="173"/>
      <c r="B160" s="349" t="s">
        <v>103</v>
      </c>
      <c r="C160" s="350"/>
      <c r="D160" s="351"/>
      <c r="E160" s="350" t="s">
        <v>104</v>
      </c>
      <c r="F160" s="350"/>
      <c r="G160" s="350"/>
      <c r="H160" s="176"/>
      <c r="I160" s="33"/>
      <c r="J160" s="57"/>
      <c r="K160" s="57"/>
    </row>
    <row r="161" spans="1:18" s="34" customFormat="1" ht="48" customHeight="1" thickBot="1" x14ac:dyDescent="0.35">
      <c r="A161" s="173"/>
      <c r="B161" s="287" t="s">
        <v>131</v>
      </c>
      <c r="C161" s="288"/>
      <c r="D161" s="289"/>
      <c r="E161" s="287" t="s">
        <v>102</v>
      </c>
      <c r="F161" s="288"/>
      <c r="G161" s="289"/>
      <c r="H161" s="176"/>
      <c r="I161" s="33"/>
      <c r="J161" s="57"/>
      <c r="K161" s="57" t="s">
        <v>105</v>
      </c>
    </row>
    <row r="162" spans="1:18" s="34" customFormat="1" ht="26.25" customHeight="1" x14ac:dyDescent="0.3">
      <c r="A162" s="173"/>
      <c r="B162" s="92" t="s">
        <v>95</v>
      </c>
      <c r="C162" s="303" t="s">
        <v>280</v>
      </c>
      <c r="D162" s="304"/>
      <c r="E162" s="304"/>
      <c r="F162" s="304"/>
      <c r="G162" s="304"/>
      <c r="H162" s="182"/>
      <c r="I162" s="33"/>
      <c r="J162" s="57"/>
      <c r="K162" s="57" t="s">
        <v>106</v>
      </c>
    </row>
    <row r="163" spans="1:18" s="34" customFormat="1" ht="17.25" thickBot="1" x14ac:dyDescent="0.35">
      <c r="A163" s="173"/>
      <c r="B163" s="89"/>
      <c r="C163" s="293" t="s">
        <v>65</v>
      </c>
      <c r="D163" s="294"/>
      <c r="E163" s="90" t="s">
        <v>66</v>
      </c>
      <c r="F163" s="90" t="s">
        <v>67</v>
      </c>
      <c r="G163" s="90" t="s">
        <v>68</v>
      </c>
      <c r="H163" s="183" t="s">
        <v>96</v>
      </c>
      <c r="I163" s="33"/>
      <c r="J163" s="57"/>
      <c r="K163" s="57" t="s">
        <v>107</v>
      </c>
    </row>
    <row r="164" spans="1:18" s="32" customFormat="1" ht="54.75" customHeight="1" thickBot="1" x14ac:dyDescent="0.35">
      <c r="A164" s="172"/>
      <c r="B164" s="97" t="s">
        <v>97</v>
      </c>
      <c r="C164" s="332" t="s">
        <v>102</v>
      </c>
      <c r="D164" s="333"/>
      <c r="E164" s="118" t="s">
        <v>106</v>
      </c>
      <c r="F164" s="119" t="str">
        <f>IF(E164="","NO CUMPLE","CUMPLE")</f>
        <v>CUMPLE</v>
      </c>
      <c r="G164" s="117"/>
      <c r="H164" s="184" t="s">
        <v>98</v>
      </c>
      <c r="I164" s="73" t="s">
        <v>73</v>
      </c>
      <c r="J164" s="57"/>
      <c r="K164" s="96" t="s">
        <v>108</v>
      </c>
      <c r="N164" s="34">
        <f t="shared" ref="N164:N165" si="12">IF(F164="CUMPLE",1,0)</f>
        <v>1</v>
      </c>
    </row>
    <row r="165" spans="1:18" s="32" customFormat="1" ht="27" customHeight="1" x14ac:dyDescent="0.35">
      <c r="A165" s="172"/>
      <c r="B165" s="100"/>
      <c r="C165" s="334" t="s">
        <v>110</v>
      </c>
      <c r="D165" s="335"/>
      <c r="E165" s="101" t="s">
        <v>79</v>
      </c>
      <c r="F165" s="336" t="str">
        <f>IF(E164="ADMINISTRACIÓN DE EMPRESAS ",IF(K170&gt;=5,"CUMPLE","NO CUMPLE"),IF(K170&gt;=4,"CUMPLE","NO CUMPLE"))</f>
        <v>CUMPLE</v>
      </c>
      <c r="G165" s="115"/>
      <c r="H165" s="185"/>
      <c r="I165" s="69"/>
      <c r="J165" s="94" t="s">
        <v>79</v>
      </c>
      <c r="K165" s="70">
        <f>IF(E165="X",1,0)</f>
        <v>1</v>
      </c>
      <c r="L165" s="58"/>
      <c r="M165" s="58">
        <f>IF(F87="CUMPLE",1,0)</f>
        <v>0</v>
      </c>
      <c r="N165" s="34">
        <f t="shared" si="12"/>
        <v>1</v>
      </c>
      <c r="O165" s="70"/>
      <c r="P165" s="70"/>
      <c r="Q165" s="70"/>
      <c r="R165" s="70"/>
    </row>
    <row r="166" spans="1:18" s="34" customFormat="1" ht="19.5" x14ac:dyDescent="0.3">
      <c r="A166" s="173"/>
      <c r="B166" s="100"/>
      <c r="C166" s="339" t="s">
        <v>111</v>
      </c>
      <c r="D166" s="340"/>
      <c r="E166" s="101" t="s">
        <v>79</v>
      </c>
      <c r="F166" s="337"/>
      <c r="G166" s="341"/>
      <c r="H166" s="342"/>
      <c r="I166" s="71"/>
      <c r="J166" s="57"/>
      <c r="K166" s="70">
        <f>IF(E166="X",1,0)</f>
        <v>1</v>
      </c>
      <c r="L166" s="59"/>
      <c r="M166" s="58">
        <f>IF(F107="CUMPLE",1,0)</f>
        <v>0</v>
      </c>
      <c r="O166" s="57"/>
      <c r="P166" s="57"/>
      <c r="Q166" s="57"/>
      <c r="R166" s="57"/>
    </row>
    <row r="167" spans="1:18" s="34" customFormat="1" ht="25.5" customHeight="1" x14ac:dyDescent="0.3">
      <c r="A167" s="173"/>
      <c r="B167" s="120"/>
      <c r="C167" s="343" t="s">
        <v>112</v>
      </c>
      <c r="D167" s="344"/>
      <c r="E167" s="101" t="s">
        <v>79</v>
      </c>
      <c r="F167" s="337"/>
      <c r="G167" s="116"/>
      <c r="H167" s="186"/>
      <c r="I167" s="71"/>
      <c r="J167" s="57"/>
      <c r="K167" s="70">
        <f>IF(E167="X",1,0)</f>
        <v>1</v>
      </c>
      <c r="L167" s="59"/>
      <c r="M167" s="58">
        <f>IF(F127="CUMPLE",1,0)</f>
        <v>0</v>
      </c>
      <c r="O167" s="57"/>
      <c r="P167" s="57"/>
      <c r="Q167" s="57"/>
      <c r="R167" s="57"/>
    </row>
    <row r="168" spans="1:18" s="34" customFormat="1" ht="20.25" thickBot="1" x14ac:dyDescent="0.35">
      <c r="A168" s="173"/>
      <c r="B168" s="120" t="s">
        <v>109</v>
      </c>
      <c r="C168" s="345" t="s">
        <v>114</v>
      </c>
      <c r="D168" s="346"/>
      <c r="E168" s="101" t="s">
        <v>79</v>
      </c>
      <c r="F168" s="337"/>
      <c r="G168" s="116"/>
      <c r="H168" s="186"/>
      <c r="I168" s="71"/>
      <c r="J168" s="57"/>
      <c r="K168" s="70">
        <f>IF(E168="X",1,0)</f>
        <v>1</v>
      </c>
      <c r="L168" s="59"/>
      <c r="M168" s="58">
        <f>IF(F147="CUMPLE",1,0)</f>
        <v>1</v>
      </c>
      <c r="O168" s="57"/>
      <c r="P168" s="57"/>
      <c r="Q168" s="57"/>
      <c r="R168" s="57"/>
    </row>
    <row r="169" spans="1:18" s="34" customFormat="1" ht="40.5" customHeight="1" thickBot="1" x14ac:dyDescent="0.35">
      <c r="A169" s="173"/>
      <c r="B169" s="98"/>
      <c r="C169" s="347" t="s">
        <v>113</v>
      </c>
      <c r="D169" s="348"/>
      <c r="E169" s="63"/>
      <c r="F169" s="337"/>
      <c r="G169" s="116"/>
      <c r="H169" s="186"/>
      <c r="I169" s="71"/>
      <c r="J169" s="57"/>
      <c r="K169" s="70">
        <f>IF(E169="X",1,0)</f>
        <v>0</v>
      </c>
      <c r="L169" s="59"/>
      <c r="M169" s="58"/>
      <c r="O169" s="57"/>
      <c r="P169" s="57"/>
      <c r="Q169" s="57"/>
      <c r="R169" s="57"/>
    </row>
    <row r="170" spans="1:18" s="34" customFormat="1" ht="39" customHeight="1" thickBot="1" x14ac:dyDescent="0.35">
      <c r="A170" s="173"/>
      <c r="B170" s="98"/>
      <c r="C170" s="321" t="s">
        <v>115</v>
      </c>
      <c r="D170" s="322"/>
      <c r="E170" s="102"/>
      <c r="F170" s="338"/>
      <c r="G170" s="115"/>
      <c r="H170" s="187"/>
      <c r="I170" s="71"/>
      <c r="J170" s="57"/>
      <c r="K170" s="70">
        <f>SUM(K165:K169)</f>
        <v>4</v>
      </c>
      <c r="L170" s="59"/>
      <c r="M170" s="58"/>
      <c r="O170" s="57"/>
      <c r="P170" s="57"/>
      <c r="Q170" s="57"/>
      <c r="R170" s="57"/>
    </row>
    <row r="171" spans="1:18" s="34" customFormat="1" ht="29.25" customHeight="1" x14ac:dyDescent="0.3">
      <c r="A171" s="173"/>
      <c r="B171" s="323" t="s">
        <v>99</v>
      </c>
      <c r="C171" s="326" t="s">
        <v>117</v>
      </c>
      <c r="D171" s="103" t="s">
        <v>120</v>
      </c>
      <c r="E171" s="107" t="s">
        <v>130</v>
      </c>
      <c r="F171" s="128" t="str">
        <f>IF(E171="","NO CUMPLE","CUMPLE")</f>
        <v>CUMPLE</v>
      </c>
      <c r="G171" s="110"/>
      <c r="H171" s="188"/>
      <c r="I171" s="33"/>
      <c r="J171" s="57" t="s">
        <v>73</v>
      </c>
      <c r="K171" s="57" t="s">
        <v>130</v>
      </c>
      <c r="N171" s="34">
        <f>IF(F171="CUMPLE",1,0)</f>
        <v>1</v>
      </c>
    </row>
    <row r="172" spans="1:18" s="34" customFormat="1" ht="55.5" customHeight="1" x14ac:dyDescent="0.3">
      <c r="A172" s="173"/>
      <c r="B172" s="324"/>
      <c r="C172" s="327"/>
      <c r="D172" s="104" t="s">
        <v>132</v>
      </c>
      <c r="E172" s="108" t="s">
        <v>73</v>
      </c>
      <c r="F172" s="129" t="str">
        <f>IF(E172="SI","CUMPLE",IF(E172="NO","NO CUMPLE","PENDIENTE"))</f>
        <v>CUMPLE</v>
      </c>
      <c r="G172" s="111"/>
      <c r="H172" s="189"/>
      <c r="I172" s="33"/>
      <c r="J172" s="57" t="s">
        <v>74</v>
      </c>
      <c r="K172" s="57"/>
      <c r="N172" s="34">
        <f t="shared" ref="N172:N185" si="13">IF(F172="CUMPLE",1,0)</f>
        <v>1</v>
      </c>
    </row>
    <row r="173" spans="1:18" s="34" customFormat="1" ht="43.5" customHeight="1" x14ac:dyDescent="0.3">
      <c r="A173" s="173"/>
      <c r="B173" s="324"/>
      <c r="C173" s="327"/>
      <c r="D173" s="105" t="s">
        <v>125</v>
      </c>
      <c r="E173" s="109">
        <v>42852</v>
      </c>
      <c r="F173" s="127" t="str">
        <f>IF(E173="","NO CUMPLE","CUMPLE")</f>
        <v>CUMPLE</v>
      </c>
      <c r="G173" s="111"/>
      <c r="H173" s="190"/>
      <c r="I173" s="33"/>
      <c r="J173" s="57"/>
      <c r="K173" s="57"/>
      <c r="N173" s="34">
        <f t="shared" si="13"/>
        <v>1</v>
      </c>
    </row>
    <row r="174" spans="1:18" s="34" customFormat="1" ht="45" customHeight="1" x14ac:dyDescent="0.3">
      <c r="A174" s="173"/>
      <c r="B174" s="324"/>
      <c r="C174" s="327"/>
      <c r="D174" s="105" t="s">
        <v>126</v>
      </c>
      <c r="E174" s="109">
        <v>43196</v>
      </c>
      <c r="F174" s="127" t="str">
        <f>IF(E174="","NO CUMPLE","CUMPLE")</f>
        <v>CUMPLE</v>
      </c>
      <c r="G174" s="112"/>
      <c r="H174" s="189"/>
      <c r="I174" s="91" t="s">
        <v>73</v>
      </c>
      <c r="J174" s="57"/>
      <c r="K174" s="57"/>
      <c r="N174" s="34">
        <f t="shared" si="13"/>
        <v>1</v>
      </c>
    </row>
    <row r="175" spans="1:18" s="34" customFormat="1" ht="29.25" customHeight="1" thickBot="1" x14ac:dyDescent="0.35">
      <c r="A175" s="173"/>
      <c r="B175" s="324"/>
      <c r="C175" s="328"/>
      <c r="D175" s="106" t="s">
        <v>127</v>
      </c>
      <c r="E175" s="114">
        <f>IF(E173="","PENDIENTE FECHA DE INICIO",(E174-E173)/30)</f>
        <v>11.466666666666667</v>
      </c>
      <c r="F175" s="130" t="str">
        <f>IF(E175="PENDIENTE FECHA DE INICIO","PENDIENTE",IF(E175&gt;=6,"CUMPLE","NO CUMPLE"))</f>
        <v>CUMPLE</v>
      </c>
      <c r="G175" s="113"/>
      <c r="H175" s="188"/>
      <c r="I175" s="91" t="s">
        <v>74</v>
      </c>
      <c r="J175" s="57"/>
      <c r="K175" s="57"/>
      <c r="N175" s="34">
        <f t="shared" si="13"/>
        <v>1</v>
      </c>
    </row>
    <row r="176" spans="1:18" s="34" customFormat="1" ht="29.25" customHeight="1" x14ac:dyDescent="0.3">
      <c r="A176" s="173"/>
      <c r="B176" s="324"/>
      <c r="C176" s="326" t="s">
        <v>118</v>
      </c>
      <c r="D176" s="103" t="s">
        <v>120</v>
      </c>
      <c r="E176" s="107" t="s">
        <v>130</v>
      </c>
      <c r="F176" s="128" t="str">
        <f>IF(E176="","NO CUMPLE","CUMPLE")</f>
        <v>CUMPLE</v>
      </c>
      <c r="G176" s="110"/>
      <c r="H176" s="188"/>
      <c r="I176" s="33"/>
      <c r="J176" s="57" t="s">
        <v>73</v>
      </c>
      <c r="K176" s="57" t="s">
        <v>130</v>
      </c>
      <c r="N176" s="34">
        <f t="shared" si="13"/>
        <v>1</v>
      </c>
    </row>
    <row r="177" spans="1:14" s="34" customFormat="1" ht="55.5" customHeight="1" x14ac:dyDescent="0.3">
      <c r="A177" s="173"/>
      <c r="B177" s="324"/>
      <c r="C177" s="327"/>
      <c r="D177" s="104" t="s">
        <v>132</v>
      </c>
      <c r="E177" s="108" t="s">
        <v>73</v>
      </c>
      <c r="F177" s="129" t="str">
        <f>IF(E177="SI","CUMPLE",IF(E177="NO","NO CUMPLE","PENDIENTE"))</f>
        <v>CUMPLE</v>
      </c>
      <c r="G177" s="111"/>
      <c r="H177" s="189"/>
      <c r="I177" s="33"/>
      <c r="J177" s="57" t="s">
        <v>74</v>
      </c>
      <c r="K177" s="57"/>
      <c r="N177" s="34">
        <f t="shared" si="13"/>
        <v>1</v>
      </c>
    </row>
    <row r="178" spans="1:14" s="34" customFormat="1" ht="43.5" customHeight="1" x14ac:dyDescent="0.3">
      <c r="A178" s="173"/>
      <c r="B178" s="324"/>
      <c r="C178" s="327"/>
      <c r="D178" s="105" t="s">
        <v>125</v>
      </c>
      <c r="E178" s="109">
        <v>42711</v>
      </c>
      <c r="F178" s="127" t="str">
        <f>IF(E178="","NO CUMPLE","CUMPLE")</f>
        <v>CUMPLE</v>
      </c>
      <c r="G178" s="111"/>
      <c r="H178" s="190"/>
      <c r="I178" s="33"/>
      <c r="J178" s="57"/>
      <c r="K178" s="57"/>
      <c r="N178" s="34">
        <f t="shared" si="13"/>
        <v>1</v>
      </c>
    </row>
    <row r="179" spans="1:14" s="34" customFormat="1" ht="45" customHeight="1" x14ac:dyDescent="0.3">
      <c r="A179" s="173"/>
      <c r="B179" s="324"/>
      <c r="C179" s="327"/>
      <c r="D179" s="105" t="s">
        <v>126</v>
      </c>
      <c r="E179" s="109">
        <v>42953</v>
      </c>
      <c r="F179" s="127" t="str">
        <f>IF(E179="","NO CUMPLE","CUMPLE")</f>
        <v>CUMPLE</v>
      </c>
      <c r="G179" s="112"/>
      <c r="H179" s="189"/>
      <c r="I179" s="91" t="s">
        <v>73</v>
      </c>
      <c r="J179" s="57"/>
      <c r="K179" s="57"/>
      <c r="N179" s="34">
        <f t="shared" si="13"/>
        <v>1</v>
      </c>
    </row>
    <row r="180" spans="1:14" s="34" customFormat="1" ht="29.25" customHeight="1" thickBot="1" x14ac:dyDescent="0.35">
      <c r="A180" s="173"/>
      <c r="B180" s="324"/>
      <c r="C180" s="328"/>
      <c r="D180" s="106" t="s">
        <v>127</v>
      </c>
      <c r="E180" s="114">
        <f>IF(E178="","PENDIENTE FECHA DE INICIO",(E179-E178)/30)</f>
        <v>8.0666666666666664</v>
      </c>
      <c r="F180" s="130" t="str">
        <f>IF(E180="PENDIENTE FECHA DE INICIO","PENDIENTE",IF(E180&gt;=6,"CUMPLE","NO CUMPLE"))</f>
        <v>CUMPLE</v>
      </c>
      <c r="G180" s="113"/>
      <c r="H180" s="188"/>
      <c r="I180" s="91" t="s">
        <v>74</v>
      </c>
      <c r="J180" s="57"/>
      <c r="K180" s="57"/>
      <c r="N180" s="34">
        <f t="shared" si="13"/>
        <v>1</v>
      </c>
    </row>
    <row r="181" spans="1:14" s="34" customFormat="1" ht="29.25" customHeight="1" x14ac:dyDescent="0.3">
      <c r="A181" s="173"/>
      <c r="B181" s="324"/>
      <c r="C181" s="326" t="s">
        <v>119</v>
      </c>
      <c r="D181" s="103" t="s">
        <v>120</v>
      </c>
      <c r="E181" s="107" t="s">
        <v>130</v>
      </c>
      <c r="F181" s="128" t="str">
        <f>IF(E181="","NO CUMPLE","CUMPLE")</f>
        <v>CUMPLE</v>
      </c>
      <c r="G181" s="110"/>
      <c r="H181" s="188"/>
      <c r="I181" s="33"/>
      <c r="J181" s="57" t="s">
        <v>73</v>
      </c>
      <c r="K181" s="57" t="s">
        <v>130</v>
      </c>
      <c r="N181" s="34">
        <f t="shared" si="13"/>
        <v>1</v>
      </c>
    </row>
    <row r="182" spans="1:14" s="34" customFormat="1" ht="55.5" customHeight="1" x14ac:dyDescent="0.3">
      <c r="A182" s="173"/>
      <c r="B182" s="324"/>
      <c r="C182" s="327"/>
      <c r="D182" s="104" t="s">
        <v>132</v>
      </c>
      <c r="E182" s="108" t="s">
        <v>73</v>
      </c>
      <c r="F182" s="129" t="str">
        <f>IF(E182="SI","CUMPLE",IF(E182="NO","NO CUMPLE","PENDIENTE"))</f>
        <v>CUMPLE</v>
      </c>
      <c r="G182" s="111"/>
      <c r="H182" s="189"/>
      <c r="I182" s="33"/>
      <c r="J182" s="57" t="s">
        <v>74</v>
      </c>
      <c r="K182" s="57"/>
      <c r="N182" s="34">
        <f t="shared" si="13"/>
        <v>1</v>
      </c>
    </row>
    <row r="183" spans="1:14" s="34" customFormat="1" ht="43.5" customHeight="1" x14ac:dyDescent="0.3">
      <c r="A183" s="173"/>
      <c r="B183" s="324"/>
      <c r="C183" s="327"/>
      <c r="D183" s="105" t="s">
        <v>125</v>
      </c>
      <c r="E183" s="109">
        <v>42552</v>
      </c>
      <c r="F183" s="127" t="str">
        <f>IF(E183="","NO CUMPLE","CUMPLE")</f>
        <v>CUMPLE</v>
      </c>
      <c r="G183" s="111"/>
      <c r="H183" s="190"/>
      <c r="I183" s="33"/>
      <c r="J183" s="57"/>
      <c r="K183" s="57"/>
      <c r="N183" s="34">
        <f t="shared" si="13"/>
        <v>1</v>
      </c>
    </row>
    <row r="184" spans="1:14" s="34" customFormat="1" ht="45" customHeight="1" x14ac:dyDescent="0.3">
      <c r="A184" s="173"/>
      <c r="B184" s="324"/>
      <c r="C184" s="327"/>
      <c r="D184" s="105" t="s">
        <v>126</v>
      </c>
      <c r="E184" s="109">
        <v>42916</v>
      </c>
      <c r="F184" s="127" t="str">
        <f>IF(E184="","NO CUMPLE","CUMPLE")</f>
        <v>CUMPLE</v>
      </c>
      <c r="G184" s="112"/>
      <c r="H184" s="189"/>
      <c r="I184" s="91" t="s">
        <v>73</v>
      </c>
      <c r="J184" s="57"/>
      <c r="K184" s="57"/>
      <c r="N184" s="34">
        <f t="shared" si="13"/>
        <v>1</v>
      </c>
    </row>
    <row r="185" spans="1:14" s="34" customFormat="1" ht="29.25" customHeight="1" thickBot="1" x14ac:dyDescent="0.35">
      <c r="A185" s="173"/>
      <c r="B185" s="325"/>
      <c r="C185" s="328"/>
      <c r="D185" s="106" t="s">
        <v>127</v>
      </c>
      <c r="E185" s="114">
        <f>IF(E183="","PENDIENTE FECHA DE INICIO",(E184-E183)/30)</f>
        <v>12.133333333333333</v>
      </c>
      <c r="F185" s="130" t="str">
        <f>IF(E185="PENDIENTE FECHA DE INICIO","PENDIENTE",IF(E185&gt;=6,"CUMPLE","NO CUMPLE"))</f>
        <v>CUMPLE</v>
      </c>
      <c r="G185" s="113"/>
      <c r="H185" s="188"/>
      <c r="I185" s="91" t="s">
        <v>74</v>
      </c>
      <c r="J185" s="57"/>
      <c r="K185" s="57"/>
      <c r="N185" s="34">
        <f t="shared" si="13"/>
        <v>1</v>
      </c>
    </row>
    <row r="186" spans="1:14" s="34" customFormat="1" ht="4.5" customHeight="1" thickBot="1" x14ac:dyDescent="0.35">
      <c r="A186" s="173"/>
      <c r="B186" s="121"/>
      <c r="C186" s="122"/>
      <c r="D186" s="123"/>
      <c r="E186" s="126"/>
      <c r="F186" s="124"/>
      <c r="G186" s="125"/>
      <c r="H186" s="188"/>
      <c r="I186" s="91"/>
      <c r="J186" s="57"/>
      <c r="K186" s="57"/>
      <c r="N186" s="34">
        <f>SUM(N164:N185)</f>
        <v>17</v>
      </c>
    </row>
    <row r="187" spans="1:14" s="34" customFormat="1" ht="29.25" customHeight="1" thickBot="1" x14ac:dyDescent="0.35">
      <c r="A187" s="173"/>
      <c r="B187" s="329" t="s">
        <v>129</v>
      </c>
      <c r="C187" s="330"/>
      <c r="D187" s="331"/>
      <c r="E187" s="126"/>
      <c r="F187" s="132" t="str">
        <f>IF(N186=17,"CUMPLE","NO CUMPLE")</f>
        <v>CUMPLE</v>
      </c>
      <c r="G187" s="125"/>
      <c r="H187" s="188"/>
      <c r="I187" s="91"/>
      <c r="J187" s="57"/>
      <c r="K187" s="57"/>
    </row>
    <row r="188" spans="1:14" s="34" customFormat="1" ht="7.5" customHeight="1" thickBot="1" x14ac:dyDescent="0.35">
      <c r="A188" s="173"/>
      <c r="B188" s="121"/>
      <c r="C188" s="122"/>
      <c r="D188" s="123"/>
      <c r="E188" s="126"/>
      <c r="F188" s="131"/>
      <c r="G188" s="125"/>
      <c r="H188" s="188"/>
      <c r="I188" s="91"/>
      <c r="J188" s="57"/>
      <c r="K188" s="57"/>
    </row>
    <row r="189" spans="1:14" s="34" customFormat="1" ht="29.25" customHeight="1" thickBot="1" x14ac:dyDescent="0.4">
      <c r="A189" s="173"/>
      <c r="B189" s="306" t="s">
        <v>133</v>
      </c>
      <c r="C189" s="307"/>
      <c r="D189" s="307"/>
      <c r="E189" s="307"/>
      <c r="F189" s="308"/>
      <c r="G189" s="82" t="str">
        <f>IF(AND(F187="CUMPLE",F157="CUMPLE",G122="SI"),"HABILITADO",IF(G122="NO","NO HABILITADO",IF(F157="NO CUMPLE","NO HABILITADO",IF(F187="NO CUMPLE","NO HABILITADO",HABILITADO))))</f>
        <v>HABILITADO</v>
      </c>
      <c r="H189" s="188"/>
      <c r="I189" s="91"/>
      <c r="J189" s="57"/>
      <c r="K189" s="57"/>
    </row>
    <row r="190" spans="1:14" s="34" customFormat="1" ht="29.25" customHeight="1" x14ac:dyDescent="0.3">
      <c r="A190" s="173"/>
      <c r="B190" s="121"/>
      <c r="C190" s="122"/>
      <c r="D190" s="123"/>
      <c r="E190" s="126"/>
      <c r="F190" s="131"/>
      <c r="G190" s="125"/>
      <c r="H190" s="188"/>
      <c r="I190" s="91"/>
      <c r="J190" s="57"/>
      <c r="K190" s="57"/>
    </row>
    <row r="191" spans="1:14" s="34" customFormat="1" ht="29.25" customHeight="1" thickBot="1" x14ac:dyDescent="0.35">
      <c r="A191" s="173"/>
      <c r="B191" s="309" t="s">
        <v>134</v>
      </c>
      <c r="C191" s="310"/>
      <c r="D191" s="310"/>
      <c r="E191" s="310"/>
      <c r="F191" s="310"/>
      <c r="G191" s="311"/>
      <c r="H191" s="188"/>
      <c r="I191" s="91"/>
      <c r="J191" s="57"/>
      <c r="K191" s="57"/>
    </row>
    <row r="192" spans="1:14" ht="10.5" customHeight="1" thickBot="1" x14ac:dyDescent="0.3">
      <c r="B192"/>
      <c r="C192"/>
      <c r="D192"/>
      <c r="E192"/>
      <c r="F192" s="1"/>
      <c r="G192"/>
    </row>
    <row r="193" spans="1:14" ht="30" customHeight="1" thickBot="1" x14ac:dyDescent="0.3">
      <c r="B193" s="312" t="s">
        <v>135</v>
      </c>
      <c r="C193" s="313"/>
      <c r="D193" s="313"/>
      <c r="E193" s="313"/>
      <c r="F193" s="313"/>
      <c r="G193" s="314"/>
    </row>
    <row r="194" spans="1:14" ht="30" customHeight="1" thickBot="1" x14ac:dyDescent="0.3">
      <c r="B194" s="280" t="s">
        <v>146</v>
      </c>
      <c r="C194" s="281"/>
      <c r="D194" s="281"/>
      <c r="E194" s="281"/>
      <c r="F194" s="281"/>
      <c r="G194" s="135" t="s">
        <v>73</v>
      </c>
    </row>
    <row r="195" spans="1:14" ht="14.25" thickBot="1" x14ac:dyDescent="0.3">
      <c r="B195"/>
      <c r="C195"/>
      <c r="D195"/>
      <c r="E195"/>
      <c r="F195" s="1"/>
      <c r="G195"/>
    </row>
    <row r="196" spans="1:14" s="34" customFormat="1" ht="27.75" customHeight="1" thickBot="1" x14ac:dyDescent="0.35">
      <c r="A196" s="173"/>
      <c r="B196" s="315" t="s">
        <v>138</v>
      </c>
      <c r="C196" s="316"/>
      <c r="D196" s="316"/>
      <c r="E196" s="316"/>
      <c r="F196" s="316"/>
      <c r="G196" s="317"/>
      <c r="H196" s="176"/>
      <c r="I196" s="33"/>
      <c r="J196" s="57"/>
      <c r="K196" s="57"/>
    </row>
    <row r="197" spans="1:14" s="34" customFormat="1" ht="27.75" customHeight="1" thickBot="1" x14ac:dyDescent="0.35">
      <c r="A197" s="173"/>
      <c r="B197" s="318" t="s">
        <v>103</v>
      </c>
      <c r="C197" s="319"/>
      <c r="D197" s="320"/>
      <c r="E197" s="319" t="s">
        <v>104</v>
      </c>
      <c r="F197" s="319"/>
      <c r="G197" s="320"/>
      <c r="H197" s="176"/>
      <c r="I197" s="33"/>
      <c r="J197" s="57"/>
      <c r="K197" s="57"/>
    </row>
    <row r="198" spans="1:14" s="34" customFormat="1" ht="48" customHeight="1" thickBot="1" x14ac:dyDescent="0.35">
      <c r="A198" s="173"/>
      <c r="B198" s="287" t="s">
        <v>137</v>
      </c>
      <c r="C198" s="288"/>
      <c r="D198" s="289"/>
      <c r="E198" s="287" t="s">
        <v>136</v>
      </c>
      <c r="F198" s="288"/>
      <c r="G198" s="289"/>
      <c r="H198" s="176"/>
      <c r="I198" s="33"/>
      <c r="J198" s="57"/>
      <c r="K198" s="57" t="s">
        <v>105</v>
      </c>
    </row>
    <row r="199" spans="1:14" s="34" customFormat="1" ht="26.25" customHeight="1" x14ac:dyDescent="0.3">
      <c r="A199" s="173"/>
      <c r="B199" s="133" t="s">
        <v>95</v>
      </c>
      <c r="C199" s="303" t="s">
        <v>281</v>
      </c>
      <c r="D199" s="304"/>
      <c r="E199" s="304"/>
      <c r="F199" s="304"/>
      <c r="G199" s="305"/>
      <c r="H199" s="182"/>
      <c r="I199" s="33"/>
      <c r="J199" s="57"/>
      <c r="K199" s="57" t="s">
        <v>106</v>
      </c>
    </row>
    <row r="200" spans="1:14" s="34" customFormat="1" ht="17.25" thickBot="1" x14ac:dyDescent="0.35">
      <c r="A200" s="173"/>
      <c r="B200" s="134"/>
      <c r="C200" s="293" t="s">
        <v>65</v>
      </c>
      <c r="D200" s="294"/>
      <c r="E200" s="90" t="s">
        <v>66</v>
      </c>
      <c r="F200" s="90" t="s">
        <v>67</v>
      </c>
      <c r="G200" s="138" t="s">
        <v>68</v>
      </c>
      <c r="H200" s="183" t="s">
        <v>96</v>
      </c>
      <c r="I200" s="33"/>
      <c r="J200" s="57"/>
      <c r="K200" s="57" t="s">
        <v>107</v>
      </c>
    </row>
    <row r="201" spans="1:14" s="32" customFormat="1" ht="54.75" customHeight="1" thickBot="1" x14ac:dyDescent="0.35">
      <c r="A201" s="172"/>
      <c r="B201" s="136" t="s">
        <v>97</v>
      </c>
      <c r="C201" s="295" t="s">
        <v>139</v>
      </c>
      <c r="D201" s="296"/>
      <c r="E201" s="118" t="s">
        <v>106</v>
      </c>
      <c r="F201" s="119" t="str">
        <f>IF(E201="","NO CUMPLE","CUMPLE")</f>
        <v>CUMPLE</v>
      </c>
      <c r="G201" s="137"/>
      <c r="H201" s="184" t="s">
        <v>98</v>
      </c>
      <c r="I201" s="73" t="s">
        <v>73</v>
      </c>
      <c r="J201" s="57"/>
      <c r="K201" s="96" t="s">
        <v>73</v>
      </c>
      <c r="N201" s="34">
        <f t="shared" ref="N201:N202" si="14">IF(F201="CUMPLE",1,0)</f>
        <v>1</v>
      </c>
    </row>
    <row r="202" spans="1:14" ht="42.75" customHeight="1" thickBot="1" x14ac:dyDescent="0.35">
      <c r="A202" s="168" t="s">
        <v>0</v>
      </c>
      <c r="B202" s="136" t="s">
        <v>140</v>
      </c>
      <c r="C202" s="295" t="s">
        <v>137</v>
      </c>
      <c r="D202" s="296"/>
      <c r="E202" s="118" t="s">
        <v>73</v>
      </c>
      <c r="F202" s="119" t="str">
        <f>IF(E202="","NO CUMPLE",IF(E202="SI","CUMPLE",IF(E202="NO","NO CUMPLE","CUMPLE")))</f>
        <v>CUMPLE</v>
      </c>
      <c r="G202" s="137"/>
      <c r="J202" s="2"/>
      <c r="K202" s="2" t="s">
        <v>74</v>
      </c>
      <c r="N202" s="34">
        <f t="shared" si="14"/>
        <v>1</v>
      </c>
    </row>
    <row r="203" spans="1:14" ht="4.5" customHeight="1" thickBot="1" x14ac:dyDescent="0.3">
      <c r="B203" s="72"/>
      <c r="J203" s="2"/>
      <c r="K203" s="2"/>
    </row>
    <row r="204" spans="1:14" ht="29.25" customHeight="1" thickBot="1" x14ac:dyDescent="0.3">
      <c r="B204" s="72"/>
      <c r="F204" s="139">
        <f>IF(N204=2,13,0)</f>
        <v>13</v>
      </c>
      <c r="G204" s="2" t="s">
        <v>141</v>
      </c>
      <c r="J204" s="2"/>
      <c r="K204" s="2"/>
      <c r="N204" s="2">
        <f>SUM(N201:N203)</f>
        <v>2</v>
      </c>
    </row>
    <row r="205" spans="1:14" ht="14.25" thickBot="1" x14ac:dyDescent="0.3">
      <c r="B205" s="72"/>
      <c r="J205" s="2"/>
      <c r="K205" s="2"/>
    </row>
    <row r="206" spans="1:14" s="34" customFormat="1" ht="27.75" customHeight="1" thickBot="1" x14ac:dyDescent="0.35">
      <c r="A206" s="173"/>
      <c r="B206" s="297" t="s">
        <v>142</v>
      </c>
      <c r="C206" s="298"/>
      <c r="D206" s="298"/>
      <c r="E206" s="298"/>
      <c r="F206" s="298"/>
      <c r="G206" s="299"/>
      <c r="H206" s="176"/>
      <c r="I206" s="33"/>
      <c r="J206" s="57"/>
      <c r="K206" s="57"/>
    </row>
    <row r="207" spans="1:14" s="34" customFormat="1" ht="27.75" customHeight="1" thickBot="1" x14ac:dyDescent="0.35">
      <c r="A207" s="173"/>
      <c r="B207" s="300" t="s">
        <v>103</v>
      </c>
      <c r="C207" s="301"/>
      <c r="D207" s="302"/>
      <c r="E207" s="301" t="s">
        <v>104</v>
      </c>
      <c r="F207" s="301"/>
      <c r="G207" s="302"/>
      <c r="H207" s="176"/>
      <c r="I207" s="33"/>
      <c r="J207" s="57"/>
      <c r="K207" s="57"/>
    </row>
    <row r="208" spans="1:14" s="34" customFormat="1" ht="48" customHeight="1" thickBot="1" x14ac:dyDescent="0.35">
      <c r="A208" s="173"/>
      <c r="B208" s="287" t="s">
        <v>143</v>
      </c>
      <c r="C208" s="288"/>
      <c r="D208" s="289"/>
      <c r="E208" s="287" t="s">
        <v>136</v>
      </c>
      <c r="F208" s="288"/>
      <c r="G208" s="289"/>
      <c r="H208" s="176"/>
      <c r="I208" s="33"/>
      <c r="J208" s="57"/>
      <c r="K208" s="57" t="s">
        <v>105</v>
      </c>
    </row>
    <row r="209" spans="1:14" s="34" customFormat="1" ht="26.25" customHeight="1" x14ac:dyDescent="0.3">
      <c r="A209" s="173"/>
      <c r="B209" s="133" t="s">
        <v>95</v>
      </c>
      <c r="C209" s="303" t="s">
        <v>281</v>
      </c>
      <c r="D209" s="304"/>
      <c r="E209" s="304"/>
      <c r="F209" s="304"/>
      <c r="G209" s="305"/>
      <c r="H209" s="182"/>
      <c r="I209" s="33"/>
      <c r="J209" s="57"/>
      <c r="K209" s="57" t="s">
        <v>106</v>
      </c>
    </row>
    <row r="210" spans="1:14" s="34" customFormat="1" ht="17.25" thickBot="1" x14ac:dyDescent="0.35">
      <c r="A210" s="173"/>
      <c r="B210" s="134"/>
      <c r="C210" s="293" t="s">
        <v>65</v>
      </c>
      <c r="D210" s="294"/>
      <c r="E210" s="90" t="s">
        <v>66</v>
      </c>
      <c r="F210" s="90" t="s">
        <v>67</v>
      </c>
      <c r="G210" s="138" t="s">
        <v>68</v>
      </c>
      <c r="H210" s="183" t="s">
        <v>96</v>
      </c>
      <c r="I210" s="33"/>
      <c r="J210" s="57"/>
      <c r="K210" s="57" t="s">
        <v>107</v>
      </c>
    </row>
    <row r="211" spans="1:14" s="32" customFormat="1" ht="54.75" customHeight="1" thickBot="1" x14ac:dyDescent="0.35">
      <c r="A211" s="172"/>
      <c r="B211" s="136" t="s">
        <v>97</v>
      </c>
      <c r="C211" s="295" t="s">
        <v>139</v>
      </c>
      <c r="D211" s="296"/>
      <c r="E211" s="118" t="s">
        <v>106</v>
      </c>
      <c r="F211" s="119" t="str">
        <f>IF(E211="","NO CUMPLE","CUMPLE")</f>
        <v>CUMPLE</v>
      </c>
      <c r="G211" s="137"/>
      <c r="H211" s="184" t="s">
        <v>98</v>
      </c>
      <c r="I211" s="73" t="s">
        <v>73</v>
      </c>
      <c r="J211" s="57"/>
      <c r="K211" s="96" t="s">
        <v>73</v>
      </c>
      <c r="N211" s="34">
        <f t="shared" ref="N211:N212" si="15">IF(F211="CUMPLE",1,0)</f>
        <v>1</v>
      </c>
    </row>
    <row r="212" spans="1:14" ht="42.75" customHeight="1" thickBot="1" x14ac:dyDescent="0.35">
      <c r="A212" s="168" t="s">
        <v>0</v>
      </c>
      <c r="B212" s="136" t="s">
        <v>140</v>
      </c>
      <c r="C212" s="295" t="s">
        <v>143</v>
      </c>
      <c r="D212" s="296"/>
      <c r="E212" s="118" t="s">
        <v>73</v>
      </c>
      <c r="F212" s="119" t="str">
        <f>IF(E212="","NO CUMPLE",IF(E212="SI","CUMPLE",IF(E212="NO","NO CUMPLE","CUMPLE")))</f>
        <v>CUMPLE</v>
      </c>
      <c r="G212" s="137"/>
      <c r="J212" s="2"/>
      <c r="K212" s="2" t="s">
        <v>74</v>
      </c>
      <c r="N212" s="34">
        <f t="shared" si="15"/>
        <v>1</v>
      </c>
    </row>
    <row r="213" spans="1:14" ht="4.5" customHeight="1" thickBot="1" x14ac:dyDescent="0.3">
      <c r="B213" s="72"/>
      <c r="J213" s="2"/>
      <c r="K213" s="2"/>
    </row>
    <row r="214" spans="1:14" ht="29.25" customHeight="1" thickBot="1" x14ac:dyDescent="0.3">
      <c r="B214" s="72"/>
      <c r="F214" s="139">
        <f>IF(N214=2,13,0)</f>
        <v>13</v>
      </c>
      <c r="G214" s="2" t="s">
        <v>141</v>
      </c>
      <c r="J214" s="2"/>
      <c r="K214" s="2"/>
      <c r="N214" s="2">
        <f>SUM(N211:N213)</f>
        <v>2</v>
      </c>
    </row>
    <row r="215" spans="1:14" ht="14.25" thickBot="1" x14ac:dyDescent="0.3">
      <c r="B215" s="72"/>
      <c r="J215" s="2"/>
      <c r="K215" s="2"/>
    </row>
    <row r="216" spans="1:14" s="34" customFormat="1" ht="27.75" customHeight="1" thickBot="1" x14ac:dyDescent="0.35">
      <c r="A216" s="173"/>
      <c r="B216" s="297" t="s">
        <v>144</v>
      </c>
      <c r="C216" s="298"/>
      <c r="D216" s="298"/>
      <c r="E216" s="298"/>
      <c r="F216" s="298"/>
      <c r="G216" s="299"/>
      <c r="H216" s="176"/>
      <c r="I216" s="33"/>
      <c r="J216" s="57"/>
      <c r="K216" s="57"/>
    </row>
    <row r="217" spans="1:14" s="34" customFormat="1" ht="27.75" customHeight="1" thickBot="1" x14ac:dyDescent="0.35">
      <c r="A217" s="173"/>
      <c r="B217" s="300" t="s">
        <v>103</v>
      </c>
      <c r="C217" s="301"/>
      <c r="D217" s="302"/>
      <c r="E217" s="301" t="s">
        <v>104</v>
      </c>
      <c r="F217" s="301"/>
      <c r="G217" s="302"/>
      <c r="H217" s="176"/>
      <c r="I217" s="33"/>
      <c r="J217" s="57"/>
      <c r="K217" s="57"/>
    </row>
    <row r="218" spans="1:14" s="34" customFormat="1" ht="48" customHeight="1" thickBot="1" x14ac:dyDescent="0.35">
      <c r="A218" s="173"/>
      <c r="B218" s="287" t="s">
        <v>145</v>
      </c>
      <c r="C218" s="288"/>
      <c r="D218" s="289"/>
      <c r="E218" s="287" t="s">
        <v>136</v>
      </c>
      <c r="F218" s="288"/>
      <c r="G218" s="289"/>
      <c r="H218" s="176"/>
      <c r="I218" s="33"/>
      <c r="J218" s="57"/>
      <c r="K218" s="57" t="s">
        <v>105</v>
      </c>
    </row>
    <row r="219" spans="1:14" s="34" customFormat="1" ht="26.25" customHeight="1" x14ac:dyDescent="0.3">
      <c r="A219" s="173"/>
      <c r="B219" s="133" t="s">
        <v>95</v>
      </c>
      <c r="C219" s="303" t="s">
        <v>281</v>
      </c>
      <c r="D219" s="304"/>
      <c r="E219" s="304"/>
      <c r="F219" s="304"/>
      <c r="G219" s="305"/>
      <c r="H219" s="182"/>
      <c r="I219" s="33"/>
      <c r="J219" s="57"/>
      <c r="K219" s="57" t="s">
        <v>106</v>
      </c>
    </row>
    <row r="220" spans="1:14" s="34" customFormat="1" ht="17.25" thickBot="1" x14ac:dyDescent="0.35">
      <c r="A220" s="173"/>
      <c r="B220" s="134"/>
      <c r="C220" s="293" t="s">
        <v>65</v>
      </c>
      <c r="D220" s="294"/>
      <c r="E220" s="90" t="s">
        <v>66</v>
      </c>
      <c r="F220" s="90" t="s">
        <v>67</v>
      </c>
      <c r="G220" s="138" t="s">
        <v>68</v>
      </c>
      <c r="H220" s="183" t="s">
        <v>96</v>
      </c>
      <c r="I220" s="33"/>
      <c r="J220" s="57"/>
      <c r="K220" s="57" t="s">
        <v>107</v>
      </c>
    </row>
    <row r="221" spans="1:14" s="32" customFormat="1" ht="54.75" customHeight="1" thickBot="1" x14ac:dyDescent="0.35">
      <c r="A221" s="172"/>
      <c r="B221" s="136" t="s">
        <v>97</v>
      </c>
      <c r="C221" s="295" t="s">
        <v>139</v>
      </c>
      <c r="D221" s="296"/>
      <c r="E221" s="118" t="s">
        <v>106</v>
      </c>
      <c r="F221" s="119" t="str">
        <f>IF(E221="","NO CUMPLE","CUMPLE")</f>
        <v>CUMPLE</v>
      </c>
      <c r="G221" s="137"/>
      <c r="H221" s="184" t="s">
        <v>98</v>
      </c>
      <c r="I221" s="73" t="s">
        <v>73</v>
      </c>
      <c r="J221" s="57"/>
      <c r="K221" s="96" t="s">
        <v>73</v>
      </c>
      <c r="N221" s="34">
        <f t="shared" ref="N221:N222" si="16">IF(F221="CUMPLE",1,0)</f>
        <v>1</v>
      </c>
    </row>
    <row r="222" spans="1:14" ht="42.75" customHeight="1" thickBot="1" x14ac:dyDescent="0.35">
      <c r="B222" s="136" t="s">
        <v>140</v>
      </c>
      <c r="C222" s="295" t="s">
        <v>145</v>
      </c>
      <c r="D222" s="296"/>
      <c r="E222" s="118" t="s">
        <v>73</v>
      </c>
      <c r="F222" s="119" t="str">
        <f>IF(E222="","NO CUMPLE",IF(E222="SI","CUMPLE",IF(E222="NO","NO CUMPLE","CUMPLE")))</f>
        <v>CUMPLE</v>
      </c>
      <c r="G222" s="137"/>
      <c r="J222" s="2"/>
      <c r="K222" s="2" t="s">
        <v>74</v>
      </c>
      <c r="N222" s="34">
        <f t="shared" si="16"/>
        <v>1</v>
      </c>
    </row>
    <row r="223" spans="1:14" s="176" customFormat="1" ht="4.5" customHeight="1" thickBot="1" x14ac:dyDescent="0.3">
      <c r="A223" s="191"/>
      <c r="B223" s="193"/>
    </row>
    <row r="224" spans="1:14" ht="29.25" customHeight="1" thickBot="1" x14ac:dyDescent="0.3">
      <c r="B224" s="193"/>
      <c r="C224" s="176"/>
      <c r="D224" s="176"/>
      <c r="E224" s="176"/>
      <c r="F224" s="139">
        <f>IF(N224=2,13,0)</f>
        <v>13</v>
      </c>
      <c r="G224" s="140" t="s">
        <v>141</v>
      </c>
      <c r="J224" s="2"/>
      <c r="K224" s="2"/>
      <c r="N224" s="2">
        <f>SUM(N221:N223)</f>
        <v>2</v>
      </c>
    </row>
    <row r="225" spans="1:12" s="176" customFormat="1" ht="14.25" thickBot="1" x14ac:dyDescent="0.3">
      <c r="A225" s="191"/>
      <c r="F225" s="193"/>
      <c r="G225" s="195"/>
    </row>
    <row r="226" spans="1:12" ht="27.75" thickBot="1" x14ac:dyDescent="0.3">
      <c r="B226" s="176"/>
      <c r="C226" s="176"/>
      <c r="D226" s="176"/>
      <c r="E226" s="194" t="s">
        <v>154</v>
      </c>
      <c r="F226" s="147">
        <f>IF(G194="NO",SUM(F204,F214,F224)*0,SUM(F204,F214,F224))</f>
        <v>39</v>
      </c>
      <c r="G226" s="176"/>
      <c r="J226" s="2"/>
      <c r="K226" s="2"/>
    </row>
    <row r="227" spans="1:12" ht="14.25" thickBot="1" x14ac:dyDescent="0.3">
      <c r="B227" s="176"/>
      <c r="C227" s="176"/>
      <c r="D227" s="176"/>
      <c r="E227" s="176"/>
      <c r="F227" s="176"/>
      <c r="G227" s="176"/>
    </row>
    <row r="228" spans="1:12" ht="18.75" thickBot="1" x14ac:dyDescent="0.3">
      <c r="B228" s="277" t="s">
        <v>155</v>
      </c>
      <c r="C228" s="278"/>
      <c r="D228" s="278"/>
      <c r="E228" s="278"/>
      <c r="F228" s="278"/>
      <c r="G228" s="279"/>
    </row>
    <row r="229" spans="1:12" ht="26.25" thickBot="1" x14ac:dyDescent="0.3">
      <c r="B229" s="280" t="s">
        <v>159</v>
      </c>
      <c r="C229" s="281"/>
      <c r="D229" s="281"/>
      <c r="E229" s="281"/>
      <c r="F229" s="281"/>
      <c r="G229" s="135" t="s">
        <v>73</v>
      </c>
    </row>
    <row r="230" spans="1:12" ht="18.75" thickBot="1" x14ac:dyDescent="0.3">
      <c r="B230" s="153"/>
      <c r="C230" s="154"/>
      <c r="D230" s="141"/>
      <c r="E230" s="141"/>
      <c r="F230" s="141"/>
      <c r="G230" s="141"/>
    </row>
    <row r="231" spans="1:12" ht="17.25" thickBot="1" x14ac:dyDescent="0.3">
      <c r="B231" s="142" t="s">
        <v>147</v>
      </c>
      <c r="C231" s="152" t="s">
        <v>160</v>
      </c>
      <c r="D231" s="282" t="s">
        <v>148</v>
      </c>
      <c r="E231" s="283"/>
      <c r="F231" s="143" t="s">
        <v>149</v>
      </c>
      <c r="G231" s="142" t="s">
        <v>150</v>
      </c>
      <c r="J231" s="155"/>
      <c r="K231" s="155" t="s">
        <v>80</v>
      </c>
    </row>
    <row r="232" spans="1:12" ht="60.75" customHeight="1" thickBot="1" x14ac:dyDescent="0.3">
      <c r="B232" s="148" t="s">
        <v>156</v>
      </c>
      <c r="C232" s="150" t="s">
        <v>151</v>
      </c>
      <c r="D232" s="284" t="s">
        <v>80</v>
      </c>
      <c r="E232" s="284"/>
      <c r="F232" s="285">
        <f>IF(G229="NO",0,IF(L235&gt;10,"ERROR",L235))</f>
        <v>10</v>
      </c>
      <c r="G232" s="144"/>
      <c r="L232" s="2">
        <f>IF(D232="X",10,0)</f>
        <v>10</v>
      </c>
    </row>
    <row r="233" spans="1:12" ht="60.75" customHeight="1" thickBot="1" x14ac:dyDescent="0.3">
      <c r="B233" s="149" t="s">
        <v>157</v>
      </c>
      <c r="C233" s="150" t="s">
        <v>152</v>
      </c>
      <c r="D233" s="284"/>
      <c r="E233" s="284"/>
      <c r="F233" s="285"/>
      <c r="G233" s="145"/>
      <c r="L233" s="2">
        <f t="shared" ref="L233" si="17">IF(D233="X",5,0)</f>
        <v>0</v>
      </c>
    </row>
    <row r="234" spans="1:12" ht="55.5" customHeight="1" thickBot="1" x14ac:dyDescent="0.3">
      <c r="B234" s="149" t="s">
        <v>158</v>
      </c>
      <c r="C234" s="151" t="s">
        <v>153</v>
      </c>
      <c r="D234" s="284"/>
      <c r="E234" s="284"/>
      <c r="F234" s="286"/>
      <c r="G234" s="146"/>
      <c r="L234" s="2">
        <f>IF(D234="X",0,0)</f>
        <v>0</v>
      </c>
    </row>
    <row r="235" spans="1:12" ht="14.25" thickBot="1" x14ac:dyDescent="0.3">
      <c r="L235" s="2">
        <f>SUM(L232:L234)</f>
        <v>10</v>
      </c>
    </row>
    <row r="236" spans="1:12" ht="18.75" customHeight="1" x14ac:dyDescent="0.25">
      <c r="B236" s="259" t="s">
        <v>167</v>
      </c>
      <c r="C236" s="260"/>
      <c r="D236" s="260"/>
      <c r="E236" s="260"/>
      <c r="F236" s="260"/>
      <c r="G236" s="261"/>
    </row>
    <row r="237" spans="1:12" ht="34.5" customHeight="1" thickBot="1" x14ac:dyDescent="0.3">
      <c r="B237" s="262" t="s">
        <v>161</v>
      </c>
      <c r="C237" s="263"/>
      <c r="D237" s="263"/>
      <c r="E237" s="264"/>
      <c r="F237" s="264"/>
      <c r="G237" s="265"/>
    </row>
    <row r="238" spans="1:12" ht="48" thickBot="1" x14ac:dyDescent="0.3">
      <c r="B238" s="156"/>
      <c r="C238" s="157"/>
      <c r="D238" s="157"/>
      <c r="E238" s="165" t="s">
        <v>73</v>
      </c>
      <c r="F238" s="166" t="s">
        <v>74</v>
      </c>
      <c r="G238" s="158" t="s">
        <v>162</v>
      </c>
    </row>
    <row r="239" spans="1:12" ht="44.25" customHeight="1" thickBot="1" x14ac:dyDescent="0.3">
      <c r="B239" s="266" t="s">
        <v>168</v>
      </c>
      <c r="C239" s="267"/>
      <c r="D239" s="268"/>
      <c r="E239" s="164" t="s">
        <v>80</v>
      </c>
      <c r="F239" s="164"/>
      <c r="G239" s="163">
        <f>G114</f>
        <v>5355.4371017687881</v>
      </c>
    </row>
    <row r="240" spans="1:12" ht="26.25" customHeight="1" thickBot="1" x14ac:dyDescent="0.3">
      <c r="B240" s="269" t="s">
        <v>169</v>
      </c>
      <c r="C240" s="270"/>
      <c r="D240" s="271"/>
      <c r="E240" s="164"/>
      <c r="F240" s="164" t="s">
        <v>80</v>
      </c>
      <c r="G240" s="163"/>
    </row>
    <row r="241" spans="1:11" ht="45.75" customHeight="1" thickBot="1" x14ac:dyDescent="0.3">
      <c r="B241" s="272" t="s">
        <v>163</v>
      </c>
      <c r="C241" s="273"/>
      <c r="D241" s="274"/>
      <c r="E241" s="275" t="s">
        <v>164</v>
      </c>
      <c r="F241" s="276"/>
      <c r="G241" s="167" t="s">
        <v>165</v>
      </c>
    </row>
    <row r="242" spans="1:11" ht="26.25" customHeight="1" thickBot="1" x14ac:dyDescent="0.3">
      <c r="B242" s="249"/>
      <c r="C242" s="250"/>
      <c r="D242" s="250"/>
      <c r="E242" s="251"/>
      <c r="F242" s="252"/>
      <c r="G242" s="159"/>
    </row>
    <row r="243" spans="1:11" ht="24" customHeight="1" thickBot="1" x14ac:dyDescent="0.3">
      <c r="B243" s="160"/>
      <c r="C243" s="161"/>
      <c r="D243" s="161"/>
      <c r="E243" s="253" t="s">
        <v>166</v>
      </c>
      <c r="F243" s="254"/>
      <c r="G243" s="162">
        <f>IF(G242="",0,IF(G239=0,0,IF(G242&gt;=G239*0.4,1,0)))</f>
        <v>0</v>
      </c>
    </row>
    <row r="244" spans="1:11" s="169" customFormat="1" ht="14.25" thickBot="1" x14ac:dyDescent="0.3">
      <c r="A244" s="168"/>
      <c r="H244" s="176"/>
      <c r="J244" s="170"/>
      <c r="K244" s="170"/>
    </row>
    <row r="245" spans="1:11" ht="24.75" thickBot="1" x14ac:dyDescent="0.3">
      <c r="B245" s="169"/>
      <c r="C245" s="169"/>
      <c r="D245" s="169"/>
      <c r="E245" s="255" t="s">
        <v>170</v>
      </c>
      <c r="F245" s="256"/>
      <c r="G245" s="175">
        <f>SUM(F226,F232,G243)</f>
        <v>49</v>
      </c>
    </row>
    <row r="246" spans="1:11" s="169" customFormat="1" ht="14.25" thickBot="1" x14ac:dyDescent="0.3">
      <c r="A246" s="168"/>
      <c r="H246" s="176"/>
      <c r="J246" s="170"/>
      <c r="K246" s="170"/>
    </row>
    <row r="247" spans="1:11" ht="21" customHeight="1" thickBot="1" x14ac:dyDescent="0.3">
      <c r="B247" s="169"/>
      <c r="C247" s="169"/>
      <c r="D247" s="169"/>
      <c r="E247" s="257" t="s">
        <v>174</v>
      </c>
      <c r="F247" s="258"/>
      <c r="G247" s="174" t="str">
        <f>IF(AND(G118="HABILITADO",G189="HABILITADO"),"HABILITADO","NO HABILITADO")</f>
        <v>HABILITADO</v>
      </c>
    </row>
    <row r="248" spans="1:11" s="169" customFormat="1" x14ac:dyDescent="0.25">
      <c r="A248" s="168"/>
      <c r="H248" s="176"/>
      <c r="J248" s="170"/>
      <c r="K248" s="170"/>
    </row>
  </sheetData>
  <sheetProtection algorithmName="SHA-512" hashValue="69WYoQ/DAQxvT48QP2fKyYotrWLkGo35N/YsQplhEevEEytZOm+hXEzvLcBcAZ5F3dWBrD+ofIuOWrVfXXFX5w==" saltValue="DNKTjwssc3/yrvA51PEIuA==" spinCount="100000" sheet="1" objects="1" scenarios="1" selectLockedCells="1" selectUnlockedCells="1"/>
  <mergeCells count="143">
    <mergeCell ref="B1:G2"/>
    <mergeCell ref="C3:G3"/>
    <mergeCell ref="B4:G4"/>
    <mergeCell ref="B10:G10"/>
    <mergeCell ref="B11:G11"/>
    <mergeCell ref="C13:G13"/>
    <mergeCell ref="B27:B31"/>
    <mergeCell ref="F27:F31"/>
    <mergeCell ref="C34:G34"/>
    <mergeCell ref="C35:G35"/>
    <mergeCell ref="C36:G36"/>
    <mergeCell ref="C37:G37"/>
    <mergeCell ref="C14:G14"/>
    <mergeCell ref="C15:G15"/>
    <mergeCell ref="C16:G16"/>
    <mergeCell ref="C17:G17"/>
    <mergeCell ref="B19:B22"/>
    <mergeCell ref="F19:F22"/>
    <mergeCell ref="C56:G56"/>
    <mergeCell ref="C57:G57"/>
    <mergeCell ref="B59:B62"/>
    <mergeCell ref="F59:F62"/>
    <mergeCell ref="B67:B71"/>
    <mergeCell ref="F67:F71"/>
    <mergeCell ref="B39:B42"/>
    <mergeCell ref="F39:F42"/>
    <mergeCell ref="B47:B51"/>
    <mergeCell ref="F47:F51"/>
    <mergeCell ref="C54:G54"/>
    <mergeCell ref="C55:G55"/>
    <mergeCell ref="B87:B91"/>
    <mergeCell ref="F87:F91"/>
    <mergeCell ref="C94:G94"/>
    <mergeCell ref="C95:G95"/>
    <mergeCell ref="C96:G96"/>
    <mergeCell ref="C97:G97"/>
    <mergeCell ref="C74:G74"/>
    <mergeCell ref="C75:G75"/>
    <mergeCell ref="C76:G76"/>
    <mergeCell ref="C77:G77"/>
    <mergeCell ref="B79:B82"/>
    <mergeCell ref="F79:F82"/>
    <mergeCell ref="B120:G120"/>
    <mergeCell ref="B122:F122"/>
    <mergeCell ref="B124:G124"/>
    <mergeCell ref="B125:D125"/>
    <mergeCell ref="E125:G125"/>
    <mergeCell ref="B126:D126"/>
    <mergeCell ref="E126:G126"/>
    <mergeCell ref="B99:B102"/>
    <mergeCell ref="F99:F102"/>
    <mergeCell ref="B107:B111"/>
    <mergeCell ref="F107:F111"/>
    <mergeCell ref="B114:F114"/>
    <mergeCell ref="B118:F118"/>
    <mergeCell ref="F123:G123"/>
    <mergeCell ref="C127:G127"/>
    <mergeCell ref="C128:D128"/>
    <mergeCell ref="C129:D129"/>
    <mergeCell ref="C130:D130"/>
    <mergeCell ref="F130:F135"/>
    <mergeCell ref="C131:D131"/>
    <mergeCell ref="G131:H131"/>
    <mergeCell ref="C132:D132"/>
    <mergeCell ref="C133:D133"/>
    <mergeCell ref="C134:D134"/>
    <mergeCell ref="B157:D157"/>
    <mergeCell ref="B159:G159"/>
    <mergeCell ref="B160:D160"/>
    <mergeCell ref="E160:G160"/>
    <mergeCell ref="B161:D161"/>
    <mergeCell ref="E161:G161"/>
    <mergeCell ref="C135:D135"/>
    <mergeCell ref="B136:B155"/>
    <mergeCell ref="C136:C140"/>
    <mergeCell ref="C141:C145"/>
    <mergeCell ref="C146:C150"/>
    <mergeCell ref="C151:C155"/>
    <mergeCell ref="C170:D170"/>
    <mergeCell ref="B171:B185"/>
    <mergeCell ref="C171:C175"/>
    <mergeCell ref="C176:C180"/>
    <mergeCell ref="C181:C185"/>
    <mergeCell ref="B187:D187"/>
    <mergeCell ref="C162:G162"/>
    <mergeCell ref="C163:D163"/>
    <mergeCell ref="C164:D164"/>
    <mergeCell ref="C165:D165"/>
    <mergeCell ref="F165:F170"/>
    <mergeCell ref="C166:D166"/>
    <mergeCell ref="G166:H166"/>
    <mergeCell ref="C167:D167"/>
    <mergeCell ref="C168:D168"/>
    <mergeCell ref="C169:D169"/>
    <mergeCell ref="B198:D198"/>
    <mergeCell ref="E198:G198"/>
    <mergeCell ref="C199:G199"/>
    <mergeCell ref="C200:D200"/>
    <mergeCell ref="C201:D201"/>
    <mergeCell ref="C202:D202"/>
    <mergeCell ref="B189:F189"/>
    <mergeCell ref="B191:G191"/>
    <mergeCell ref="B193:G193"/>
    <mergeCell ref="B194:F194"/>
    <mergeCell ref="B196:G196"/>
    <mergeCell ref="B197:D197"/>
    <mergeCell ref="E197:G197"/>
    <mergeCell ref="C210:D210"/>
    <mergeCell ref="C211:D211"/>
    <mergeCell ref="C212:D212"/>
    <mergeCell ref="B216:G216"/>
    <mergeCell ref="B217:D217"/>
    <mergeCell ref="E217:G217"/>
    <mergeCell ref="B206:G206"/>
    <mergeCell ref="B207:D207"/>
    <mergeCell ref="E207:G207"/>
    <mergeCell ref="B208:D208"/>
    <mergeCell ref="E208:G208"/>
    <mergeCell ref="C209:G209"/>
    <mergeCell ref="B228:G228"/>
    <mergeCell ref="B229:F229"/>
    <mergeCell ref="D231:E231"/>
    <mergeCell ref="D232:E232"/>
    <mergeCell ref="F232:F234"/>
    <mergeCell ref="D233:E233"/>
    <mergeCell ref="D234:E234"/>
    <mergeCell ref="B218:D218"/>
    <mergeCell ref="E218:G218"/>
    <mergeCell ref="C219:G219"/>
    <mergeCell ref="C220:D220"/>
    <mergeCell ref="C221:D221"/>
    <mergeCell ref="C222:D222"/>
    <mergeCell ref="B242:D242"/>
    <mergeCell ref="E242:F242"/>
    <mergeCell ref="E243:F243"/>
    <mergeCell ref="E245:F245"/>
    <mergeCell ref="E247:F247"/>
    <mergeCell ref="B236:G236"/>
    <mergeCell ref="B237:G237"/>
    <mergeCell ref="B239:D239"/>
    <mergeCell ref="B240:D240"/>
    <mergeCell ref="B241:D241"/>
    <mergeCell ref="E241:F241"/>
  </mergeCells>
  <conditionalFormatting sqref="F190 F129 F136:F158 F164 F171:F188 F221:F222 F201:F202 F211:F212">
    <cfRule type="expression" dxfId="175" priority="24">
      <formula>"NO CUMPLE"</formula>
    </cfRule>
  </conditionalFormatting>
  <conditionalFormatting sqref="F239:F240">
    <cfRule type="expression" dxfId="174" priority="5">
      <formula>$D$514="X"</formula>
    </cfRule>
  </conditionalFormatting>
  <conditionalFormatting sqref="E239:E240 G239:G240 E242 G242">
    <cfRule type="expression" dxfId="173" priority="4">
      <formula>$E$514="X"</formula>
    </cfRule>
  </conditionalFormatting>
  <dataValidations count="12">
    <dataValidation type="list" allowBlank="1" showInputMessage="1" showErrorMessage="1" sqref="D10:E12 D33:E33 D53:E53 D73:E73 D93:E93 D113:E113 D115:E117 D119:E119 D192:E192 D195:E195">
      <formula1>"Sí,No"</formula1>
    </dataValidation>
    <dataValidation showInputMessage="1" showErrorMessage="1" sqref="C17:G17 C37:G37 C57:G57 C77:G77 C97:G97 E140 E145 E150 E155:E158 E175 E180 E185:E188 E190"/>
    <dataValidation type="list" allowBlank="1" showInputMessage="1" showErrorMessage="1" errorTitle="                        ERROR" error="Sólo marcar &quot;X&quot; en caso de acreditar código." sqref="D19:D22 D27:D31 D39:D42 D47:D51 D59:D62 D67:D71 D79:D82 D87:D91 D99:D102 D107:D111 E130:E135 E165:E170">
      <formula1>$J$19</formula1>
    </dataValidation>
    <dataValidation type="list" showInputMessage="1" showErrorMessage="1" sqref="E129 E164">
      <formula1>$K$126:$K$129</formula1>
    </dataValidation>
    <dataValidation type="list" allowBlank="1" showInputMessage="1" showErrorMessage="1" sqref="G122 G194 G229">
      <formula1>$K$120:$K$121</formula1>
    </dataValidation>
    <dataValidation type="list" allowBlank="1" showInputMessage="1" showErrorMessage="1" sqref="E136 E141 E146 E151">
      <formula1>$K$136:$K$138</formula1>
    </dataValidation>
    <dataValidation type="list" allowBlank="1" showInputMessage="1" showErrorMessage="1" errorTitle="CUMPLE CON EL OBJETO?" error="SI o NO" sqref="E137 E147 E142 E152 E172 E182 E177">
      <formula1>$J$136:$J$137</formula1>
    </dataValidation>
    <dataValidation type="list" allowBlank="1" showInputMessage="1" showErrorMessage="1" sqref="E171 E176 E181">
      <formula1>$K$171</formula1>
    </dataValidation>
    <dataValidation type="list" showInputMessage="1" showErrorMessage="1" sqref="E201 E221 E211">
      <formula1>$K$198:$K$200</formula1>
    </dataValidation>
    <dataValidation type="list" showInputMessage="1" showErrorMessage="1" sqref="E202 E222 E212">
      <formula1>$K$201:$K$202</formula1>
    </dataValidation>
    <dataValidation type="list" allowBlank="1" showInputMessage="1" showErrorMessage="1" sqref="D232:D234">
      <formula1>$K$231</formula1>
    </dataValidation>
    <dataValidation operator="greaterThan" allowBlank="1" showInputMessage="1" showErrorMessage="1" errorTitle="OJO" error="REVISAR QUE FECHA DE TERMINACIÓN SEA MAYOR QUE LA DE SUSCRIPCIÓN DEL CONTRATO" sqref="D25 D45 D65 D85 D105"/>
  </dataValidations>
  <printOptions horizontalCentered="1"/>
  <pageMargins left="0.4" right="0.4" top="0.4" bottom="0.4" header="0.3" footer="0.3"/>
  <pageSetup paperSize="9"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22" operator="containsText" id="{79BF443B-884E-4CA1-A32F-897A4CDEAB10}">
            <xm:f>NOT(ISERROR(SEARCH($E$129="ADMINISTRACIÓN DE EMPRESAS ",C134)))</xm:f>
            <xm:f>$E$129="ADMINISTRACIÓN DE EMPRESAS "</xm:f>
            <x14:dxf>
              <fill>
                <patternFill>
                  <bgColor theme="5" tint="0.39994506668294322"/>
                </patternFill>
              </fill>
            </x14:dxf>
          </x14:cfRule>
          <xm:sqref>C134:D134</xm:sqref>
        </x14:conditionalFormatting>
        <x14:conditionalFormatting xmlns:xm="http://schemas.microsoft.com/office/excel/2006/main">
          <x14:cfRule type="containsText" priority="18" operator="containsText" id="{34942CE3-3CCF-4EBF-A507-52B5246F3119}">
            <xm:f>NOT(ISERROR(SEARCH($F$157="CUMPLE",F157)))</xm:f>
            <xm:f>$F$157="CUMPLE"</xm:f>
            <x14:dxf>
              <fill>
                <patternFill>
                  <bgColor rgb="FFFFFF00"/>
                </patternFill>
              </fill>
            </x14:dxf>
          </x14:cfRule>
          <xm:sqref>F157:F158 F188 F190</xm:sqref>
        </x14:conditionalFormatting>
        <x14:conditionalFormatting xmlns:xm="http://schemas.microsoft.com/office/excel/2006/main">
          <x14:cfRule type="containsText" priority="15" operator="containsText" id="{B4EFAA08-8996-4736-AB7B-E2FF2C9EB1B4}">
            <xm:f>NOT(ISERROR(SEARCH($E$129="ADMINISTRACIÓN DE EMPRESAS ",C169)))</xm:f>
            <xm:f>$E$129="ADMINISTRACIÓN DE EMPRESAS "</xm:f>
            <x14:dxf>
              <fill>
                <patternFill>
                  <bgColor theme="5" tint="0.39994506668294322"/>
                </patternFill>
              </fill>
            </x14:dxf>
          </x14:cfRule>
          <xm:sqref>C169:D169</xm:sqref>
        </x14:conditionalFormatting>
        <x14:conditionalFormatting xmlns:xm="http://schemas.microsoft.com/office/excel/2006/main">
          <x14:cfRule type="containsText" priority="12" operator="containsText" id="{C3146D5C-F5DA-440D-A4E1-39DA6793C779}">
            <xm:f>NOT(ISERROR(SEARCH($F$157="CUMPLE",F187)))</xm:f>
            <xm:f>$F$157="CUMPLE"</xm:f>
            <x14:dxf>
              <fill>
                <patternFill>
                  <bgColor rgb="FFFFFF00"/>
                </patternFill>
              </fill>
            </x14:dxf>
          </x14:cfRule>
          <xm:sqref>F187</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4"/>
    <pageSetUpPr autoPageBreaks="0" fitToPage="1"/>
  </sheetPr>
  <dimension ref="A1:R248"/>
  <sheetViews>
    <sheetView showGridLines="0" showRowColHeaders="0" zoomScale="90" zoomScaleNormal="90" workbookViewId="0">
      <pane ySplit="3" topLeftCell="A4" activePane="bottomLeft" state="frozen"/>
      <selection pane="bottomLeft" activeCell="B4" sqref="B4:G4"/>
    </sheetView>
  </sheetViews>
  <sheetFormatPr baseColWidth="10" defaultColWidth="0" defaultRowHeight="13.5" customHeight="1" zeroHeight="1" x14ac:dyDescent="0.25"/>
  <cols>
    <col min="1" max="1" width="24" style="168" customWidth="1"/>
    <col min="2" max="7" width="24" style="2" customWidth="1"/>
    <col min="8" max="8" width="1.5" style="176" customWidth="1"/>
    <col min="9" max="9" width="24" style="2" hidden="1" customWidth="1"/>
    <col min="10" max="11" width="24" style="72" hidden="1" customWidth="1"/>
    <col min="12" max="16384" width="24" style="2" hidden="1"/>
  </cols>
  <sheetData>
    <row r="1" spans="1:14" ht="8.25" customHeight="1" x14ac:dyDescent="0.25">
      <c r="A1" s="171"/>
      <c r="B1" s="384"/>
      <c r="C1" s="385"/>
      <c r="D1" s="385"/>
      <c r="E1" s="385"/>
      <c r="F1" s="385"/>
      <c r="G1" s="385"/>
    </row>
    <row r="2" spans="1:14" ht="133.5" customHeight="1" thickBot="1" x14ac:dyDescent="0.3">
      <c r="B2" s="385"/>
      <c r="C2" s="385"/>
      <c r="D2" s="385"/>
      <c r="E2" s="385"/>
      <c r="F2" s="385"/>
      <c r="G2" s="385"/>
    </row>
    <row r="3" spans="1:14" ht="37.5" customHeight="1" thickBot="1" x14ac:dyDescent="0.3">
      <c r="B3" s="196" t="s">
        <v>77</v>
      </c>
      <c r="C3" s="378" t="s">
        <v>267</v>
      </c>
      <c r="D3" s="379"/>
      <c r="E3" s="379"/>
      <c r="F3" s="379"/>
      <c r="G3" s="380"/>
    </row>
    <row r="4" spans="1:14" ht="60.75" customHeight="1" x14ac:dyDescent="0.25">
      <c r="B4" s="386" t="s">
        <v>7</v>
      </c>
      <c r="C4" s="386"/>
      <c r="D4" s="386"/>
      <c r="E4" s="386"/>
      <c r="F4" s="386"/>
      <c r="G4" s="386"/>
      <c r="H4" s="177"/>
      <c r="K4" s="93"/>
      <c r="L4" s="5"/>
    </row>
    <row r="5" spans="1:14" ht="16.5" x14ac:dyDescent="0.3">
      <c r="B5" s="3" t="s">
        <v>58</v>
      </c>
      <c r="C5" s="30">
        <v>43672</v>
      </c>
      <c r="D5" s="4"/>
      <c r="E5" s="4"/>
      <c r="F5" s="4"/>
      <c r="G5" s="4"/>
    </row>
    <row r="6" spans="1:14" ht="16.5" x14ac:dyDescent="0.3">
      <c r="B6" s="3" t="s">
        <v>57</v>
      </c>
      <c r="C6" s="28">
        <v>900000000</v>
      </c>
      <c r="D6" s="4"/>
      <c r="E6" s="4"/>
      <c r="F6" s="4"/>
      <c r="G6" s="4"/>
    </row>
    <row r="7" spans="1:14" ht="16.5" x14ac:dyDescent="0.3">
      <c r="B7" s="3" t="s">
        <v>59</v>
      </c>
      <c r="C7" s="74">
        <f>C6/Hoja1!C44</f>
        <v>1086.8042641369084</v>
      </c>
      <c r="D7" s="4"/>
      <c r="E7" s="4"/>
      <c r="F7" s="4"/>
      <c r="G7" s="4"/>
    </row>
    <row r="8" spans="1:14" ht="16.5" x14ac:dyDescent="0.3">
      <c r="B8" s="3"/>
      <c r="C8" s="29"/>
      <c r="D8" s="4"/>
      <c r="E8" s="4"/>
      <c r="F8" s="4"/>
      <c r="G8" s="4"/>
    </row>
    <row r="9" spans="1:14" ht="17.25" hidden="1" thickBot="1" x14ac:dyDescent="0.35">
      <c r="B9" s="6" t="s">
        <v>1</v>
      </c>
      <c r="C9" s="6" t="s">
        <v>2</v>
      </c>
      <c r="D9" s="6" t="s">
        <v>3</v>
      </c>
      <c r="E9" s="6" t="s">
        <v>4</v>
      </c>
      <c r="F9" s="6" t="s">
        <v>5</v>
      </c>
      <c r="G9" s="6" t="s">
        <v>6</v>
      </c>
    </row>
    <row r="10" spans="1:14" ht="18" x14ac:dyDescent="0.25">
      <c r="B10" s="387" t="s">
        <v>60</v>
      </c>
      <c r="C10" s="388"/>
      <c r="D10" s="388"/>
      <c r="E10" s="388"/>
      <c r="F10" s="388"/>
      <c r="G10" s="389"/>
    </row>
    <row r="11" spans="1:14" ht="18" x14ac:dyDescent="0.25">
      <c r="B11" s="390" t="s">
        <v>61</v>
      </c>
      <c r="C11" s="391"/>
      <c r="D11" s="391"/>
      <c r="E11" s="391"/>
      <c r="F11" s="391"/>
      <c r="G11" s="392"/>
    </row>
    <row r="12" spans="1:14" s="176" customFormat="1" ht="14.25" thickBot="1" x14ac:dyDescent="0.3">
      <c r="A12" s="191"/>
      <c r="F12" s="192"/>
      <c r="J12" s="193"/>
      <c r="K12" s="193"/>
    </row>
    <row r="13" spans="1:14" ht="28.5" customHeight="1" thickBot="1" x14ac:dyDescent="0.3">
      <c r="B13" s="60" t="s">
        <v>77</v>
      </c>
      <c r="C13" s="378" t="str">
        <f>C3</f>
        <v>LINKTIC S.A.S.</v>
      </c>
      <c r="D13" s="379"/>
      <c r="E13" s="379"/>
      <c r="F13" s="379"/>
      <c r="G13" s="380"/>
    </row>
    <row r="14" spans="1:14" s="32" customFormat="1" ht="21" thickBot="1" x14ac:dyDescent="0.3">
      <c r="A14" s="172"/>
      <c r="B14" s="48" t="s">
        <v>75</v>
      </c>
      <c r="C14" s="378" t="s">
        <v>267</v>
      </c>
      <c r="D14" s="379"/>
      <c r="E14" s="379"/>
      <c r="F14" s="379"/>
      <c r="G14" s="380"/>
      <c r="H14" s="176"/>
      <c r="I14" s="31"/>
      <c r="J14" s="70"/>
      <c r="K14" s="70"/>
      <c r="L14" s="76"/>
    </row>
    <row r="15" spans="1:14" s="32" customFormat="1" ht="34.5" customHeight="1" thickBot="1" x14ac:dyDescent="0.3">
      <c r="A15" s="172"/>
      <c r="B15" s="47" t="s">
        <v>62</v>
      </c>
      <c r="C15" s="425" t="s">
        <v>268</v>
      </c>
      <c r="D15" s="370"/>
      <c r="E15" s="370"/>
      <c r="F15" s="370"/>
      <c r="G15" s="371"/>
      <c r="H15" s="176"/>
      <c r="I15" s="31"/>
      <c r="J15" s="70"/>
      <c r="K15" s="70"/>
      <c r="L15" s="83"/>
      <c r="M15" s="58"/>
      <c r="N15" s="58"/>
    </row>
    <row r="16" spans="1:14" s="34" customFormat="1" ht="32.25" customHeight="1" thickBot="1" x14ac:dyDescent="0.35">
      <c r="A16" s="173"/>
      <c r="B16" s="56" t="s">
        <v>63</v>
      </c>
      <c r="C16" s="372" t="s">
        <v>269</v>
      </c>
      <c r="D16" s="373"/>
      <c r="E16" s="373"/>
      <c r="F16" s="373"/>
      <c r="G16" s="374"/>
      <c r="H16" s="178"/>
      <c r="I16" s="33"/>
      <c r="J16" s="57"/>
      <c r="K16" s="57"/>
      <c r="L16" s="84"/>
      <c r="M16" s="59"/>
      <c r="N16" s="59"/>
    </row>
    <row r="17" spans="1:18" s="32" customFormat="1" ht="37.5" customHeight="1" thickBot="1" x14ac:dyDescent="0.3">
      <c r="A17" s="172"/>
      <c r="B17" s="49" t="s">
        <v>64</v>
      </c>
      <c r="C17" s="422">
        <v>1</v>
      </c>
      <c r="D17" s="423"/>
      <c r="E17" s="423"/>
      <c r="F17" s="423"/>
      <c r="G17" s="424"/>
      <c r="H17" s="176"/>
      <c r="I17" s="69"/>
      <c r="J17" s="70"/>
      <c r="K17" s="70"/>
      <c r="L17" s="58"/>
      <c r="M17" s="58"/>
      <c r="N17" s="58"/>
      <c r="O17" s="70"/>
      <c r="P17" s="70"/>
      <c r="Q17" s="70"/>
      <c r="R17" s="70"/>
    </row>
    <row r="18" spans="1:18" s="32" customFormat="1" ht="30" customHeight="1" thickBot="1" x14ac:dyDescent="0.35">
      <c r="A18" s="172"/>
      <c r="B18" s="51"/>
      <c r="C18" s="52" t="s">
        <v>65</v>
      </c>
      <c r="D18" s="53" t="s">
        <v>66</v>
      </c>
      <c r="E18" s="66" t="s">
        <v>172</v>
      </c>
      <c r="F18" s="54" t="s">
        <v>67</v>
      </c>
      <c r="G18" s="55" t="s">
        <v>68</v>
      </c>
      <c r="H18" s="176"/>
      <c r="I18" s="69"/>
      <c r="J18" s="70"/>
      <c r="K18" s="70"/>
      <c r="L18" s="58"/>
      <c r="M18" s="58"/>
      <c r="N18" s="58"/>
      <c r="O18" s="70"/>
      <c r="P18" s="70"/>
      <c r="Q18" s="70"/>
      <c r="R18" s="70"/>
    </row>
    <row r="19" spans="1:18" s="32" customFormat="1" ht="23.25" customHeight="1" x14ac:dyDescent="0.35">
      <c r="A19" s="172"/>
      <c r="B19" s="357" t="s">
        <v>69</v>
      </c>
      <c r="C19" s="50">
        <v>82101500</v>
      </c>
      <c r="D19" s="211" t="s">
        <v>79</v>
      </c>
      <c r="E19" s="212">
        <v>73</v>
      </c>
      <c r="F19" s="409" t="str">
        <f>IF(K23&gt;=1,"CUMPLE","NO CUMPLE")</f>
        <v>CUMPLE</v>
      </c>
      <c r="G19" s="426"/>
      <c r="H19" s="176"/>
      <c r="I19" s="69"/>
      <c r="J19" s="94" t="s">
        <v>79</v>
      </c>
      <c r="K19" s="70">
        <f>IF(D19="X",1,0)</f>
        <v>1</v>
      </c>
      <c r="L19" s="58"/>
      <c r="M19" s="58"/>
      <c r="N19" s="58"/>
      <c r="O19" s="70"/>
      <c r="P19" s="70"/>
      <c r="Q19" s="70"/>
      <c r="R19" s="70"/>
    </row>
    <row r="20" spans="1:18" s="34" customFormat="1" ht="15" customHeight="1" x14ac:dyDescent="0.3">
      <c r="A20" s="173"/>
      <c r="B20" s="357"/>
      <c r="C20" s="35">
        <v>82101600</v>
      </c>
      <c r="D20" s="211" t="s">
        <v>79</v>
      </c>
      <c r="E20" s="213">
        <v>73</v>
      </c>
      <c r="F20" s="409"/>
      <c r="G20" s="427"/>
      <c r="H20" s="178"/>
      <c r="I20" s="71"/>
      <c r="J20" s="57"/>
      <c r="K20" s="70">
        <f t="shared" ref="K20:K22" si="0">IF(D20="X",1,0)</f>
        <v>1</v>
      </c>
      <c r="L20" s="59"/>
      <c r="M20" s="59"/>
      <c r="N20" s="59"/>
      <c r="O20" s="57"/>
      <c r="P20" s="57"/>
      <c r="Q20" s="57"/>
      <c r="R20" s="57"/>
    </row>
    <row r="21" spans="1:18" s="34" customFormat="1" ht="19.5" x14ac:dyDescent="0.3">
      <c r="A21" s="173"/>
      <c r="B21" s="357"/>
      <c r="C21" s="35">
        <v>82101800</v>
      </c>
      <c r="D21" s="211" t="s">
        <v>79</v>
      </c>
      <c r="E21" s="213">
        <v>73</v>
      </c>
      <c r="F21" s="409"/>
      <c r="G21" s="427"/>
      <c r="H21" s="178"/>
      <c r="I21" s="71"/>
      <c r="J21" s="57"/>
      <c r="K21" s="70">
        <f t="shared" si="0"/>
        <v>1</v>
      </c>
      <c r="L21" s="59"/>
      <c r="M21" s="59"/>
      <c r="N21" s="59"/>
      <c r="O21" s="57"/>
      <c r="P21" s="57"/>
      <c r="Q21" s="57"/>
      <c r="R21" s="57"/>
    </row>
    <row r="22" spans="1:18" s="34" customFormat="1" ht="18" customHeight="1" thickBot="1" x14ac:dyDescent="0.35">
      <c r="A22" s="173"/>
      <c r="B22" s="357"/>
      <c r="C22" s="38">
        <v>82101900</v>
      </c>
      <c r="D22" s="211" t="s">
        <v>79</v>
      </c>
      <c r="E22" s="214">
        <v>73</v>
      </c>
      <c r="F22" s="409"/>
      <c r="G22" s="428"/>
      <c r="H22" s="178"/>
      <c r="I22" s="71"/>
      <c r="J22" s="57"/>
      <c r="K22" s="70">
        <f t="shared" si="0"/>
        <v>1</v>
      </c>
      <c r="L22" s="59"/>
      <c r="M22" s="59"/>
      <c r="N22" s="59"/>
      <c r="O22" s="57"/>
      <c r="P22" s="57"/>
      <c r="Q22" s="57"/>
      <c r="R22" s="57"/>
    </row>
    <row r="23" spans="1:18" s="32" customFormat="1" ht="22.5" customHeight="1" thickBot="1" x14ac:dyDescent="0.35">
      <c r="A23" s="172"/>
      <c r="B23" s="40" t="s">
        <v>171</v>
      </c>
      <c r="C23" s="41"/>
      <c r="D23" s="64">
        <v>43088</v>
      </c>
      <c r="E23" s="61"/>
      <c r="F23" s="43" t="str">
        <f>IF(D23="","NO CUMPLE","CUMPLE")</f>
        <v>CUMPLE</v>
      </c>
      <c r="G23" s="88"/>
      <c r="H23" s="179">
        <f>YEAR(D23)</f>
        <v>2017</v>
      </c>
      <c r="I23" s="69"/>
      <c r="J23" s="70"/>
      <c r="K23" s="70">
        <f>SUM(K19:K22)</f>
        <v>4</v>
      </c>
      <c r="L23" s="58"/>
      <c r="M23" s="58"/>
      <c r="N23" s="58"/>
      <c r="O23" s="70"/>
      <c r="P23" s="70"/>
      <c r="Q23" s="70"/>
      <c r="R23" s="70"/>
    </row>
    <row r="24" spans="1:18" s="32" customFormat="1" ht="20.25" customHeight="1" thickBot="1" x14ac:dyDescent="0.35">
      <c r="A24" s="172"/>
      <c r="B24" s="40" t="s">
        <v>70</v>
      </c>
      <c r="C24" s="41"/>
      <c r="D24" s="65">
        <v>2050000000</v>
      </c>
      <c r="E24" s="61"/>
      <c r="F24" s="43" t="str">
        <f>IF(D24="","NO CUMPLE","CUMPLE")</f>
        <v>CUMPLE</v>
      </c>
      <c r="G24" s="88"/>
      <c r="H24" s="176"/>
      <c r="I24" s="69"/>
      <c r="J24" s="70"/>
      <c r="K24" s="70"/>
      <c r="L24" s="58"/>
      <c r="M24" s="58"/>
      <c r="N24" s="58"/>
      <c r="O24" s="70"/>
      <c r="P24" s="70"/>
      <c r="Q24" s="70"/>
      <c r="R24" s="70"/>
    </row>
    <row r="25" spans="1:18" s="32" customFormat="1" ht="24.75" customHeight="1" thickBot="1" x14ac:dyDescent="0.35">
      <c r="A25" s="172"/>
      <c r="B25" s="40" t="s">
        <v>72</v>
      </c>
      <c r="C25" s="41"/>
      <c r="D25" s="64">
        <v>43453</v>
      </c>
      <c r="E25" s="62"/>
      <c r="F25" s="43" t="str">
        <f>IF(D25="","",IF(OR(D25&gt;$C$5,D25&lt;$K$25,),"NO CUMPLE","CUMPLE"))</f>
        <v>CUMPLE</v>
      </c>
      <c r="G25" s="88"/>
      <c r="H25" s="180"/>
      <c r="I25" s="69"/>
      <c r="J25" s="70"/>
      <c r="K25" s="95">
        <v>41846</v>
      </c>
      <c r="L25" s="58"/>
      <c r="M25" s="58"/>
      <c r="N25" s="58"/>
      <c r="O25" s="75"/>
      <c r="P25" s="70"/>
      <c r="Q25" s="70"/>
      <c r="R25" s="70"/>
    </row>
    <row r="26" spans="1:18" s="32" customFormat="1" ht="19.5" customHeight="1" thickBot="1" x14ac:dyDescent="0.35">
      <c r="A26" s="172"/>
      <c r="B26" s="40" t="s">
        <v>71</v>
      </c>
      <c r="C26" s="41"/>
      <c r="D26" s="42">
        <f>IFERROR((D24/(VLOOKUP(H23,Hoja1!$A$9:$C$44,3,0)))*C17,"PENDIENTE")</f>
        <v>2778.8433776095712</v>
      </c>
      <c r="E26" s="62"/>
      <c r="F26" s="43" t="str">
        <f>IF(D26=0,"NO CUMPLE","CUMPLE")</f>
        <v>CUMPLE</v>
      </c>
      <c r="G26" s="88"/>
      <c r="H26" s="180"/>
      <c r="I26" s="69"/>
      <c r="J26" s="70"/>
      <c r="K26" s="70"/>
      <c r="L26" s="58"/>
      <c r="M26" s="58"/>
      <c r="N26" s="58"/>
      <c r="O26" s="70"/>
      <c r="P26" s="70"/>
      <c r="Q26" s="70"/>
      <c r="R26" s="70"/>
    </row>
    <row r="27" spans="1:18" s="32" customFormat="1" ht="19.5" x14ac:dyDescent="0.35">
      <c r="A27" s="172"/>
      <c r="B27" s="359" t="s">
        <v>86</v>
      </c>
      <c r="C27" s="50" t="s">
        <v>81</v>
      </c>
      <c r="D27" s="63"/>
      <c r="E27" s="36"/>
      <c r="F27" s="358" t="str">
        <f>IF(K32&gt;=1,"CUMPLE","NO CUMPLE")</f>
        <v>CUMPLE</v>
      </c>
      <c r="G27" s="86"/>
      <c r="H27" s="176"/>
      <c r="I27" s="69"/>
      <c r="J27" s="94" t="s">
        <v>79</v>
      </c>
      <c r="K27" s="70">
        <f>IF(D27="X",1,0)</f>
        <v>0</v>
      </c>
      <c r="L27" s="58"/>
      <c r="M27" s="58"/>
      <c r="N27" s="58"/>
      <c r="O27" s="70"/>
      <c r="P27" s="70"/>
      <c r="Q27" s="70"/>
      <c r="R27" s="70"/>
    </row>
    <row r="28" spans="1:18" s="34" customFormat="1" ht="19.5" x14ac:dyDescent="0.3">
      <c r="A28" s="173"/>
      <c r="B28" s="359"/>
      <c r="C28" s="35" t="s">
        <v>82</v>
      </c>
      <c r="D28" s="63"/>
      <c r="E28" s="37"/>
      <c r="F28" s="358"/>
      <c r="G28" s="85"/>
      <c r="H28" s="178"/>
      <c r="I28" s="71"/>
      <c r="J28" s="57"/>
      <c r="K28" s="70">
        <f t="shared" ref="K28:K31" si="1">IF(D28="X",1,0)</f>
        <v>0</v>
      </c>
      <c r="L28" s="59"/>
      <c r="M28" s="59"/>
      <c r="N28" s="59"/>
      <c r="O28" s="57"/>
      <c r="P28" s="57"/>
      <c r="Q28" s="57"/>
      <c r="R28" s="57"/>
    </row>
    <row r="29" spans="1:18" s="34" customFormat="1" ht="19.5" x14ac:dyDescent="0.3">
      <c r="A29" s="173"/>
      <c r="B29" s="359"/>
      <c r="C29" s="35" t="s">
        <v>83</v>
      </c>
      <c r="D29" s="63"/>
      <c r="E29" s="37"/>
      <c r="F29" s="358"/>
      <c r="G29" s="85"/>
      <c r="H29" s="178"/>
      <c r="I29" s="71"/>
      <c r="J29" s="57"/>
      <c r="K29" s="70">
        <f t="shared" si="1"/>
        <v>0</v>
      </c>
      <c r="L29" s="59"/>
      <c r="M29" s="59"/>
      <c r="N29" s="59"/>
      <c r="O29" s="57"/>
      <c r="P29" s="57"/>
      <c r="Q29" s="57"/>
      <c r="R29" s="57"/>
    </row>
    <row r="30" spans="1:18" s="34" customFormat="1" ht="19.5" x14ac:dyDescent="0.3">
      <c r="A30" s="173"/>
      <c r="B30" s="359"/>
      <c r="C30" s="38" t="s">
        <v>84</v>
      </c>
      <c r="D30" s="63" t="s">
        <v>79</v>
      </c>
      <c r="E30" s="67"/>
      <c r="F30" s="358"/>
      <c r="G30" s="85"/>
      <c r="H30" s="178"/>
      <c r="I30" s="71"/>
      <c r="J30" s="57"/>
      <c r="K30" s="70">
        <f t="shared" si="1"/>
        <v>1</v>
      </c>
      <c r="L30" s="59"/>
      <c r="M30" s="59"/>
      <c r="N30" s="59"/>
      <c r="O30" s="57"/>
      <c r="P30" s="57"/>
      <c r="Q30" s="57"/>
      <c r="R30" s="57"/>
    </row>
    <row r="31" spans="1:18" s="34" customFormat="1" ht="20.25" thickBot="1" x14ac:dyDescent="0.35">
      <c r="A31" s="173"/>
      <c r="B31" s="359"/>
      <c r="C31" s="68" t="s">
        <v>85</v>
      </c>
      <c r="D31" s="63" t="s">
        <v>79</v>
      </c>
      <c r="E31" s="39"/>
      <c r="F31" s="358"/>
      <c r="G31" s="87"/>
      <c r="H31" s="178"/>
      <c r="I31" s="71"/>
      <c r="J31" s="57"/>
      <c r="K31" s="70">
        <f t="shared" si="1"/>
        <v>1</v>
      </c>
      <c r="L31" s="59"/>
      <c r="M31" s="59"/>
      <c r="N31" s="59"/>
      <c r="O31" s="57"/>
      <c r="P31" s="57"/>
      <c r="Q31" s="57"/>
      <c r="R31" s="57"/>
    </row>
    <row r="32" spans="1:18" s="32" customFormat="1" ht="16.5" thickBot="1" x14ac:dyDescent="0.35">
      <c r="A32" s="172"/>
      <c r="B32" s="45" t="s">
        <v>87</v>
      </c>
      <c r="C32" s="46"/>
      <c r="D32" s="46"/>
      <c r="E32" s="46"/>
      <c r="F32" s="78" t="str">
        <f>IF(F27="","PENDIENTE",IF(F26="","PENDIENTE",IF(F25="","PENDIENTE",IF(F24="","PENDIENTE",IF(F23="","PENDIENTE",IF(F19="","PENDIENTE",IF(F27="NO CUMPLE","NO CUMPLE",IF(F26="NO CUMPLE","NO CUMPLE",IF(F25="NO CUMPLE","NO CUMPLE",IF(F24="NO CUMPLE","NO CUMPLE",(IF(F23="NO CUMPLE","NO CUMPLE",IF(F19="NO CUMPLE","NO CUMPLE","CUMPLE")))))))))))))</f>
        <v>CUMPLE</v>
      </c>
      <c r="G32" s="44"/>
      <c r="H32" s="181" t="s">
        <v>74</v>
      </c>
      <c r="I32" s="69"/>
      <c r="J32" s="70"/>
      <c r="K32" s="70">
        <f>SUM(K27:K31)</f>
        <v>2</v>
      </c>
      <c r="L32" s="58"/>
      <c r="M32" s="58"/>
      <c r="N32" s="58"/>
      <c r="O32" s="70"/>
      <c r="P32" s="70"/>
      <c r="Q32" s="70"/>
      <c r="R32" s="70"/>
    </row>
    <row r="33" spans="1:18" ht="14.25" thickBot="1" x14ac:dyDescent="0.3">
      <c r="B33" s="79"/>
      <c r="C33" s="79"/>
      <c r="D33" s="79"/>
      <c r="E33" s="79"/>
      <c r="F33" s="80"/>
      <c r="G33" s="79"/>
      <c r="I33" s="72"/>
      <c r="L33" s="11"/>
      <c r="M33" s="11"/>
      <c r="N33" s="11"/>
      <c r="O33" s="72"/>
      <c r="P33" s="72"/>
      <c r="Q33" s="72"/>
      <c r="R33" s="72"/>
    </row>
    <row r="34" spans="1:18" s="32" customFormat="1" ht="21" thickBot="1" x14ac:dyDescent="0.3">
      <c r="A34" s="172"/>
      <c r="B34" s="48" t="s">
        <v>88</v>
      </c>
      <c r="C34" s="429" t="s">
        <v>267</v>
      </c>
      <c r="D34" s="430"/>
      <c r="E34" s="430"/>
      <c r="F34" s="430"/>
      <c r="G34" s="431"/>
      <c r="H34" s="176"/>
      <c r="I34" s="31"/>
      <c r="J34" s="70"/>
      <c r="K34" s="70"/>
      <c r="L34" s="77"/>
      <c r="M34" s="58"/>
      <c r="N34" s="58"/>
    </row>
    <row r="35" spans="1:18" s="32" customFormat="1" ht="57" customHeight="1" thickBot="1" x14ac:dyDescent="0.3">
      <c r="A35" s="172"/>
      <c r="B35" s="47" t="s">
        <v>62</v>
      </c>
      <c r="C35" s="416" t="s">
        <v>317</v>
      </c>
      <c r="D35" s="417"/>
      <c r="E35" s="417"/>
      <c r="F35" s="417"/>
      <c r="G35" s="418"/>
      <c r="H35" s="176"/>
      <c r="I35" s="31"/>
      <c r="J35" s="70"/>
      <c r="K35" s="70"/>
      <c r="L35" s="83"/>
      <c r="M35" s="58"/>
      <c r="N35" s="58"/>
    </row>
    <row r="36" spans="1:18" s="34" customFormat="1" ht="32.25" customHeight="1" thickBot="1" x14ac:dyDescent="0.35">
      <c r="A36" s="173"/>
      <c r="B36" s="56" t="s">
        <v>63</v>
      </c>
      <c r="C36" s="419" t="s">
        <v>318</v>
      </c>
      <c r="D36" s="420"/>
      <c r="E36" s="420"/>
      <c r="F36" s="420"/>
      <c r="G36" s="421"/>
      <c r="H36" s="178"/>
      <c r="I36" s="33"/>
      <c r="J36" s="57"/>
      <c r="K36" s="57"/>
      <c r="L36" s="84"/>
      <c r="M36" s="59"/>
      <c r="N36" s="59"/>
    </row>
    <row r="37" spans="1:18" s="32" customFormat="1" ht="37.5" customHeight="1" thickBot="1" x14ac:dyDescent="0.3">
      <c r="A37" s="172"/>
      <c r="B37" s="49" t="s">
        <v>64</v>
      </c>
      <c r="C37" s="422">
        <v>1</v>
      </c>
      <c r="D37" s="423"/>
      <c r="E37" s="423"/>
      <c r="F37" s="423"/>
      <c r="G37" s="424"/>
      <c r="H37" s="176"/>
      <c r="I37" s="69"/>
      <c r="J37" s="70"/>
      <c r="K37" s="70"/>
      <c r="L37" s="58"/>
      <c r="M37" s="58"/>
      <c r="N37" s="58"/>
      <c r="O37" s="70"/>
      <c r="P37" s="70"/>
      <c r="Q37" s="70"/>
      <c r="R37" s="70"/>
    </row>
    <row r="38" spans="1:18" s="32" customFormat="1" ht="30" customHeight="1" thickBot="1" x14ac:dyDescent="0.35">
      <c r="A38" s="172"/>
      <c r="B38" s="51"/>
      <c r="C38" s="52" t="s">
        <v>65</v>
      </c>
      <c r="D38" s="53" t="s">
        <v>66</v>
      </c>
      <c r="E38" s="66" t="s">
        <v>172</v>
      </c>
      <c r="F38" s="54" t="s">
        <v>67</v>
      </c>
      <c r="G38" s="55" t="s">
        <v>68</v>
      </c>
      <c r="H38" s="176"/>
      <c r="I38" s="69"/>
      <c r="J38" s="70"/>
      <c r="K38" s="70"/>
      <c r="L38" s="58"/>
      <c r="M38" s="58"/>
      <c r="N38" s="58"/>
      <c r="O38" s="70"/>
      <c r="P38" s="70"/>
      <c r="Q38" s="70"/>
      <c r="R38" s="70"/>
    </row>
    <row r="39" spans="1:18" s="32" customFormat="1" ht="23.25" customHeight="1" x14ac:dyDescent="0.35">
      <c r="A39" s="172"/>
      <c r="B39" s="357" t="s">
        <v>69</v>
      </c>
      <c r="C39" s="50">
        <v>82101500</v>
      </c>
      <c r="D39" s="211" t="s">
        <v>79</v>
      </c>
      <c r="E39" s="212">
        <v>29</v>
      </c>
      <c r="F39" s="409" t="str">
        <f>IF(K43&gt;=1,"CUMPLE","NO CUMPLE")</f>
        <v>CUMPLE</v>
      </c>
      <c r="G39" s="413" t="s">
        <v>316</v>
      </c>
      <c r="H39" s="176"/>
      <c r="I39" s="69"/>
      <c r="J39" s="94" t="s">
        <v>79</v>
      </c>
      <c r="K39" s="70">
        <f>IF(D39="X",1,0)</f>
        <v>1</v>
      </c>
      <c r="L39" s="58"/>
      <c r="M39" s="58"/>
      <c r="N39" s="58"/>
      <c r="O39" s="70"/>
      <c r="P39" s="70"/>
      <c r="Q39" s="70"/>
      <c r="R39" s="70"/>
    </row>
    <row r="40" spans="1:18" s="34" customFormat="1" ht="15" customHeight="1" x14ac:dyDescent="0.3">
      <c r="A40" s="173"/>
      <c r="B40" s="357"/>
      <c r="C40" s="35">
        <v>82101600</v>
      </c>
      <c r="D40" s="211" t="s">
        <v>79</v>
      </c>
      <c r="E40" s="213">
        <v>29</v>
      </c>
      <c r="F40" s="409"/>
      <c r="G40" s="414"/>
      <c r="H40" s="178"/>
      <c r="I40" s="71"/>
      <c r="J40" s="57"/>
      <c r="K40" s="70">
        <f t="shared" ref="K40:K42" si="2">IF(D40="X",1,0)</f>
        <v>1</v>
      </c>
      <c r="L40" s="59"/>
      <c r="M40" s="59"/>
      <c r="N40" s="59"/>
      <c r="O40" s="57"/>
      <c r="P40" s="57"/>
      <c r="Q40" s="57"/>
      <c r="R40" s="57"/>
    </row>
    <row r="41" spans="1:18" s="34" customFormat="1" ht="19.5" x14ac:dyDescent="0.3">
      <c r="A41" s="173"/>
      <c r="B41" s="357"/>
      <c r="C41" s="35">
        <v>82101800</v>
      </c>
      <c r="D41" s="211" t="s">
        <v>79</v>
      </c>
      <c r="E41" s="213">
        <v>29</v>
      </c>
      <c r="F41" s="409"/>
      <c r="G41" s="414"/>
      <c r="H41" s="178"/>
      <c r="I41" s="71"/>
      <c r="J41" s="57"/>
      <c r="K41" s="70">
        <f t="shared" si="2"/>
        <v>1</v>
      </c>
      <c r="L41" s="59"/>
      <c r="M41" s="59"/>
      <c r="N41" s="59"/>
      <c r="O41" s="57"/>
      <c r="P41" s="57"/>
      <c r="Q41" s="57"/>
      <c r="R41" s="57"/>
    </row>
    <row r="42" spans="1:18" s="34" customFormat="1" ht="67.5" customHeight="1" thickBot="1" x14ac:dyDescent="0.35">
      <c r="A42" s="173"/>
      <c r="B42" s="357"/>
      <c r="C42" s="38">
        <v>82101900</v>
      </c>
      <c r="D42" s="211" t="s">
        <v>79</v>
      </c>
      <c r="E42" s="214">
        <v>29</v>
      </c>
      <c r="F42" s="409"/>
      <c r="G42" s="415"/>
      <c r="H42" s="178"/>
      <c r="I42" s="71"/>
      <c r="J42" s="57"/>
      <c r="K42" s="70">
        <f t="shared" si="2"/>
        <v>1</v>
      </c>
      <c r="L42" s="59"/>
      <c r="M42" s="59"/>
      <c r="N42" s="59"/>
      <c r="O42" s="57"/>
      <c r="P42" s="57"/>
      <c r="Q42" s="57"/>
      <c r="R42" s="57"/>
    </row>
    <row r="43" spans="1:18" s="32" customFormat="1" ht="22.5" customHeight="1" thickBot="1" x14ac:dyDescent="0.35">
      <c r="A43" s="172"/>
      <c r="B43" s="40" t="s">
        <v>171</v>
      </c>
      <c r="C43" s="41"/>
      <c r="D43" s="64">
        <v>42095</v>
      </c>
      <c r="E43" s="61"/>
      <c r="F43" s="43" t="str">
        <f>IF(D43="","NO CUMPLE","CUMPLE")</f>
        <v>CUMPLE</v>
      </c>
      <c r="G43" s="88"/>
      <c r="H43" s="179">
        <f>YEAR(D43)</f>
        <v>2015</v>
      </c>
      <c r="I43" s="69"/>
      <c r="J43" s="70"/>
      <c r="K43" s="70">
        <f>SUM(K39:K42)</f>
        <v>4</v>
      </c>
      <c r="L43" s="58"/>
      <c r="M43" s="58"/>
      <c r="N43" s="58"/>
      <c r="O43" s="70"/>
      <c r="P43" s="70"/>
      <c r="Q43" s="70"/>
      <c r="R43" s="70"/>
    </row>
    <row r="44" spans="1:18" s="32" customFormat="1" ht="20.25" customHeight="1" thickBot="1" x14ac:dyDescent="0.35">
      <c r="A44" s="172"/>
      <c r="B44" s="40" t="s">
        <v>70</v>
      </c>
      <c r="C44" s="41"/>
      <c r="D44" s="65">
        <v>237000000</v>
      </c>
      <c r="E44" s="61"/>
      <c r="F44" s="43" t="str">
        <f>IF(D44="","NO CUMPLE","CUMPLE")</f>
        <v>CUMPLE</v>
      </c>
      <c r="G44" s="88"/>
      <c r="H44" s="176"/>
      <c r="I44" s="69"/>
      <c r="J44" s="70"/>
      <c r="K44" s="70"/>
      <c r="L44" s="58"/>
      <c r="M44" s="58"/>
      <c r="N44" s="58"/>
      <c r="O44" s="70"/>
      <c r="P44" s="70"/>
      <c r="Q44" s="70"/>
      <c r="R44" s="70"/>
    </row>
    <row r="45" spans="1:18" s="32" customFormat="1" ht="24.75" customHeight="1" thickBot="1" x14ac:dyDescent="0.35">
      <c r="A45" s="172"/>
      <c r="B45" s="40" t="s">
        <v>72</v>
      </c>
      <c r="C45" s="41"/>
      <c r="D45" s="64">
        <v>42353</v>
      </c>
      <c r="E45" s="62"/>
      <c r="F45" s="43" t="str">
        <f>IF(D45="","",IF(OR(D45&gt;$C$5,D45&lt;$K$25,),"NO CUMPLE","CUMPLE"))</f>
        <v>CUMPLE</v>
      </c>
      <c r="G45" s="88"/>
      <c r="H45" s="180"/>
      <c r="I45" s="69"/>
      <c r="J45" s="70"/>
      <c r="K45" s="95">
        <v>41846</v>
      </c>
      <c r="L45" s="58"/>
      <c r="M45" s="58"/>
      <c r="N45" s="58"/>
      <c r="O45" s="75"/>
      <c r="P45" s="70"/>
      <c r="Q45" s="70"/>
      <c r="R45" s="70"/>
    </row>
    <row r="46" spans="1:18" s="32" customFormat="1" ht="19.5" customHeight="1" thickBot="1" x14ac:dyDescent="0.35">
      <c r="A46" s="172"/>
      <c r="B46" s="40" t="s">
        <v>71</v>
      </c>
      <c r="C46" s="41"/>
      <c r="D46" s="42">
        <f>IFERROR((D44/(VLOOKUP(H43,Hoja1!$A$9:$C$44,3,0)))*C37,"PENDIENTE")</f>
        <v>367.81252424924344</v>
      </c>
      <c r="E46" s="62"/>
      <c r="F46" s="43" t="str">
        <f>IF(D46=0,"NO CUMPLE","CUMPLE")</f>
        <v>CUMPLE</v>
      </c>
      <c r="G46" s="88"/>
      <c r="H46" s="180"/>
      <c r="I46" s="69"/>
      <c r="J46" s="70"/>
      <c r="K46" s="70"/>
      <c r="L46" s="58"/>
      <c r="M46" s="58"/>
      <c r="N46" s="58"/>
      <c r="O46" s="70"/>
      <c r="P46" s="70"/>
      <c r="Q46" s="70"/>
      <c r="R46" s="70"/>
    </row>
    <row r="47" spans="1:18" s="32" customFormat="1" ht="19.5" x14ac:dyDescent="0.35">
      <c r="A47" s="172"/>
      <c r="B47" s="359" t="s">
        <v>86</v>
      </c>
      <c r="C47" s="50" t="s">
        <v>81</v>
      </c>
      <c r="D47" s="63"/>
      <c r="E47" s="36"/>
      <c r="F47" s="409" t="str">
        <f>IF(K52&gt;=1,"CUMPLE","NO CUMPLE")</f>
        <v>CUMPLE</v>
      </c>
      <c r="G47" s="234"/>
      <c r="H47" s="176"/>
      <c r="I47" s="69"/>
      <c r="J47" s="94" t="s">
        <v>79</v>
      </c>
      <c r="K47" s="70">
        <f>IF(D47="X",1,0)</f>
        <v>0</v>
      </c>
      <c r="L47" s="58"/>
      <c r="M47" s="58"/>
      <c r="N47" s="58"/>
      <c r="O47" s="70"/>
      <c r="P47" s="70"/>
      <c r="Q47" s="70"/>
      <c r="R47" s="70"/>
    </row>
    <row r="48" spans="1:18" s="34" customFormat="1" ht="19.5" x14ac:dyDescent="0.3">
      <c r="A48" s="173"/>
      <c r="B48" s="359"/>
      <c r="C48" s="35" t="s">
        <v>82</v>
      </c>
      <c r="D48" s="63"/>
      <c r="E48" s="37"/>
      <c r="F48" s="409"/>
      <c r="G48" s="235"/>
      <c r="H48" s="178"/>
      <c r="I48" s="71"/>
      <c r="J48" s="57"/>
      <c r="K48" s="70">
        <f t="shared" ref="K48:K51" si="3">IF(D48="X",1,0)</f>
        <v>0</v>
      </c>
      <c r="L48" s="59"/>
      <c r="M48" s="59"/>
      <c r="N48" s="59"/>
      <c r="O48" s="57"/>
      <c r="P48" s="57"/>
      <c r="Q48" s="57"/>
      <c r="R48" s="57"/>
    </row>
    <row r="49" spans="1:18" s="34" customFormat="1" ht="19.5" x14ac:dyDescent="0.3">
      <c r="A49" s="173"/>
      <c r="B49" s="359"/>
      <c r="C49" s="35" t="s">
        <v>83</v>
      </c>
      <c r="D49" s="63"/>
      <c r="E49" s="37"/>
      <c r="F49" s="409"/>
      <c r="G49" s="235"/>
      <c r="H49" s="178"/>
      <c r="I49" s="71"/>
      <c r="J49" s="57"/>
      <c r="K49" s="70">
        <f t="shared" si="3"/>
        <v>0</v>
      </c>
      <c r="L49" s="59"/>
      <c r="M49" s="59"/>
      <c r="N49" s="59"/>
      <c r="O49" s="57"/>
      <c r="P49" s="57"/>
      <c r="Q49" s="57"/>
      <c r="R49" s="57"/>
    </row>
    <row r="50" spans="1:18" s="34" customFormat="1" ht="19.5" x14ac:dyDescent="0.3">
      <c r="A50" s="173"/>
      <c r="B50" s="359"/>
      <c r="C50" s="38" t="s">
        <v>84</v>
      </c>
      <c r="D50" s="63" t="s">
        <v>79</v>
      </c>
      <c r="E50" s="67"/>
      <c r="F50" s="409"/>
      <c r="G50" s="235"/>
      <c r="H50" s="178"/>
      <c r="I50" s="71"/>
      <c r="J50" s="57"/>
      <c r="K50" s="70">
        <f t="shared" si="3"/>
        <v>1</v>
      </c>
      <c r="L50" s="59"/>
      <c r="M50" s="59"/>
      <c r="N50" s="59"/>
      <c r="O50" s="57"/>
      <c r="P50" s="57"/>
      <c r="Q50" s="57"/>
      <c r="R50" s="57"/>
    </row>
    <row r="51" spans="1:18" s="34" customFormat="1" ht="20.25" thickBot="1" x14ac:dyDescent="0.35">
      <c r="A51" s="173"/>
      <c r="B51" s="359"/>
      <c r="C51" s="68" t="s">
        <v>85</v>
      </c>
      <c r="D51" s="63"/>
      <c r="E51" s="39"/>
      <c r="F51" s="409"/>
      <c r="G51" s="236"/>
      <c r="H51" s="178"/>
      <c r="I51" s="71"/>
      <c r="J51" s="57"/>
      <c r="K51" s="70">
        <f t="shared" si="3"/>
        <v>0</v>
      </c>
      <c r="L51" s="59"/>
      <c r="M51" s="59"/>
      <c r="N51" s="59"/>
      <c r="O51" s="57"/>
      <c r="P51" s="57"/>
      <c r="Q51" s="57"/>
      <c r="R51" s="57"/>
    </row>
    <row r="52" spans="1:18" s="32" customFormat="1" ht="16.5" thickBot="1" x14ac:dyDescent="0.35">
      <c r="A52" s="172"/>
      <c r="B52" s="45" t="s">
        <v>87</v>
      </c>
      <c r="C52" s="46"/>
      <c r="D52" s="46"/>
      <c r="E52" s="46"/>
      <c r="F52" s="78" t="str">
        <f>IF(F47="","PENDIENTE",IF(F46="","PENDIENTE",IF(F45="","PENDIENTE",IF(F44="","PENDIENTE",IF(F43="","PENDIENTE",IF(F39="","PENDIENTE",IF(F47="NO CUMPLE","NO CUMPLE",IF(F46="NO CUMPLE","NO CUMPLE",IF(F45="NO CUMPLE","NO CUMPLE",IF(F44="NO CUMPLE","NO CUMPLE",(IF(F43="NO CUMPLE","NO CUMPLE",IF(F39="NO CUMPLE","NO CUMPLE","CUMPLE")))))))))))))</f>
        <v>CUMPLE</v>
      </c>
      <c r="G52" s="44"/>
      <c r="H52" s="181" t="s">
        <v>74</v>
      </c>
      <c r="I52" s="69"/>
      <c r="J52" s="70"/>
      <c r="K52" s="70">
        <f>SUM(K47:K51)</f>
        <v>1</v>
      </c>
      <c r="L52" s="58"/>
      <c r="M52" s="58"/>
      <c r="N52" s="58"/>
      <c r="O52" s="70"/>
      <c r="P52" s="70"/>
      <c r="Q52" s="70"/>
      <c r="R52" s="70"/>
    </row>
    <row r="53" spans="1:18" ht="14.25" thickBot="1" x14ac:dyDescent="0.3">
      <c r="B53" s="79"/>
      <c r="C53" s="79"/>
      <c r="D53" s="79"/>
      <c r="E53" s="79"/>
      <c r="F53" s="80"/>
      <c r="G53" s="79"/>
      <c r="I53" s="72"/>
      <c r="L53" s="11"/>
      <c r="M53" s="11"/>
      <c r="N53" s="11"/>
      <c r="O53" s="72"/>
      <c r="P53" s="72"/>
      <c r="Q53" s="72"/>
      <c r="R53" s="72"/>
    </row>
    <row r="54" spans="1:18" s="32" customFormat="1" ht="21" thickBot="1" x14ac:dyDescent="0.3">
      <c r="A54" s="172"/>
      <c r="B54" s="48" t="s">
        <v>89</v>
      </c>
      <c r="C54" s="366" t="s">
        <v>76</v>
      </c>
      <c r="D54" s="367"/>
      <c r="E54" s="367"/>
      <c r="F54" s="367"/>
      <c r="G54" s="368"/>
      <c r="H54" s="176"/>
      <c r="I54" s="31"/>
      <c r="J54" s="70"/>
      <c r="K54" s="70"/>
      <c r="L54" s="77"/>
      <c r="M54" s="58"/>
      <c r="N54" s="58"/>
    </row>
    <row r="55" spans="1:18" s="32" customFormat="1" ht="34.5" customHeight="1" thickBot="1" x14ac:dyDescent="0.3">
      <c r="A55" s="172"/>
      <c r="B55" s="47" t="s">
        <v>62</v>
      </c>
      <c r="C55" s="366" t="s">
        <v>78</v>
      </c>
      <c r="D55" s="367"/>
      <c r="E55" s="367"/>
      <c r="F55" s="367"/>
      <c r="G55" s="368"/>
      <c r="H55" s="176"/>
      <c r="I55" s="31"/>
      <c r="J55" s="70"/>
      <c r="K55" s="70"/>
      <c r="L55" s="83"/>
      <c r="M55" s="58"/>
      <c r="N55" s="58"/>
    </row>
    <row r="56" spans="1:18" s="34" customFormat="1" ht="32.25" customHeight="1" thickBot="1" x14ac:dyDescent="0.35">
      <c r="A56" s="173"/>
      <c r="B56" s="56" t="s">
        <v>63</v>
      </c>
      <c r="C56" s="394"/>
      <c r="D56" s="395"/>
      <c r="E56" s="395"/>
      <c r="F56" s="395"/>
      <c r="G56" s="396"/>
      <c r="H56" s="178"/>
      <c r="I56" s="33"/>
      <c r="J56" s="57"/>
      <c r="K56" s="57"/>
      <c r="L56" s="84"/>
      <c r="M56" s="59"/>
      <c r="N56" s="59"/>
    </row>
    <row r="57" spans="1:18" s="32" customFormat="1" ht="37.5" customHeight="1" thickBot="1" x14ac:dyDescent="0.3">
      <c r="A57" s="172"/>
      <c r="B57" s="49" t="s">
        <v>64</v>
      </c>
      <c r="C57" s="375">
        <v>1</v>
      </c>
      <c r="D57" s="376"/>
      <c r="E57" s="376"/>
      <c r="F57" s="376"/>
      <c r="G57" s="377"/>
      <c r="H57" s="176"/>
      <c r="I57" s="69"/>
      <c r="J57" s="70"/>
      <c r="K57" s="70"/>
      <c r="L57" s="58"/>
      <c r="M57" s="58"/>
      <c r="N57" s="58"/>
      <c r="O57" s="70"/>
      <c r="P57" s="70"/>
      <c r="Q57" s="70"/>
      <c r="R57" s="70"/>
    </row>
    <row r="58" spans="1:18" s="32" customFormat="1" ht="30" customHeight="1" thickBot="1" x14ac:dyDescent="0.35">
      <c r="A58" s="172"/>
      <c r="B58" s="51"/>
      <c r="C58" s="52" t="s">
        <v>65</v>
      </c>
      <c r="D58" s="53" t="s">
        <v>66</v>
      </c>
      <c r="E58" s="66" t="s">
        <v>173</v>
      </c>
      <c r="F58" s="54" t="s">
        <v>67</v>
      </c>
      <c r="G58" s="55" t="s">
        <v>68</v>
      </c>
      <c r="H58" s="176"/>
      <c r="I58" s="69"/>
      <c r="J58" s="70"/>
      <c r="K58" s="70"/>
      <c r="L58" s="58"/>
      <c r="M58" s="58"/>
      <c r="N58" s="58"/>
      <c r="O58" s="70"/>
      <c r="P58" s="70"/>
      <c r="Q58" s="70"/>
      <c r="R58" s="70"/>
    </row>
    <row r="59" spans="1:18" s="32" customFormat="1" ht="23.25" customHeight="1" x14ac:dyDescent="0.35">
      <c r="A59" s="172"/>
      <c r="B59" s="357" t="s">
        <v>69</v>
      </c>
      <c r="C59" s="50">
        <v>82101500</v>
      </c>
      <c r="D59" s="211"/>
      <c r="E59" s="212"/>
      <c r="F59" s="409" t="str">
        <f>IF(K63&gt;=1,"CUMPLE","NO CUMPLE")</f>
        <v>NO CUMPLE</v>
      </c>
      <c r="G59" s="410"/>
      <c r="H59" s="176"/>
      <c r="I59" s="69"/>
      <c r="J59" s="94" t="s">
        <v>79</v>
      </c>
      <c r="K59" s="70">
        <f>IF(D59="X",1,0)</f>
        <v>0</v>
      </c>
      <c r="L59" s="58"/>
      <c r="M59" s="58"/>
      <c r="N59" s="58"/>
      <c r="O59" s="70"/>
      <c r="P59" s="70"/>
      <c r="Q59" s="70"/>
      <c r="R59" s="70"/>
    </row>
    <row r="60" spans="1:18" s="34" customFormat="1" ht="15" customHeight="1" x14ac:dyDescent="0.3">
      <c r="A60" s="173"/>
      <c r="B60" s="357"/>
      <c r="C60" s="35">
        <v>82101600</v>
      </c>
      <c r="D60" s="211"/>
      <c r="E60" s="213"/>
      <c r="F60" s="409"/>
      <c r="G60" s="411"/>
      <c r="H60" s="178"/>
      <c r="I60" s="71"/>
      <c r="J60" s="57"/>
      <c r="K60" s="70">
        <f t="shared" ref="K60:K62" si="4">IF(D60="X",1,0)</f>
        <v>0</v>
      </c>
      <c r="L60" s="59"/>
      <c r="M60" s="59"/>
      <c r="N60" s="59"/>
      <c r="O60" s="57"/>
      <c r="P60" s="57"/>
      <c r="Q60" s="57"/>
      <c r="R60" s="57"/>
    </row>
    <row r="61" spans="1:18" s="34" customFormat="1" ht="19.5" x14ac:dyDescent="0.3">
      <c r="A61" s="173"/>
      <c r="B61" s="357"/>
      <c r="C61" s="35">
        <v>82101800</v>
      </c>
      <c r="D61" s="211"/>
      <c r="E61" s="213"/>
      <c r="F61" s="409"/>
      <c r="G61" s="411"/>
      <c r="H61" s="178"/>
      <c r="I61" s="71"/>
      <c r="J61" s="57"/>
      <c r="K61" s="70">
        <f t="shared" si="4"/>
        <v>0</v>
      </c>
      <c r="L61" s="59"/>
      <c r="M61" s="59"/>
      <c r="N61" s="59"/>
      <c r="O61" s="57"/>
      <c r="P61" s="57"/>
      <c r="Q61" s="57"/>
      <c r="R61" s="57"/>
    </row>
    <row r="62" spans="1:18" s="34" customFormat="1" ht="66" customHeight="1" thickBot="1" x14ac:dyDescent="0.35">
      <c r="A62" s="173"/>
      <c r="B62" s="357"/>
      <c r="C62" s="38">
        <v>82101900</v>
      </c>
      <c r="D62" s="211"/>
      <c r="E62" s="214"/>
      <c r="F62" s="409"/>
      <c r="G62" s="412"/>
      <c r="H62" s="178"/>
      <c r="I62" s="71"/>
      <c r="J62" s="57"/>
      <c r="K62" s="70">
        <f t="shared" si="4"/>
        <v>0</v>
      </c>
      <c r="L62" s="59"/>
      <c r="M62" s="59"/>
      <c r="N62" s="59"/>
      <c r="O62" s="57"/>
      <c r="P62" s="57"/>
      <c r="Q62" s="57"/>
      <c r="R62" s="57"/>
    </row>
    <row r="63" spans="1:18" s="32" customFormat="1" ht="22.5" customHeight="1" thickBot="1" x14ac:dyDescent="0.35">
      <c r="A63" s="172"/>
      <c r="B63" s="40" t="s">
        <v>171</v>
      </c>
      <c r="C63" s="41"/>
      <c r="D63" s="64"/>
      <c r="E63" s="61"/>
      <c r="F63" s="43" t="str">
        <f>IF(D63="","NO CUMPLE","CUMPLE")</f>
        <v>NO CUMPLE</v>
      </c>
      <c r="G63" s="88"/>
      <c r="H63" s="179">
        <f>YEAR(D63)</f>
        <v>1900</v>
      </c>
      <c r="I63" s="69"/>
      <c r="J63" s="70"/>
      <c r="K63" s="70">
        <f>SUM(K59:K62)</f>
        <v>0</v>
      </c>
      <c r="L63" s="58"/>
      <c r="M63" s="58"/>
      <c r="N63" s="58"/>
      <c r="O63" s="70"/>
      <c r="P63" s="70"/>
      <c r="Q63" s="70"/>
      <c r="R63" s="70"/>
    </row>
    <row r="64" spans="1:18" s="32" customFormat="1" ht="20.25" customHeight="1" thickBot="1" x14ac:dyDescent="0.35">
      <c r="A64" s="172"/>
      <c r="B64" s="40" t="s">
        <v>70</v>
      </c>
      <c r="C64" s="41"/>
      <c r="D64" s="65"/>
      <c r="E64" s="61"/>
      <c r="F64" s="43" t="str">
        <f>IF(D64="","NO CUMPLE","CUMPLE")</f>
        <v>NO CUMPLE</v>
      </c>
      <c r="G64" s="88"/>
      <c r="H64" s="176"/>
      <c r="I64" s="69"/>
      <c r="J64" s="70"/>
      <c r="K64" s="70"/>
      <c r="L64" s="58"/>
      <c r="M64" s="58"/>
      <c r="N64" s="58"/>
      <c r="O64" s="70"/>
      <c r="P64" s="70"/>
      <c r="Q64" s="70"/>
      <c r="R64" s="70"/>
    </row>
    <row r="65" spans="1:18" s="32" customFormat="1" ht="24.75" customHeight="1" thickBot="1" x14ac:dyDescent="0.35">
      <c r="A65" s="172"/>
      <c r="B65" s="40" t="s">
        <v>72</v>
      </c>
      <c r="C65" s="41"/>
      <c r="D65" s="64"/>
      <c r="E65" s="62"/>
      <c r="F65" s="43" t="str">
        <f>IF(D65="","",IF(OR(D65&gt;$C$5,D65&lt;$K$25,),"NO CUMPLE","CUMPLE"))</f>
        <v/>
      </c>
      <c r="G65" s="88"/>
      <c r="H65" s="180"/>
      <c r="I65" s="69"/>
      <c r="J65" s="70"/>
      <c r="K65" s="95">
        <v>41846</v>
      </c>
      <c r="L65" s="58"/>
      <c r="M65" s="58"/>
      <c r="N65" s="58"/>
      <c r="O65" s="75"/>
      <c r="P65" s="70"/>
      <c r="Q65" s="70"/>
      <c r="R65" s="70"/>
    </row>
    <row r="66" spans="1:18" s="32" customFormat="1" ht="19.5" customHeight="1" thickBot="1" x14ac:dyDescent="0.35">
      <c r="A66" s="172"/>
      <c r="B66" s="40" t="s">
        <v>71</v>
      </c>
      <c r="C66" s="41"/>
      <c r="D66" s="42" t="str">
        <f>IFERROR((D64/(VLOOKUP(H63,Hoja1!$A$9:$C$44,3,0)))*C57,"PENDIENTE")</f>
        <v>PENDIENTE</v>
      </c>
      <c r="E66" s="62"/>
      <c r="F66" s="43" t="str">
        <f>IF(D66=0,"NO CUMPLE","CUMPLE")</f>
        <v>CUMPLE</v>
      </c>
      <c r="G66" s="88"/>
      <c r="H66" s="180"/>
      <c r="I66" s="69"/>
      <c r="J66" s="70"/>
      <c r="K66" s="70"/>
      <c r="L66" s="58"/>
      <c r="M66" s="58"/>
      <c r="N66" s="58"/>
      <c r="O66" s="70"/>
      <c r="P66" s="70"/>
      <c r="Q66" s="70"/>
      <c r="R66" s="70"/>
    </row>
    <row r="67" spans="1:18" s="32" customFormat="1" ht="19.5" x14ac:dyDescent="0.35">
      <c r="A67" s="172"/>
      <c r="B67" s="359" t="s">
        <v>86</v>
      </c>
      <c r="C67" s="50" t="s">
        <v>81</v>
      </c>
      <c r="D67" s="63"/>
      <c r="E67" s="36"/>
      <c r="F67" s="358" t="str">
        <f>IF(K72&gt;=1,"CUMPLE","NO CUMPLE")</f>
        <v>NO CUMPLE</v>
      </c>
      <c r="G67" s="86"/>
      <c r="H67" s="176"/>
      <c r="I67" s="69"/>
      <c r="J67" s="94" t="s">
        <v>79</v>
      </c>
      <c r="K67" s="70">
        <f>IF(D67="X",1,0)</f>
        <v>0</v>
      </c>
      <c r="L67" s="58"/>
      <c r="M67" s="58"/>
      <c r="N67" s="58"/>
      <c r="O67" s="70"/>
      <c r="P67" s="70"/>
      <c r="Q67" s="70"/>
      <c r="R67" s="70"/>
    </row>
    <row r="68" spans="1:18" s="34" customFormat="1" ht="19.5" x14ac:dyDescent="0.3">
      <c r="A68" s="173"/>
      <c r="B68" s="359"/>
      <c r="C68" s="35" t="s">
        <v>82</v>
      </c>
      <c r="D68" s="63"/>
      <c r="E68" s="37"/>
      <c r="F68" s="358"/>
      <c r="G68" s="85"/>
      <c r="H68" s="178"/>
      <c r="I68" s="71"/>
      <c r="J68" s="57"/>
      <c r="K68" s="70">
        <f t="shared" ref="K68:K71" si="5">IF(D68="X",1,0)</f>
        <v>0</v>
      </c>
      <c r="L68" s="59"/>
      <c r="M68" s="59"/>
      <c r="N68" s="59"/>
      <c r="O68" s="57"/>
      <c r="P68" s="57"/>
      <c r="Q68" s="57"/>
      <c r="R68" s="57"/>
    </row>
    <row r="69" spans="1:18" s="34" customFormat="1" ht="19.5" x14ac:dyDescent="0.3">
      <c r="A69" s="173"/>
      <c r="B69" s="359"/>
      <c r="C69" s="35" t="s">
        <v>83</v>
      </c>
      <c r="D69" s="63"/>
      <c r="E69" s="37"/>
      <c r="F69" s="358"/>
      <c r="G69" s="85"/>
      <c r="H69" s="178"/>
      <c r="I69" s="71"/>
      <c r="J69" s="57"/>
      <c r="K69" s="70">
        <f t="shared" si="5"/>
        <v>0</v>
      </c>
      <c r="L69" s="59"/>
      <c r="M69" s="59"/>
      <c r="N69" s="59"/>
      <c r="O69" s="57"/>
      <c r="P69" s="57"/>
      <c r="Q69" s="57"/>
      <c r="R69" s="57"/>
    </row>
    <row r="70" spans="1:18" s="34" customFormat="1" ht="19.5" x14ac:dyDescent="0.3">
      <c r="A70" s="173"/>
      <c r="B70" s="359"/>
      <c r="C70" s="38" t="s">
        <v>84</v>
      </c>
      <c r="D70" s="63"/>
      <c r="E70" s="67"/>
      <c r="F70" s="358"/>
      <c r="G70" s="85"/>
      <c r="H70" s="178"/>
      <c r="I70" s="71"/>
      <c r="J70" s="57"/>
      <c r="K70" s="70">
        <f t="shared" si="5"/>
        <v>0</v>
      </c>
      <c r="L70" s="59"/>
      <c r="M70" s="59"/>
      <c r="N70" s="59"/>
      <c r="O70" s="57"/>
      <c r="P70" s="57"/>
      <c r="Q70" s="57"/>
      <c r="R70" s="57"/>
    </row>
    <row r="71" spans="1:18" s="34" customFormat="1" ht="20.25" thickBot="1" x14ac:dyDescent="0.35">
      <c r="A71" s="173"/>
      <c r="B71" s="359"/>
      <c r="C71" s="68" t="s">
        <v>85</v>
      </c>
      <c r="D71" s="63"/>
      <c r="E71" s="39"/>
      <c r="F71" s="358"/>
      <c r="G71" s="87"/>
      <c r="H71" s="178"/>
      <c r="I71" s="71"/>
      <c r="J71" s="57"/>
      <c r="K71" s="70">
        <f t="shared" si="5"/>
        <v>0</v>
      </c>
      <c r="L71" s="59"/>
      <c r="M71" s="59"/>
      <c r="N71" s="59"/>
      <c r="O71" s="57"/>
      <c r="P71" s="57"/>
      <c r="Q71" s="57"/>
      <c r="R71" s="57"/>
    </row>
    <row r="72" spans="1:18" s="32" customFormat="1" ht="16.5" thickBot="1" x14ac:dyDescent="0.35">
      <c r="A72" s="172"/>
      <c r="B72" s="45" t="s">
        <v>87</v>
      </c>
      <c r="C72" s="46"/>
      <c r="D72" s="46"/>
      <c r="E72" s="46"/>
      <c r="F72" s="78" t="str">
        <f>IF(F67="","PENDIENTE",IF(F66="","PENDIENTE",IF(F65="","PENDIENTE",IF(F64="","PENDIENTE",IF(F63="","PENDIENTE",IF(F59="","PENDIENTE",IF(F67="NO CUMPLE","NO CUMPLE",IF(F66="NO CUMPLE","NO CUMPLE",IF(F65="NO CUMPLE","NO CUMPLE",IF(F64="NO CUMPLE","NO CUMPLE",(IF(F63="NO CUMPLE","NO CUMPLE",IF(F59="NO CUMPLE","NO CUMPLE","CUMPLE")))))))))))))</f>
        <v>PENDIENTE</v>
      </c>
      <c r="G72" s="44"/>
      <c r="H72" s="181" t="s">
        <v>74</v>
      </c>
      <c r="I72" s="69"/>
      <c r="J72" s="70"/>
      <c r="K72" s="70">
        <f>SUM(K67:K71)</f>
        <v>0</v>
      </c>
      <c r="L72" s="58"/>
      <c r="M72" s="58"/>
      <c r="N72" s="58"/>
      <c r="O72" s="70"/>
      <c r="P72" s="70"/>
      <c r="Q72" s="70"/>
      <c r="R72" s="70"/>
    </row>
    <row r="73" spans="1:18" ht="14.25" thickBot="1" x14ac:dyDescent="0.3">
      <c r="B73" s="79"/>
      <c r="C73" s="79"/>
      <c r="D73" s="79"/>
      <c r="E73" s="79"/>
      <c r="F73" s="80"/>
      <c r="G73" s="79"/>
      <c r="I73" s="72"/>
      <c r="L73" s="11"/>
      <c r="M73" s="11"/>
      <c r="N73" s="11"/>
      <c r="O73" s="72"/>
      <c r="P73" s="72"/>
      <c r="Q73" s="72"/>
      <c r="R73" s="72"/>
    </row>
    <row r="74" spans="1:18" s="32" customFormat="1" ht="21" thickBot="1" x14ac:dyDescent="0.3">
      <c r="A74" s="172"/>
      <c r="B74" s="48" t="s">
        <v>90</v>
      </c>
      <c r="C74" s="366" t="s">
        <v>76</v>
      </c>
      <c r="D74" s="367"/>
      <c r="E74" s="367"/>
      <c r="F74" s="367"/>
      <c r="G74" s="368"/>
      <c r="H74" s="176"/>
      <c r="I74" s="31"/>
      <c r="J74" s="70"/>
      <c r="K74" s="70"/>
      <c r="L74" s="77"/>
      <c r="M74" s="58"/>
      <c r="N74" s="58"/>
    </row>
    <row r="75" spans="1:18" s="32" customFormat="1" ht="34.5" customHeight="1" thickBot="1" x14ac:dyDescent="0.3">
      <c r="A75" s="172"/>
      <c r="B75" s="47" t="s">
        <v>62</v>
      </c>
      <c r="C75" s="366" t="s">
        <v>78</v>
      </c>
      <c r="D75" s="367"/>
      <c r="E75" s="367"/>
      <c r="F75" s="367"/>
      <c r="G75" s="368"/>
      <c r="H75" s="176"/>
      <c r="I75" s="31"/>
      <c r="J75" s="70"/>
      <c r="K75" s="70"/>
      <c r="L75" s="83"/>
      <c r="M75" s="58"/>
      <c r="N75" s="58"/>
    </row>
    <row r="76" spans="1:18" s="34" customFormat="1" ht="32.25" customHeight="1" thickBot="1" x14ac:dyDescent="0.35">
      <c r="A76" s="173"/>
      <c r="B76" s="56" t="s">
        <v>63</v>
      </c>
      <c r="C76" s="394"/>
      <c r="D76" s="395"/>
      <c r="E76" s="395"/>
      <c r="F76" s="395"/>
      <c r="G76" s="396"/>
      <c r="H76" s="178"/>
      <c r="I76" s="33"/>
      <c r="J76" s="57"/>
      <c r="K76" s="57"/>
      <c r="L76" s="84"/>
      <c r="M76" s="59"/>
      <c r="N76" s="59"/>
    </row>
    <row r="77" spans="1:18" s="32" customFormat="1" ht="37.5" customHeight="1" thickBot="1" x14ac:dyDescent="0.3">
      <c r="A77" s="172"/>
      <c r="B77" s="49" t="s">
        <v>64</v>
      </c>
      <c r="C77" s="375">
        <v>1</v>
      </c>
      <c r="D77" s="376"/>
      <c r="E77" s="376"/>
      <c r="F77" s="376"/>
      <c r="G77" s="377"/>
      <c r="H77" s="176"/>
      <c r="I77" s="69"/>
      <c r="J77" s="70"/>
      <c r="K77" s="70"/>
      <c r="L77" s="58"/>
      <c r="M77" s="58"/>
      <c r="N77" s="58"/>
      <c r="O77" s="70"/>
      <c r="P77" s="70"/>
      <c r="Q77" s="70"/>
      <c r="R77" s="70"/>
    </row>
    <row r="78" spans="1:18" s="32" customFormat="1" ht="30" customHeight="1" thickBot="1" x14ac:dyDescent="0.35">
      <c r="A78" s="172"/>
      <c r="B78" s="51"/>
      <c r="C78" s="52" t="s">
        <v>65</v>
      </c>
      <c r="D78" s="53" t="s">
        <v>66</v>
      </c>
      <c r="E78" s="66" t="s">
        <v>172</v>
      </c>
      <c r="F78" s="54" t="s">
        <v>67</v>
      </c>
      <c r="G78" s="55" t="s">
        <v>68</v>
      </c>
      <c r="H78" s="176"/>
      <c r="I78" s="69"/>
      <c r="J78" s="70"/>
      <c r="K78" s="70"/>
      <c r="L78" s="58"/>
      <c r="M78" s="58"/>
      <c r="N78" s="58"/>
      <c r="O78" s="70"/>
      <c r="P78" s="70"/>
      <c r="Q78" s="70"/>
      <c r="R78" s="70"/>
    </row>
    <row r="79" spans="1:18" s="32" customFormat="1" ht="23.25" customHeight="1" x14ac:dyDescent="0.35">
      <c r="A79" s="172"/>
      <c r="B79" s="357" t="s">
        <v>69</v>
      </c>
      <c r="C79" s="50">
        <v>82101500</v>
      </c>
      <c r="D79" s="211"/>
      <c r="E79" s="212"/>
      <c r="F79" s="409" t="str">
        <f>IF(K83&gt;=1,"CUMPLE","NO CUMPLE")</f>
        <v>NO CUMPLE</v>
      </c>
      <c r="G79" s="410"/>
      <c r="H79" s="176"/>
      <c r="I79" s="69"/>
      <c r="J79" s="94" t="s">
        <v>79</v>
      </c>
      <c r="K79" s="70">
        <f>IF(D79="X",1,0)</f>
        <v>0</v>
      </c>
      <c r="L79" s="58"/>
      <c r="M79" s="58"/>
      <c r="N79" s="58"/>
      <c r="O79" s="70"/>
      <c r="P79" s="70"/>
      <c r="Q79" s="70"/>
      <c r="R79" s="70"/>
    </row>
    <row r="80" spans="1:18" s="34" customFormat="1" ht="15" customHeight="1" x14ac:dyDescent="0.3">
      <c r="A80" s="173"/>
      <c r="B80" s="357"/>
      <c r="C80" s="35">
        <v>82101600</v>
      </c>
      <c r="D80" s="211"/>
      <c r="E80" s="213"/>
      <c r="F80" s="409"/>
      <c r="G80" s="411"/>
      <c r="H80" s="178"/>
      <c r="I80" s="71"/>
      <c r="J80" s="57"/>
      <c r="K80" s="70">
        <f t="shared" ref="K80:K82" si="6">IF(D80="X",1,0)</f>
        <v>0</v>
      </c>
      <c r="L80" s="59"/>
      <c r="M80" s="59"/>
      <c r="N80" s="59"/>
      <c r="O80" s="57"/>
      <c r="P80" s="57"/>
      <c r="Q80" s="57"/>
      <c r="R80" s="57"/>
    </row>
    <row r="81" spans="1:18" s="34" customFormat="1" ht="19.5" x14ac:dyDescent="0.3">
      <c r="A81" s="173"/>
      <c r="B81" s="357"/>
      <c r="C81" s="35">
        <v>82101800</v>
      </c>
      <c r="D81" s="211"/>
      <c r="E81" s="213"/>
      <c r="F81" s="409"/>
      <c r="G81" s="411"/>
      <c r="H81" s="178"/>
      <c r="I81" s="71"/>
      <c r="J81" s="57"/>
      <c r="K81" s="70">
        <f t="shared" si="6"/>
        <v>0</v>
      </c>
      <c r="L81" s="59"/>
      <c r="M81" s="59"/>
      <c r="N81" s="59"/>
      <c r="O81" s="57"/>
      <c r="P81" s="57"/>
      <c r="Q81" s="57"/>
      <c r="R81" s="57"/>
    </row>
    <row r="82" spans="1:18" s="34" customFormat="1" ht="60" customHeight="1" thickBot="1" x14ac:dyDescent="0.35">
      <c r="A82" s="173"/>
      <c r="B82" s="357"/>
      <c r="C82" s="38">
        <v>82101900</v>
      </c>
      <c r="D82" s="211"/>
      <c r="E82" s="214"/>
      <c r="F82" s="409"/>
      <c r="G82" s="412"/>
      <c r="H82" s="178"/>
      <c r="I82" s="71"/>
      <c r="J82" s="57"/>
      <c r="K82" s="70">
        <f t="shared" si="6"/>
        <v>0</v>
      </c>
      <c r="L82" s="59"/>
      <c r="M82" s="59"/>
      <c r="N82" s="59"/>
      <c r="O82" s="57"/>
      <c r="P82" s="57"/>
      <c r="Q82" s="57"/>
      <c r="R82" s="57"/>
    </row>
    <row r="83" spans="1:18" s="32" customFormat="1" ht="22.5" customHeight="1" thickBot="1" x14ac:dyDescent="0.35">
      <c r="A83" s="172"/>
      <c r="B83" s="40" t="s">
        <v>171</v>
      </c>
      <c r="C83" s="41"/>
      <c r="D83" s="64"/>
      <c r="E83" s="61"/>
      <c r="F83" s="43" t="str">
        <f>IF(D83="","NO CUMPLE","CUMPLE")</f>
        <v>NO CUMPLE</v>
      </c>
      <c r="G83" s="88"/>
      <c r="H83" s="179">
        <f>YEAR(D83)</f>
        <v>1900</v>
      </c>
      <c r="I83" s="69"/>
      <c r="J83" s="70"/>
      <c r="K83" s="70">
        <f>SUM(K79:K82)</f>
        <v>0</v>
      </c>
      <c r="L83" s="58"/>
      <c r="M83" s="58"/>
      <c r="N83" s="58"/>
      <c r="O83" s="70"/>
      <c r="P83" s="70"/>
      <c r="Q83" s="70"/>
      <c r="R83" s="70"/>
    </row>
    <row r="84" spans="1:18" s="32" customFormat="1" ht="20.25" customHeight="1" thickBot="1" x14ac:dyDescent="0.35">
      <c r="A84" s="172"/>
      <c r="B84" s="40" t="s">
        <v>70</v>
      </c>
      <c r="C84" s="41"/>
      <c r="D84" s="65"/>
      <c r="E84" s="61"/>
      <c r="F84" s="43" t="str">
        <f>IF(D84="","NO CUMPLE","CUMPLE")</f>
        <v>NO CUMPLE</v>
      </c>
      <c r="G84" s="88"/>
      <c r="H84" s="176"/>
      <c r="I84" s="69"/>
      <c r="J84" s="70"/>
      <c r="K84" s="70"/>
      <c r="L84" s="58"/>
      <c r="M84" s="58"/>
      <c r="N84" s="58"/>
      <c r="O84" s="70"/>
      <c r="P84" s="70"/>
      <c r="Q84" s="70"/>
      <c r="R84" s="70"/>
    </row>
    <row r="85" spans="1:18" s="32" customFormat="1" ht="24.75" customHeight="1" thickBot="1" x14ac:dyDescent="0.35">
      <c r="A85" s="172"/>
      <c r="B85" s="40" t="s">
        <v>72</v>
      </c>
      <c r="C85" s="41"/>
      <c r="D85" s="64"/>
      <c r="E85" s="62"/>
      <c r="F85" s="43" t="str">
        <f>IF(D85="","",IF(OR(D85&gt;$C$5,D85&lt;$K$25,),"NO CUMPLE","CUMPLE"))</f>
        <v/>
      </c>
      <c r="G85" s="88"/>
      <c r="H85" s="180"/>
      <c r="I85" s="69"/>
      <c r="J85" s="70"/>
      <c r="K85" s="95">
        <v>41846</v>
      </c>
      <c r="L85" s="58"/>
      <c r="M85" s="58"/>
      <c r="N85" s="58"/>
      <c r="O85" s="75"/>
      <c r="P85" s="70"/>
      <c r="Q85" s="70"/>
      <c r="R85" s="70"/>
    </row>
    <row r="86" spans="1:18" s="32" customFormat="1" ht="19.5" customHeight="1" thickBot="1" x14ac:dyDescent="0.35">
      <c r="A86" s="172"/>
      <c r="B86" s="40" t="s">
        <v>71</v>
      </c>
      <c r="C86" s="41"/>
      <c r="D86" s="42" t="str">
        <f>IFERROR((D84/(VLOOKUP(H83,Hoja1!$A$9:$C$44,3,0)))*C77,"PENDIENTE")</f>
        <v>PENDIENTE</v>
      </c>
      <c r="E86" s="62"/>
      <c r="F86" s="43" t="str">
        <f>IF(D86=0,"NO CUMPLE","CUMPLE")</f>
        <v>CUMPLE</v>
      </c>
      <c r="G86" s="88"/>
      <c r="H86" s="180"/>
      <c r="I86" s="69"/>
      <c r="J86" s="70"/>
      <c r="K86" s="70"/>
      <c r="L86" s="58"/>
      <c r="M86" s="58"/>
      <c r="N86" s="58"/>
      <c r="O86" s="70"/>
      <c r="P86" s="70"/>
      <c r="Q86" s="70"/>
      <c r="R86" s="70"/>
    </row>
    <row r="87" spans="1:18" s="32" customFormat="1" ht="19.5" x14ac:dyDescent="0.35">
      <c r="A87" s="172"/>
      <c r="B87" s="359" t="s">
        <v>86</v>
      </c>
      <c r="C87" s="50" t="s">
        <v>81</v>
      </c>
      <c r="D87" s="63"/>
      <c r="E87" s="36"/>
      <c r="F87" s="358" t="str">
        <f>IF(K92&gt;=1,"CUMPLE","NO CUMPLE")</f>
        <v>NO CUMPLE</v>
      </c>
      <c r="G87" s="86"/>
      <c r="H87" s="176"/>
      <c r="I87" s="69"/>
      <c r="J87" s="94" t="s">
        <v>79</v>
      </c>
      <c r="K87" s="70">
        <f>IF(D87="X",1,0)</f>
        <v>0</v>
      </c>
      <c r="L87" s="58"/>
      <c r="M87" s="58"/>
      <c r="N87" s="58"/>
      <c r="O87" s="70"/>
      <c r="P87" s="70"/>
      <c r="Q87" s="70"/>
      <c r="R87" s="70"/>
    </row>
    <row r="88" spans="1:18" s="34" customFormat="1" ht="19.5" x14ac:dyDescent="0.3">
      <c r="A88" s="173"/>
      <c r="B88" s="359"/>
      <c r="C88" s="35" t="s">
        <v>82</v>
      </c>
      <c r="D88" s="63"/>
      <c r="E88" s="37"/>
      <c r="F88" s="358"/>
      <c r="G88" s="85"/>
      <c r="H88" s="178"/>
      <c r="I88" s="71"/>
      <c r="J88" s="57"/>
      <c r="K88" s="70">
        <f t="shared" ref="K88:K91" si="7">IF(D88="X",1,0)</f>
        <v>0</v>
      </c>
      <c r="L88" s="59"/>
      <c r="M88" s="59"/>
      <c r="N88" s="59"/>
      <c r="O88" s="57"/>
      <c r="P88" s="57"/>
      <c r="Q88" s="57"/>
      <c r="R88" s="57"/>
    </row>
    <row r="89" spans="1:18" s="34" customFormat="1" ht="19.5" x14ac:dyDescent="0.3">
      <c r="A89" s="173"/>
      <c r="B89" s="359"/>
      <c r="C89" s="35" t="s">
        <v>83</v>
      </c>
      <c r="D89" s="63"/>
      <c r="E89" s="37"/>
      <c r="F89" s="358"/>
      <c r="G89" s="85"/>
      <c r="H89" s="178"/>
      <c r="I89" s="71"/>
      <c r="J89" s="57"/>
      <c r="K89" s="70">
        <f t="shared" si="7"/>
        <v>0</v>
      </c>
      <c r="L89" s="59"/>
      <c r="M89" s="59"/>
      <c r="N89" s="59"/>
      <c r="O89" s="57"/>
      <c r="P89" s="57"/>
      <c r="Q89" s="57"/>
      <c r="R89" s="57"/>
    </row>
    <row r="90" spans="1:18" s="34" customFormat="1" ht="19.5" x14ac:dyDescent="0.3">
      <c r="A90" s="173"/>
      <c r="B90" s="359"/>
      <c r="C90" s="38" t="s">
        <v>84</v>
      </c>
      <c r="D90" s="63"/>
      <c r="E90" s="67"/>
      <c r="F90" s="358"/>
      <c r="G90" s="85"/>
      <c r="H90" s="178"/>
      <c r="I90" s="71"/>
      <c r="J90" s="57"/>
      <c r="K90" s="70">
        <f t="shared" si="7"/>
        <v>0</v>
      </c>
      <c r="L90" s="59"/>
      <c r="M90" s="59"/>
      <c r="N90" s="59"/>
      <c r="O90" s="57"/>
      <c r="P90" s="57"/>
      <c r="Q90" s="57"/>
      <c r="R90" s="57"/>
    </row>
    <row r="91" spans="1:18" s="34" customFormat="1" ht="20.25" thickBot="1" x14ac:dyDescent="0.35">
      <c r="A91" s="173"/>
      <c r="B91" s="359"/>
      <c r="C91" s="68" t="s">
        <v>85</v>
      </c>
      <c r="D91" s="63"/>
      <c r="E91" s="39"/>
      <c r="F91" s="358"/>
      <c r="G91" s="87"/>
      <c r="H91" s="178"/>
      <c r="I91" s="71"/>
      <c r="J91" s="57"/>
      <c r="K91" s="70">
        <f t="shared" si="7"/>
        <v>0</v>
      </c>
      <c r="L91" s="59"/>
      <c r="M91" s="59"/>
      <c r="N91" s="59"/>
      <c r="O91" s="57"/>
      <c r="P91" s="57"/>
      <c r="Q91" s="57"/>
      <c r="R91" s="57"/>
    </row>
    <row r="92" spans="1:18" s="32" customFormat="1" ht="16.5" thickBot="1" x14ac:dyDescent="0.35">
      <c r="A92" s="172"/>
      <c r="B92" s="45" t="s">
        <v>87</v>
      </c>
      <c r="C92" s="46"/>
      <c r="D92" s="46"/>
      <c r="E92" s="46"/>
      <c r="F92" s="78" t="str">
        <f>IF(F87="","PENDIENTE",IF(F86="","PENDIENTE",IF(F85="","PENDIENTE",IF(F84="","PENDIENTE",IF(F83="","PENDIENTE",IF(F79="","PENDIENTE",IF(F87="NO CUMPLE","NO CUMPLE",IF(F86="NO CUMPLE","NO CUMPLE",IF(F85="NO CUMPLE","NO CUMPLE",IF(F84="NO CUMPLE","NO CUMPLE",(IF(F83="NO CUMPLE","NO CUMPLE",IF(F79="NO CUMPLE","NO CUMPLE","CUMPLE")))))))))))))</f>
        <v>PENDIENTE</v>
      </c>
      <c r="G92" s="44"/>
      <c r="H92" s="181" t="s">
        <v>74</v>
      </c>
      <c r="I92" s="69"/>
      <c r="J92" s="70"/>
      <c r="K92" s="70">
        <f>SUM(K87:K91)</f>
        <v>0</v>
      </c>
      <c r="L92" s="58"/>
      <c r="M92" s="58"/>
      <c r="N92" s="58"/>
      <c r="O92" s="70"/>
      <c r="P92" s="70"/>
      <c r="Q92" s="70"/>
      <c r="R92" s="70"/>
    </row>
    <row r="93" spans="1:18" ht="14.25" thickBot="1" x14ac:dyDescent="0.3">
      <c r="B93" s="79"/>
      <c r="C93" s="79"/>
      <c r="D93" s="79"/>
      <c r="E93" s="79"/>
      <c r="F93" s="80"/>
      <c r="G93" s="79"/>
      <c r="I93" s="72"/>
      <c r="L93" s="11"/>
      <c r="M93" s="11"/>
      <c r="N93" s="11"/>
      <c r="O93" s="72"/>
      <c r="P93" s="72"/>
      <c r="Q93" s="72"/>
      <c r="R93" s="72"/>
    </row>
    <row r="94" spans="1:18" s="32" customFormat="1" ht="21" thickBot="1" x14ac:dyDescent="0.3">
      <c r="A94" s="172"/>
      <c r="B94" s="48" t="s">
        <v>91</v>
      </c>
      <c r="C94" s="366" t="s">
        <v>76</v>
      </c>
      <c r="D94" s="367"/>
      <c r="E94" s="367"/>
      <c r="F94" s="367"/>
      <c r="G94" s="368"/>
      <c r="H94" s="176"/>
      <c r="I94" s="31"/>
      <c r="J94" s="70"/>
      <c r="K94" s="70"/>
      <c r="L94" s="77"/>
      <c r="M94" s="58"/>
      <c r="N94" s="58"/>
    </row>
    <row r="95" spans="1:18" s="32" customFormat="1" ht="34.5" customHeight="1" thickBot="1" x14ac:dyDescent="0.3">
      <c r="A95" s="172"/>
      <c r="B95" s="47" t="s">
        <v>62</v>
      </c>
      <c r="C95" s="366" t="s">
        <v>78</v>
      </c>
      <c r="D95" s="367"/>
      <c r="E95" s="367"/>
      <c r="F95" s="367"/>
      <c r="G95" s="368"/>
      <c r="H95" s="176"/>
      <c r="I95" s="31"/>
      <c r="J95" s="70"/>
      <c r="K95" s="70"/>
      <c r="L95" s="83"/>
      <c r="M95" s="58"/>
      <c r="N95" s="58"/>
    </row>
    <row r="96" spans="1:18" s="34" customFormat="1" ht="32.25" customHeight="1" thickBot="1" x14ac:dyDescent="0.35">
      <c r="A96" s="173"/>
      <c r="B96" s="56" t="s">
        <v>63</v>
      </c>
      <c r="C96" s="394"/>
      <c r="D96" s="395"/>
      <c r="E96" s="395"/>
      <c r="F96" s="395"/>
      <c r="G96" s="396"/>
      <c r="H96" s="178"/>
      <c r="I96" s="33"/>
      <c r="J96" s="57"/>
      <c r="K96" s="57"/>
      <c r="L96" s="84"/>
      <c r="M96" s="59"/>
      <c r="N96" s="59"/>
    </row>
    <row r="97" spans="1:18" s="32" customFormat="1" ht="37.5" customHeight="1" thickBot="1" x14ac:dyDescent="0.3">
      <c r="A97" s="172"/>
      <c r="B97" s="49" t="s">
        <v>64</v>
      </c>
      <c r="C97" s="375">
        <v>1</v>
      </c>
      <c r="D97" s="376"/>
      <c r="E97" s="376"/>
      <c r="F97" s="376"/>
      <c r="G97" s="377"/>
      <c r="H97" s="176"/>
      <c r="I97" s="69"/>
      <c r="J97" s="70"/>
      <c r="K97" s="70"/>
      <c r="L97" s="58"/>
      <c r="M97" s="58"/>
      <c r="N97" s="58"/>
      <c r="O97" s="70"/>
      <c r="P97" s="70"/>
      <c r="Q97" s="70"/>
      <c r="R97" s="70"/>
    </row>
    <row r="98" spans="1:18" s="32" customFormat="1" ht="30" customHeight="1" thickBot="1" x14ac:dyDescent="0.35">
      <c r="A98" s="172"/>
      <c r="B98" s="51"/>
      <c r="C98" s="52" t="s">
        <v>65</v>
      </c>
      <c r="D98" s="53" t="s">
        <v>66</v>
      </c>
      <c r="E98" s="66" t="s">
        <v>172</v>
      </c>
      <c r="F98" s="54" t="s">
        <v>67</v>
      </c>
      <c r="G98" s="55" t="s">
        <v>68</v>
      </c>
      <c r="H98" s="176"/>
      <c r="I98" s="69"/>
      <c r="J98" s="70"/>
      <c r="K98" s="70"/>
      <c r="L98" s="58"/>
      <c r="M98" s="58"/>
      <c r="N98" s="58"/>
      <c r="O98" s="70"/>
      <c r="P98" s="70"/>
      <c r="Q98" s="70"/>
      <c r="R98" s="70"/>
    </row>
    <row r="99" spans="1:18" s="32" customFormat="1" ht="23.25" customHeight="1" x14ac:dyDescent="0.35">
      <c r="A99" s="172"/>
      <c r="B99" s="357" t="s">
        <v>69</v>
      </c>
      <c r="C99" s="50">
        <v>82101500</v>
      </c>
      <c r="D99" s="211"/>
      <c r="E99" s="212"/>
      <c r="F99" s="409" t="str">
        <f>IF(K103&gt;=1,"CUMPLE","NO CUMPLE")</f>
        <v>NO CUMPLE</v>
      </c>
      <c r="G99" s="410"/>
      <c r="H99" s="176"/>
      <c r="I99" s="69"/>
      <c r="J99" s="94" t="s">
        <v>79</v>
      </c>
      <c r="K99" s="70">
        <f>IF(D99="X",1,0)</f>
        <v>0</v>
      </c>
      <c r="L99" s="58"/>
      <c r="M99" s="58"/>
      <c r="N99" s="58"/>
      <c r="O99" s="70"/>
      <c r="P99" s="70"/>
      <c r="Q99" s="70"/>
      <c r="R99" s="70"/>
    </row>
    <row r="100" spans="1:18" s="34" customFormat="1" ht="15" customHeight="1" x14ac:dyDescent="0.3">
      <c r="A100" s="173"/>
      <c r="B100" s="357"/>
      <c r="C100" s="35">
        <v>82101600</v>
      </c>
      <c r="D100" s="211"/>
      <c r="E100" s="213"/>
      <c r="F100" s="409"/>
      <c r="G100" s="411"/>
      <c r="H100" s="178"/>
      <c r="I100" s="71"/>
      <c r="J100" s="57"/>
      <c r="K100" s="70">
        <f t="shared" ref="K100:K102" si="8">IF(D100="X",1,0)</f>
        <v>0</v>
      </c>
      <c r="L100" s="59"/>
      <c r="M100" s="59"/>
      <c r="N100" s="59"/>
      <c r="O100" s="57"/>
      <c r="P100" s="57"/>
      <c r="Q100" s="57"/>
      <c r="R100" s="57"/>
    </row>
    <row r="101" spans="1:18" s="34" customFormat="1" ht="19.5" x14ac:dyDescent="0.3">
      <c r="A101" s="173"/>
      <c r="B101" s="357"/>
      <c r="C101" s="35">
        <v>82101800</v>
      </c>
      <c r="D101" s="211"/>
      <c r="E101" s="213"/>
      <c r="F101" s="409"/>
      <c r="G101" s="411"/>
      <c r="H101" s="178"/>
      <c r="I101" s="71"/>
      <c r="J101" s="57"/>
      <c r="K101" s="70">
        <f t="shared" si="8"/>
        <v>0</v>
      </c>
      <c r="L101" s="59"/>
      <c r="M101" s="59"/>
      <c r="N101" s="59"/>
      <c r="O101" s="57"/>
      <c r="P101" s="57"/>
      <c r="Q101" s="57"/>
      <c r="R101" s="57"/>
    </row>
    <row r="102" spans="1:18" s="34" customFormat="1" ht="56.25" customHeight="1" thickBot="1" x14ac:dyDescent="0.35">
      <c r="A102" s="173"/>
      <c r="B102" s="357"/>
      <c r="C102" s="38">
        <v>82101900</v>
      </c>
      <c r="D102" s="211"/>
      <c r="E102" s="214"/>
      <c r="F102" s="409"/>
      <c r="G102" s="412"/>
      <c r="H102" s="178"/>
      <c r="I102" s="71"/>
      <c r="J102" s="57"/>
      <c r="K102" s="70">
        <f t="shared" si="8"/>
        <v>0</v>
      </c>
      <c r="L102" s="59"/>
      <c r="M102" s="59"/>
      <c r="N102" s="59"/>
      <c r="O102" s="57"/>
      <c r="P102" s="57"/>
      <c r="Q102" s="57"/>
      <c r="R102" s="57"/>
    </row>
    <row r="103" spans="1:18" s="32" customFormat="1" ht="22.5" customHeight="1" thickBot="1" x14ac:dyDescent="0.35">
      <c r="A103" s="172"/>
      <c r="B103" s="40" t="s">
        <v>171</v>
      </c>
      <c r="C103" s="41"/>
      <c r="D103" s="64"/>
      <c r="E103" s="61"/>
      <c r="F103" s="43" t="str">
        <f>IF(D103="","NO CUMPLE","CUMPLE")</f>
        <v>NO CUMPLE</v>
      </c>
      <c r="G103" s="88"/>
      <c r="H103" s="179">
        <f>YEAR(D103)</f>
        <v>1900</v>
      </c>
      <c r="I103" s="69"/>
      <c r="J103" s="70"/>
      <c r="K103" s="70">
        <f>SUM(K99:K102)</f>
        <v>0</v>
      </c>
      <c r="L103" s="58"/>
      <c r="M103" s="58"/>
      <c r="N103" s="58"/>
      <c r="O103" s="70"/>
      <c r="P103" s="70"/>
      <c r="Q103" s="70"/>
      <c r="R103" s="70"/>
    </row>
    <row r="104" spans="1:18" s="32" customFormat="1" ht="20.25" customHeight="1" thickBot="1" x14ac:dyDescent="0.35">
      <c r="A104" s="172"/>
      <c r="B104" s="40" t="s">
        <v>70</v>
      </c>
      <c r="C104" s="41"/>
      <c r="D104" s="65"/>
      <c r="E104" s="61"/>
      <c r="F104" s="43" t="str">
        <f>IF(D104="","NO CUMPLE","CUMPLE")</f>
        <v>NO CUMPLE</v>
      </c>
      <c r="G104" s="88"/>
      <c r="H104" s="176"/>
      <c r="I104" s="69"/>
      <c r="J104" s="70"/>
      <c r="K104" s="70"/>
      <c r="L104" s="58"/>
      <c r="M104" s="58"/>
      <c r="N104" s="58"/>
      <c r="O104" s="70"/>
      <c r="P104" s="70"/>
      <c r="Q104" s="70"/>
      <c r="R104" s="70"/>
    </row>
    <row r="105" spans="1:18" s="32" customFormat="1" ht="24.75" customHeight="1" thickBot="1" x14ac:dyDescent="0.35">
      <c r="A105" s="172"/>
      <c r="B105" s="40" t="s">
        <v>72</v>
      </c>
      <c r="C105" s="41"/>
      <c r="D105" s="64"/>
      <c r="E105" s="62"/>
      <c r="F105" s="43" t="str">
        <f>IF(D105="","",IF(OR(D105&gt;$C$5,D105&lt;$K$25,),"NO CUMPLE","CUMPLE"))</f>
        <v/>
      </c>
      <c r="G105" s="88"/>
      <c r="H105" s="180"/>
      <c r="I105" s="69"/>
      <c r="J105" s="70"/>
      <c r="K105" s="95">
        <v>41846</v>
      </c>
      <c r="L105" s="58"/>
      <c r="M105" s="58"/>
      <c r="N105" s="58"/>
      <c r="O105" s="75"/>
      <c r="P105" s="70"/>
      <c r="Q105" s="70"/>
      <c r="R105" s="70"/>
    </row>
    <row r="106" spans="1:18" s="32" customFormat="1" ht="19.5" customHeight="1" thickBot="1" x14ac:dyDescent="0.35">
      <c r="A106" s="172"/>
      <c r="B106" s="40" t="s">
        <v>71</v>
      </c>
      <c r="C106" s="41"/>
      <c r="D106" s="42" t="str">
        <f>IFERROR((D104/(VLOOKUP(H103,Hoja1!$A$9:$C$44,3,0)))*C97,"PENDIENTE")</f>
        <v>PENDIENTE</v>
      </c>
      <c r="E106" s="62"/>
      <c r="F106" s="43" t="str">
        <f>IF(D106=0,"NO CUMPLE","CUMPLE")</f>
        <v>CUMPLE</v>
      </c>
      <c r="G106" s="88"/>
      <c r="H106" s="180"/>
      <c r="I106" s="69"/>
      <c r="J106" s="70"/>
      <c r="K106" s="70"/>
      <c r="L106" s="58"/>
      <c r="M106" s="58"/>
      <c r="N106" s="58"/>
      <c r="O106" s="70"/>
      <c r="P106" s="70"/>
      <c r="Q106" s="70"/>
      <c r="R106" s="70"/>
    </row>
    <row r="107" spans="1:18" s="32" customFormat="1" ht="19.5" x14ac:dyDescent="0.35">
      <c r="A107" s="172"/>
      <c r="B107" s="359" t="s">
        <v>86</v>
      </c>
      <c r="C107" s="50" t="s">
        <v>81</v>
      </c>
      <c r="D107" s="63"/>
      <c r="E107" s="36"/>
      <c r="F107" s="358" t="str">
        <f>IF(K112&gt;=1,"CUMPLE","NO CUMPLE")</f>
        <v>NO CUMPLE</v>
      </c>
      <c r="G107" s="86"/>
      <c r="H107" s="176"/>
      <c r="I107" s="69"/>
      <c r="J107" s="94" t="s">
        <v>79</v>
      </c>
      <c r="K107" s="70">
        <f>IF(D107="X",1,0)</f>
        <v>0</v>
      </c>
      <c r="L107" s="58"/>
      <c r="M107" s="58">
        <f>IF(F32="CUMPLE",1,0)</f>
        <v>1</v>
      </c>
      <c r="N107" s="58"/>
      <c r="O107" s="70"/>
      <c r="P107" s="70"/>
      <c r="Q107" s="70"/>
      <c r="R107" s="70"/>
    </row>
    <row r="108" spans="1:18" s="34" customFormat="1" ht="19.5" x14ac:dyDescent="0.3">
      <c r="A108" s="173"/>
      <c r="B108" s="359"/>
      <c r="C108" s="35" t="s">
        <v>82</v>
      </c>
      <c r="D108" s="63"/>
      <c r="E108" s="37"/>
      <c r="F108" s="358"/>
      <c r="G108" s="85"/>
      <c r="H108" s="178"/>
      <c r="I108" s="71"/>
      <c r="J108" s="57"/>
      <c r="K108" s="70">
        <f t="shared" ref="K108:K111" si="9">IF(D108="X",1,0)</f>
        <v>0</v>
      </c>
      <c r="L108" s="59"/>
      <c r="M108" s="58">
        <f>IF(F52="CUMPLE",1,0)</f>
        <v>1</v>
      </c>
      <c r="N108" s="59"/>
      <c r="O108" s="57"/>
      <c r="P108" s="57"/>
      <c r="Q108" s="57"/>
      <c r="R108" s="57"/>
    </row>
    <row r="109" spans="1:18" s="34" customFormat="1" ht="19.5" x14ac:dyDescent="0.3">
      <c r="A109" s="173"/>
      <c r="B109" s="359"/>
      <c r="C109" s="35" t="s">
        <v>83</v>
      </c>
      <c r="D109" s="63"/>
      <c r="E109" s="37"/>
      <c r="F109" s="358"/>
      <c r="G109" s="85"/>
      <c r="H109" s="178"/>
      <c r="I109" s="71"/>
      <c r="J109" s="57"/>
      <c r="K109" s="70">
        <f t="shared" si="9"/>
        <v>0</v>
      </c>
      <c r="L109" s="59"/>
      <c r="M109" s="58">
        <f>IF(F72="CUMPLE",1,0)</f>
        <v>0</v>
      </c>
      <c r="N109" s="59"/>
      <c r="O109" s="57"/>
      <c r="P109" s="57"/>
      <c r="Q109" s="57"/>
      <c r="R109" s="57"/>
    </row>
    <row r="110" spans="1:18" s="34" customFormat="1" ht="19.5" x14ac:dyDescent="0.3">
      <c r="A110" s="173"/>
      <c r="B110" s="359"/>
      <c r="C110" s="38" t="s">
        <v>84</v>
      </c>
      <c r="D110" s="63"/>
      <c r="E110" s="67"/>
      <c r="F110" s="358"/>
      <c r="G110" s="85"/>
      <c r="H110" s="178"/>
      <c r="I110" s="71"/>
      <c r="J110" s="57"/>
      <c r="K110" s="70">
        <f t="shared" si="9"/>
        <v>0</v>
      </c>
      <c r="L110" s="59"/>
      <c r="M110" s="58">
        <f>IF(F92="CUMPLE",1,0)</f>
        <v>0</v>
      </c>
      <c r="N110" s="59"/>
      <c r="O110" s="57"/>
      <c r="P110" s="57"/>
      <c r="Q110" s="57"/>
      <c r="R110" s="57"/>
    </row>
    <row r="111" spans="1:18" s="34" customFormat="1" ht="20.25" thickBot="1" x14ac:dyDescent="0.35">
      <c r="A111" s="173"/>
      <c r="B111" s="359"/>
      <c r="C111" s="68" t="s">
        <v>85</v>
      </c>
      <c r="D111" s="63"/>
      <c r="E111" s="39"/>
      <c r="F111" s="358"/>
      <c r="G111" s="87"/>
      <c r="H111" s="178"/>
      <c r="I111" s="71"/>
      <c r="J111" s="57"/>
      <c r="K111" s="70">
        <f t="shared" si="9"/>
        <v>0</v>
      </c>
      <c r="L111" s="59"/>
      <c r="M111" s="58">
        <f>IF(F112="CUMPLE",1,0)</f>
        <v>0</v>
      </c>
      <c r="N111" s="59"/>
      <c r="O111" s="57"/>
      <c r="P111" s="57"/>
      <c r="Q111" s="57"/>
      <c r="R111" s="57"/>
    </row>
    <row r="112" spans="1:18" s="32" customFormat="1" ht="16.5" thickBot="1" x14ac:dyDescent="0.35">
      <c r="A112" s="172"/>
      <c r="B112" s="45" t="s">
        <v>87</v>
      </c>
      <c r="C112" s="46"/>
      <c r="D112" s="46"/>
      <c r="E112" s="46"/>
      <c r="F112" s="78" t="str">
        <f>IF(F107="","PENDIENTE",IF(F106="","PENDIENTE",IF(F105="","PENDIENTE",IF(F104="","PENDIENTE",IF(F103="","PENDIENTE",IF(F99="","PENDIENTE",IF(F107="NO CUMPLE","NO CUMPLE",IF(F106="NO CUMPLE","NO CUMPLE",IF(F105="NO CUMPLE","NO CUMPLE",IF(F104="NO CUMPLE","NO CUMPLE",(IF(F103="NO CUMPLE","NO CUMPLE",IF(F99="NO CUMPLE","NO CUMPLE","CUMPLE")))))))))))))</f>
        <v>PENDIENTE</v>
      </c>
      <c r="G112" s="44"/>
      <c r="H112" s="181" t="s">
        <v>74</v>
      </c>
      <c r="I112" s="69"/>
      <c r="J112" s="70"/>
      <c r="K112" s="70">
        <f>SUM(K107:K111)</f>
        <v>0</v>
      </c>
      <c r="L112" s="58"/>
      <c r="M112" s="58">
        <f>SUM(M107:M111)</f>
        <v>2</v>
      </c>
      <c r="N112" s="58"/>
      <c r="O112" s="70"/>
      <c r="P112" s="70"/>
      <c r="Q112" s="70"/>
      <c r="R112" s="70"/>
    </row>
    <row r="113" spans="1:18" ht="14.25" thickBot="1" x14ac:dyDescent="0.3">
      <c r="B113"/>
      <c r="C113"/>
      <c r="D113"/>
      <c r="E113"/>
      <c r="F113" s="1"/>
      <c r="G113"/>
      <c r="I113" s="72"/>
      <c r="L113" s="72"/>
      <c r="M113" s="72"/>
      <c r="N113" s="72"/>
      <c r="O113" s="72"/>
      <c r="P113" s="72"/>
      <c r="Q113" s="72"/>
      <c r="R113" s="72"/>
    </row>
    <row r="114" spans="1:18" ht="16.5" customHeight="1" thickBot="1" x14ac:dyDescent="0.3">
      <c r="B114" s="360" t="s">
        <v>92</v>
      </c>
      <c r="C114" s="361"/>
      <c r="D114" s="361"/>
      <c r="E114" s="361"/>
      <c r="F114" s="362"/>
      <c r="G114" s="81">
        <f>IFERROR(SUM(D26,D46,D66,D86,D106),"")</f>
        <v>3146.6559018588146</v>
      </c>
    </row>
    <row r="115" spans="1:18" ht="14.25" thickBot="1" x14ac:dyDescent="0.3">
      <c r="B115"/>
      <c r="C115"/>
      <c r="D115"/>
      <c r="E115"/>
      <c r="F115" s="1"/>
      <c r="G115"/>
    </row>
    <row r="116" spans="1:18" ht="16.5" thickBot="1" x14ac:dyDescent="0.35">
      <c r="B116"/>
      <c r="C116"/>
      <c r="D116"/>
      <c r="E116"/>
      <c r="F116" s="1"/>
      <c r="G116" s="78" t="str">
        <f>IF(G114="","",IF(G114&gt;=$C$7,"CUMPLE","NO CUMPLE"))</f>
        <v>CUMPLE</v>
      </c>
    </row>
    <row r="117" spans="1:18" ht="14.25" thickBot="1" x14ac:dyDescent="0.3">
      <c r="B117"/>
      <c r="C117"/>
      <c r="D117"/>
      <c r="E117"/>
      <c r="F117" s="1"/>
      <c r="G117"/>
    </row>
    <row r="118" spans="1:18" ht="20.25" thickBot="1" x14ac:dyDescent="0.4">
      <c r="B118" s="306" t="s">
        <v>93</v>
      </c>
      <c r="C118" s="307"/>
      <c r="D118" s="307"/>
      <c r="E118" s="307"/>
      <c r="F118" s="308"/>
      <c r="G118" s="82" t="str">
        <f>IF(M112&lt;=1,"NO HABILITADO",IF(G116="NO CUMPLE","NO HABILITADO","HABILITADO"))</f>
        <v>HABILITADO</v>
      </c>
    </row>
    <row r="119" spans="1:18" x14ac:dyDescent="0.25">
      <c r="B119"/>
      <c r="C119"/>
      <c r="D119"/>
      <c r="E119"/>
      <c r="F119" s="1"/>
      <c r="G119"/>
    </row>
    <row r="120" spans="1:18" s="34" customFormat="1" ht="19.5" thickBot="1" x14ac:dyDescent="0.35">
      <c r="A120" s="173"/>
      <c r="B120" s="309" t="s">
        <v>94</v>
      </c>
      <c r="C120" s="310"/>
      <c r="D120" s="310"/>
      <c r="E120" s="310"/>
      <c r="F120" s="310"/>
      <c r="G120" s="311"/>
      <c r="H120" s="176"/>
      <c r="I120" s="33"/>
      <c r="J120" s="57"/>
      <c r="K120" s="57" t="s">
        <v>73</v>
      </c>
    </row>
    <row r="121" spans="1:18" s="34" customFormat="1" ht="3.75" customHeight="1" thickBot="1" x14ac:dyDescent="0.35">
      <c r="A121" s="173"/>
      <c r="B121" s="99"/>
      <c r="C121" s="99"/>
      <c r="D121" s="99"/>
      <c r="E121" s="99"/>
      <c r="F121" s="99"/>
      <c r="G121" s="99"/>
      <c r="H121" s="176"/>
      <c r="I121" s="33"/>
      <c r="J121" s="57"/>
      <c r="K121" s="57" t="s">
        <v>74</v>
      </c>
    </row>
    <row r="122" spans="1:18" s="34" customFormat="1" ht="36.75" customHeight="1" thickBot="1" x14ac:dyDescent="0.35">
      <c r="A122" s="173"/>
      <c r="B122" s="280" t="s">
        <v>116</v>
      </c>
      <c r="C122" s="281"/>
      <c r="D122" s="281"/>
      <c r="E122" s="281"/>
      <c r="F122" s="281"/>
      <c r="G122" s="135" t="s">
        <v>73</v>
      </c>
      <c r="H122" s="176"/>
      <c r="I122" s="33"/>
      <c r="J122" s="57"/>
      <c r="K122" s="57"/>
    </row>
    <row r="123" spans="1:18" s="34" customFormat="1" ht="3" customHeight="1" thickBot="1" x14ac:dyDescent="0.35">
      <c r="A123" s="173"/>
      <c r="B123" s="99"/>
      <c r="C123" s="99"/>
      <c r="D123" s="99"/>
      <c r="E123" s="99"/>
      <c r="F123" s="99"/>
      <c r="G123" s="99"/>
      <c r="H123" s="176"/>
      <c r="I123" s="33"/>
      <c r="J123" s="57"/>
      <c r="K123" s="57"/>
    </row>
    <row r="124" spans="1:18" s="34" customFormat="1" ht="27.75" customHeight="1" thickBot="1" x14ac:dyDescent="0.35">
      <c r="A124" s="173"/>
      <c r="B124" s="316" t="s">
        <v>100</v>
      </c>
      <c r="C124" s="316"/>
      <c r="D124" s="316"/>
      <c r="E124" s="316"/>
      <c r="F124" s="316"/>
      <c r="G124" s="316"/>
      <c r="H124" s="176"/>
      <c r="I124" s="33"/>
      <c r="J124" s="57"/>
      <c r="K124" s="57"/>
    </row>
    <row r="125" spans="1:18" s="34" customFormat="1" ht="27.75" customHeight="1" thickBot="1" x14ac:dyDescent="0.35">
      <c r="A125" s="173"/>
      <c r="B125" s="318" t="s">
        <v>103</v>
      </c>
      <c r="C125" s="319"/>
      <c r="D125" s="320"/>
      <c r="E125" s="319" t="s">
        <v>104</v>
      </c>
      <c r="F125" s="319"/>
      <c r="G125" s="319"/>
      <c r="H125" s="176"/>
      <c r="I125" s="33"/>
      <c r="J125" s="57"/>
      <c r="K125" s="57"/>
    </row>
    <row r="126" spans="1:18" s="34" customFormat="1" ht="48" customHeight="1" thickBot="1" x14ac:dyDescent="0.35">
      <c r="A126" s="173"/>
      <c r="B126" s="287" t="s">
        <v>101</v>
      </c>
      <c r="C126" s="288"/>
      <c r="D126" s="289"/>
      <c r="E126" s="287" t="s">
        <v>102</v>
      </c>
      <c r="F126" s="288"/>
      <c r="G126" s="289"/>
      <c r="H126" s="176"/>
      <c r="I126" s="33"/>
      <c r="J126" s="57"/>
      <c r="K126" s="57" t="s">
        <v>105</v>
      </c>
    </row>
    <row r="127" spans="1:18" s="34" customFormat="1" ht="26.25" customHeight="1" x14ac:dyDescent="0.3">
      <c r="A127" s="173"/>
      <c r="B127" s="92" t="s">
        <v>95</v>
      </c>
      <c r="C127" s="303" t="s">
        <v>300</v>
      </c>
      <c r="D127" s="291"/>
      <c r="E127" s="291"/>
      <c r="F127" s="291"/>
      <c r="G127" s="291"/>
      <c r="H127" s="182"/>
      <c r="I127" s="33"/>
      <c r="J127" s="57"/>
      <c r="K127" s="57" t="s">
        <v>106</v>
      </c>
    </row>
    <row r="128" spans="1:18" s="34" customFormat="1" ht="17.25" thickBot="1" x14ac:dyDescent="0.35">
      <c r="A128" s="173"/>
      <c r="B128" s="89"/>
      <c r="C128" s="293" t="s">
        <v>65</v>
      </c>
      <c r="D128" s="294"/>
      <c r="E128" s="90" t="s">
        <v>66</v>
      </c>
      <c r="F128" s="90" t="s">
        <v>67</v>
      </c>
      <c r="G128" s="90" t="s">
        <v>68</v>
      </c>
      <c r="H128" s="183" t="s">
        <v>96</v>
      </c>
      <c r="I128" s="33"/>
      <c r="J128" s="57"/>
      <c r="K128" s="57" t="s">
        <v>107</v>
      </c>
    </row>
    <row r="129" spans="1:18" s="32" customFormat="1" ht="54.75" customHeight="1" thickBot="1" x14ac:dyDescent="0.35">
      <c r="A129" s="172"/>
      <c r="B129" s="97" t="s">
        <v>97</v>
      </c>
      <c r="C129" s="332" t="s">
        <v>102</v>
      </c>
      <c r="D129" s="333"/>
      <c r="E129" s="216" t="s">
        <v>105</v>
      </c>
      <c r="F129" s="119" t="str">
        <f>IF(E129="","NO CUMPLE","CUMPLE")</f>
        <v>CUMPLE</v>
      </c>
      <c r="G129" s="199"/>
      <c r="H129" s="184" t="s">
        <v>98</v>
      </c>
      <c r="I129" s="73" t="s">
        <v>73</v>
      </c>
      <c r="J129" s="57"/>
      <c r="K129" s="96" t="s">
        <v>108</v>
      </c>
      <c r="N129" s="34">
        <f t="shared" ref="N129:N130" si="10">IF(F129="CUMPLE",1,0)</f>
        <v>1</v>
      </c>
    </row>
    <row r="130" spans="1:18" s="32" customFormat="1" ht="27" customHeight="1" x14ac:dyDescent="0.35">
      <c r="A130" s="172"/>
      <c r="B130" s="100"/>
      <c r="C130" s="334" t="s">
        <v>110</v>
      </c>
      <c r="D130" s="335"/>
      <c r="E130" s="215" t="s">
        <v>79</v>
      </c>
      <c r="F130" s="406" t="str">
        <f>IF(E129="ADMINISTRACIÓN DE EMPRESAS ",IF(K135&gt;=5,"CUMPLE","NO CUMPLE"),IF(K135&gt;=4,"CUMPLE","NO CUMPLE"))</f>
        <v>CUMPLE</v>
      </c>
      <c r="G130" s="115"/>
      <c r="H130" s="185"/>
      <c r="I130" s="69"/>
      <c r="J130" s="94" t="s">
        <v>79</v>
      </c>
      <c r="K130" s="70">
        <f>IF(E130="X",1,0)</f>
        <v>1</v>
      </c>
      <c r="L130" s="58"/>
      <c r="M130" s="58">
        <f>IF(F52="CUMPLE",1,0)</f>
        <v>1</v>
      </c>
      <c r="N130" s="34">
        <f t="shared" si="10"/>
        <v>1</v>
      </c>
      <c r="O130" s="70"/>
      <c r="P130" s="70"/>
      <c r="Q130" s="70"/>
      <c r="R130" s="70"/>
    </row>
    <row r="131" spans="1:18" s="34" customFormat="1" ht="19.5" x14ac:dyDescent="0.3">
      <c r="A131" s="173"/>
      <c r="B131" s="100"/>
      <c r="C131" s="339" t="s">
        <v>111</v>
      </c>
      <c r="D131" s="340"/>
      <c r="E131" s="215" t="s">
        <v>79</v>
      </c>
      <c r="F131" s="407"/>
      <c r="G131" s="341"/>
      <c r="H131" s="342"/>
      <c r="I131" s="71"/>
      <c r="J131" s="57"/>
      <c r="K131" s="70">
        <f>IF(E131="X",1,0)</f>
        <v>1</v>
      </c>
      <c r="L131" s="59"/>
      <c r="M131" s="58">
        <f>IF(F72="CUMPLE",1,0)</f>
        <v>0</v>
      </c>
      <c r="O131" s="57"/>
      <c r="P131" s="57"/>
      <c r="Q131" s="57"/>
      <c r="R131" s="57"/>
    </row>
    <row r="132" spans="1:18" s="34" customFormat="1" ht="25.5" customHeight="1" x14ac:dyDescent="0.3">
      <c r="A132" s="173"/>
      <c r="B132" s="120" t="s">
        <v>109</v>
      </c>
      <c r="C132" s="343" t="s">
        <v>112</v>
      </c>
      <c r="D132" s="344"/>
      <c r="E132" s="215" t="s">
        <v>79</v>
      </c>
      <c r="F132" s="407"/>
      <c r="G132" s="116"/>
      <c r="H132" s="186"/>
      <c r="I132" s="71"/>
      <c r="J132" s="57"/>
      <c r="K132" s="70">
        <f>IF(E132="X",1,0)</f>
        <v>1</v>
      </c>
      <c r="L132" s="59"/>
      <c r="M132" s="58">
        <f>IF(F92="CUMPLE",1,0)</f>
        <v>0</v>
      </c>
      <c r="O132" s="57"/>
      <c r="P132" s="57"/>
      <c r="Q132" s="57"/>
      <c r="R132" s="57"/>
    </row>
    <row r="133" spans="1:18" s="34" customFormat="1" ht="81.75" thickBot="1" x14ac:dyDescent="0.35">
      <c r="A133" s="173"/>
      <c r="B133" s="100"/>
      <c r="C133" s="345" t="s">
        <v>114</v>
      </c>
      <c r="D133" s="346"/>
      <c r="E133" s="237" t="s">
        <v>79</v>
      </c>
      <c r="F133" s="407"/>
      <c r="G133" s="238" t="s">
        <v>319</v>
      </c>
      <c r="H133" s="186"/>
      <c r="I133" s="71"/>
      <c r="J133" s="57"/>
      <c r="K133" s="70">
        <f>IF(E133="X",1,0)</f>
        <v>1</v>
      </c>
      <c r="L133" s="59"/>
      <c r="M133" s="58">
        <f>IF(F112="CUMPLE",1,0)</f>
        <v>0</v>
      </c>
      <c r="O133" s="57"/>
      <c r="P133" s="57"/>
      <c r="Q133" s="57"/>
      <c r="R133" s="57"/>
    </row>
    <row r="134" spans="1:18" s="34" customFormat="1" ht="40.5" customHeight="1" thickBot="1" x14ac:dyDescent="0.35">
      <c r="A134" s="173"/>
      <c r="B134" s="98"/>
      <c r="C134" s="347" t="s">
        <v>113</v>
      </c>
      <c r="D134" s="348"/>
      <c r="E134" s="63"/>
      <c r="F134" s="407"/>
      <c r="G134" s="116"/>
      <c r="H134" s="186"/>
      <c r="I134" s="71"/>
      <c r="J134" s="57"/>
      <c r="K134" s="70">
        <f>IF(E134="X",1,0)</f>
        <v>0</v>
      </c>
      <c r="L134" s="59"/>
      <c r="M134" s="58"/>
      <c r="O134" s="57"/>
      <c r="P134" s="57"/>
      <c r="Q134" s="57"/>
      <c r="R134" s="57"/>
    </row>
    <row r="135" spans="1:18" s="34" customFormat="1" ht="39" customHeight="1" thickBot="1" x14ac:dyDescent="0.35">
      <c r="A135" s="173"/>
      <c r="B135" s="98"/>
      <c r="C135" s="321" t="s">
        <v>115</v>
      </c>
      <c r="D135" s="322"/>
      <c r="E135" s="102"/>
      <c r="F135" s="408"/>
      <c r="G135" s="115"/>
      <c r="H135" s="187"/>
      <c r="I135" s="71"/>
      <c r="J135" s="57"/>
      <c r="K135" s="70">
        <f>SUM(K130:K134)</f>
        <v>4</v>
      </c>
      <c r="L135" s="59"/>
      <c r="M135" s="58"/>
      <c r="O135" s="57"/>
      <c r="P135" s="57"/>
      <c r="Q135" s="57"/>
      <c r="R135" s="57"/>
    </row>
    <row r="136" spans="1:18" s="34" customFormat="1" ht="29.25" customHeight="1" x14ac:dyDescent="0.3">
      <c r="A136" s="173"/>
      <c r="B136" s="323" t="s">
        <v>99</v>
      </c>
      <c r="C136" s="326" t="s">
        <v>117</v>
      </c>
      <c r="D136" s="103" t="s">
        <v>120</v>
      </c>
      <c r="E136" s="239" t="s">
        <v>122</v>
      </c>
      <c r="F136" s="240" t="str">
        <f>IF(E136="","NO CUMPLE","CUMPLE")</f>
        <v>CUMPLE</v>
      </c>
      <c r="G136" s="404" t="s">
        <v>320</v>
      </c>
      <c r="H136" s="188"/>
      <c r="I136" s="33"/>
      <c r="J136" s="57" t="s">
        <v>73</v>
      </c>
      <c r="K136" s="57" t="s">
        <v>121</v>
      </c>
      <c r="N136" s="34">
        <f>IF(F136="CUMPLE",1,0)</f>
        <v>1</v>
      </c>
    </row>
    <row r="137" spans="1:18" s="34" customFormat="1" ht="81" customHeight="1" x14ac:dyDescent="0.3">
      <c r="A137" s="173"/>
      <c r="B137" s="324"/>
      <c r="C137" s="327"/>
      <c r="D137" s="104" t="s">
        <v>124</v>
      </c>
      <c r="E137" s="108" t="s">
        <v>73</v>
      </c>
      <c r="F137" s="129" t="str">
        <f>IF(E137="SI","CUMPLE",IF(E137="NO","NO CUMPLE","PENDIENTE"))</f>
        <v>CUMPLE</v>
      </c>
      <c r="G137" s="405"/>
      <c r="H137" s="189"/>
      <c r="I137" s="33"/>
      <c r="J137" s="57" t="s">
        <v>74</v>
      </c>
      <c r="K137" s="57" t="s">
        <v>122</v>
      </c>
      <c r="N137" s="34">
        <f t="shared" ref="N137:N155" si="11">IF(F137="CUMPLE",1,0)</f>
        <v>1</v>
      </c>
    </row>
    <row r="138" spans="1:18" s="34" customFormat="1" ht="43.5" customHeight="1" x14ac:dyDescent="0.3">
      <c r="A138" s="173"/>
      <c r="B138" s="324"/>
      <c r="C138" s="327"/>
      <c r="D138" s="105" t="s">
        <v>125</v>
      </c>
      <c r="E138" s="109">
        <v>43088</v>
      </c>
      <c r="F138" s="127" t="str">
        <f>IF(E138="","NO CUMPLE","CUMPLE")</f>
        <v>CUMPLE</v>
      </c>
      <c r="G138" s="111"/>
      <c r="H138" s="190"/>
      <c r="I138" s="33"/>
      <c r="J138" s="57"/>
      <c r="K138" s="57" t="s">
        <v>123</v>
      </c>
      <c r="N138" s="34">
        <f t="shared" si="11"/>
        <v>1</v>
      </c>
    </row>
    <row r="139" spans="1:18" s="34" customFormat="1" ht="45" customHeight="1" x14ac:dyDescent="0.3">
      <c r="A139" s="173"/>
      <c r="B139" s="324"/>
      <c r="C139" s="327"/>
      <c r="D139" s="105" t="s">
        <v>126</v>
      </c>
      <c r="E139" s="109">
        <v>43453</v>
      </c>
      <c r="F139" s="127" t="str">
        <f>IF(E139="","NO CUMPLE","CUMPLE")</f>
        <v>CUMPLE</v>
      </c>
      <c r="G139" s="112"/>
      <c r="H139" s="189"/>
      <c r="I139" s="91" t="s">
        <v>73</v>
      </c>
      <c r="J139" s="57"/>
      <c r="K139" s="57"/>
      <c r="N139" s="34">
        <f t="shared" si="11"/>
        <v>1</v>
      </c>
    </row>
    <row r="140" spans="1:18" s="34" customFormat="1" ht="29.25" customHeight="1" thickBot="1" x14ac:dyDescent="0.35">
      <c r="A140" s="173"/>
      <c r="B140" s="324"/>
      <c r="C140" s="328"/>
      <c r="D140" s="106" t="s">
        <v>127</v>
      </c>
      <c r="E140" s="114">
        <f>IF(E138="","PENDIENTE FECHA DE INICIO",(E139-E138)/30)</f>
        <v>12.166666666666666</v>
      </c>
      <c r="F140" s="130" t="str">
        <f>IF(E140="PENDIENTE FECHA DE INICIO","PENDIENTE",IF(E140&gt;=6,"CUMPLE","NO CUMPLE"))</f>
        <v>CUMPLE</v>
      </c>
      <c r="G140" s="113"/>
      <c r="H140" s="188"/>
      <c r="I140" s="91" t="s">
        <v>74</v>
      </c>
      <c r="J140" s="57"/>
      <c r="K140" s="57"/>
      <c r="N140" s="34">
        <f t="shared" si="11"/>
        <v>1</v>
      </c>
    </row>
    <row r="141" spans="1:18" s="34" customFormat="1" ht="29.25" customHeight="1" x14ac:dyDescent="0.3">
      <c r="A141" s="173"/>
      <c r="B141" s="324"/>
      <c r="C141" s="326" t="s">
        <v>118</v>
      </c>
      <c r="D141" s="103" t="s">
        <v>120</v>
      </c>
      <c r="E141" s="239" t="s">
        <v>122</v>
      </c>
      <c r="F141" s="240" t="str">
        <f>IF(E141="","NO CUMPLE","CUMPLE")</f>
        <v>CUMPLE</v>
      </c>
      <c r="G141" s="404" t="s">
        <v>320</v>
      </c>
      <c r="H141" s="188"/>
      <c r="I141" s="33"/>
      <c r="J141" s="57" t="s">
        <v>73</v>
      </c>
      <c r="K141" s="57" t="s">
        <v>121</v>
      </c>
      <c r="N141" s="34">
        <f t="shared" si="11"/>
        <v>1</v>
      </c>
    </row>
    <row r="142" spans="1:18" s="34" customFormat="1" ht="80.25" customHeight="1" x14ac:dyDescent="0.3">
      <c r="A142" s="173"/>
      <c r="B142" s="324"/>
      <c r="C142" s="327"/>
      <c r="D142" s="104" t="s">
        <v>124</v>
      </c>
      <c r="E142" s="108" t="s">
        <v>73</v>
      </c>
      <c r="F142" s="129" t="str">
        <f>IF(E142="SI","CUMPLE",IF(E142="NO","NO CUMPLE","PENDIENTE"))</f>
        <v>CUMPLE</v>
      </c>
      <c r="G142" s="405"/>
      <c r="H142" s="189"/>
      <c r="I142" s="33"/>
      <c r="J142" s="57" t="s">
        <v>74</v>
      </c>
      <c r="K142" s="57" t="s">
        <v>122</v>
      </c>
      <c r="N142" s="34">
        <f t="shared" si="11"/>
        <v>1</v>
      </c>
    </row>
    <row r="143" spans="1:18" s="34" customFormat="1" ht="43.5" customHeight="1" x14ac:dyDescent="0.3">
      <c r="A143" s="173"/>
      <c r="B143" s="324"/>
      <c r="C143" s="327"/>
      <c r="D143" s="105" t="s">
        <v>125</v>
      </c>
      <c r="E143" s="109">
        <v>42109</v>
      </c>
      <c r="F143" s="127" t="str">
        <f>IF(E143="","NO CUMPLE","CUMPLE")</f>
        <v>CUMPLE</v>
      </c>
      <c r="G143" s="111"/>
      <c r="H143" s="190"/>
      <c r="I143" s="33"/>
      <c r="J143" s="57"/>
      <c r="K143" s="57" t="s">
        <v>123</v>
      </c>
      <c r="N143" s="34">
        <f t="shared" si="11"/>
        <v>1</v>
      </c>
    </row>
    <row r="144" spans="1:18" s="34" customFormat="1" ht="45" customHeight="1" x14ac:dyDescent="0.3">
      <c r="A144" s="173"/>
      <c r="B144" s="324"/>
      <c r="C144" s="327"/>
      <c r="D144" s="105" t="s">
        <v>126</v>
      </c>
      <c r="E144" s="109">
        <v>42353</v>
      </c>
      <c r="F144" s="127" t="str">
        <f>IF(E144="","NO CUMPLE","CUMPLE")</f>
        <v>CUMPLE</v>
      </c>
      <c r="G144" s="112"/>
      <c r="H144" s="189"/>
      <c r="I144" s="91" t="s">
        <v>73</v>
      </c>
      <c r="J144" s="57"/>
      <c r="K144" s="57"/>
      <c r="N144" s="34">
        <f t="shared" si="11"/>
        <v>1</v>
      </c>
    </row>
    <row r="145" spans="1:14" s="34" customFormat="1" ht="29.25" customHeight="1" thickBot="1" x14ac:dyDescent="0.35">
      <c r="A145" s="173"/>
      <c r="B145" s="324"/>
      <c r="C145" s="328"/>
      <c r="D145" s="106" t="s">
        <v>127</v>
      </c>
      <c r="E145" s="114">
        <f>IF(E143="","PENDIENTE FECHA DE INICIO",(E144-E143)/30)</f>
        <v>8.1333333333333329</v>
      </c>
      <c r="F145" s="130" t="str">
        <f>IF(E145="PENDIENTE FECHA DE INICIO","PENDIENTE",IF(E145&gt;=6,"CUMPLE","NO CUMPLE"))</f>
        <v>CUMPLE</v>
      </c>
      <c r="G145" s="113"/>
      <c r="H145" s="188"/>
      <c r="I145" s="91" t="s">
        <v>74</v>
      </c>
      <c r="J145" s="57"/>
      <c r="K145" s="57"/>
      <c r="N145" s="34">
        <f t="shared" si="11"/>
        <v>1</v>
      </c>
    </row>
    <row r="146" spans="1:14" s="34" customFormat="1" ht="29.25" customHeight="1" x14ac:dyDescent="0.3">
      <c r="A146" s="173"/>
      <c r="B146" s="324"/>
      <c r="C146" s="326" t="s">
        <v>119</v>
      </c>
      <c r="D146" s="103" t="s">
        <v>120</v>
      </c>
      <c r="E146" s="239" t="s">
        <v>122</v>
      </c>
      <c r="F146" s="240" t="str">
        <f>IF(E146="","NO CUMPLE","CUMPLE")</f>
        <v>CUMPLE</v>
      </c>
      <c r="G146" s="404" t="s">
        <v>320</v>
      </c>
      <c r="H146" s="188"/>
      <c r="I146" s="33"/>
      <c r="J146" s="57" t="s">
        <v>73</v>
      </c>
      <c r="K146" s="57" t="s">
        <v>121</v>
      </c>
      <c r="N146" s="34">
        <f t="shared" si="11"/>
        <v>1</v>
      </c>
    </row>
    <row r="147" spans="1:14" s="34" customFormat="1" ht="87.75" customHeight="1" x14ac:dyDescent="0.3">
      <c r="A147" s="173"/>
      <c r="B147" s="324"/>
      <c r="C147" s="327"/>
      <c r="D147" s="104" t="s">
        <v>124</v>
      </c>
      <c r="E147" s="108" t="s">
        <v>73</v>
      </c>
      <c r="F147" s="129" t="str">
        <f>IF(E147="SI","CUMPLE",IF(E147="NO","NO CUMPLE","PENDIENTE"))</f>
        <v>CUMPLE</v>
      </c>
      <c r="G147" s="405"/>
      <c r="H147" s="189"/>
      <c r="I147" s="33"/>
      <c r="J147" s="57" t="s">
        <v>74</v>
      </c>
      <c r="K147" s="57" t="s">
        <v>122</v>
      </c>
      <c r="N147" s="34">
        <f t="shared" si="11"/>
        <v>1</v>
      </c>
    </row>
    <row r="148" spans="1:14" s="34" customFormat="1" ht="43.5" customHeight="1" x14ac:dyDescent="0.3">
      <c r="A148" s="173"/>
      <c r="B148" s="324"/>
      <c r="C148" s="327"/>
      <c r="D148" s="105" t="s">
        <v>125</v>
      </c>
      <c r="E148" s="109">
        <v>42355</v>
      </c>
      <c r="F148" s="127" t="str">
        <f>IF(E148="","NO CUMPLE","CUMPLE")</f>
        <v>CUMPLE</v>
      </c>
      <c r="G148" s="111"/>
      <c r="H148" s="190"/>
      <c r="I148" s="33"/>
      <c r="J148" s="57"/>
      <c r="K148" s="57" t="s">
        <v>123</v>
      </c>
      <c r="N148" s="34">
        <f t="shared" si="11"/>
        <v>1</v>
      </c>
    </row>
    <row r="149" spans="1:14" s="34" customFormat="1" ht="45" customHeight="1" x14ac:dyDescent="0.3">
      <c r="A149" s="173"/>
      <c r="B149" s="324"/>
      <c r="C149" s="327"/>
      <c r="D149" s="105" t="s">
        <v>126</v>
      </c>
      <c r="E149" s="109">
        <v>42721</v>
      </c>
      <c r="F149" s="127" t="str">
        <f>IF(E149="","NO CUMPLE","CUMPLE")</f>
        <v>CUMPLE</v>
      </c>
      <c r="G149" s="112"/>
      <c r="H149" s="189"/>
      <c r="I149" s="91" t="s">
        <v>73</v>
      </c>
      <c r="J149" s="57"/>
      <c r="K149" s="57"/>
      <c r="N149" s="34">
        <f t="shared" si="11"/>
        <v>1</v>
      </c>
    </row>
    <row r="150" spans="1:14" s="34" customFormat="1" ht="29.25" customHeight="1" thickBot="1" x14ac:dyDescent="0.35">
      <c r="A150" s="173"/>
      <c r="B150" s="324"/>
      <c r="C150" s="328"/>
      <c r="D150" s="106" t="s">
        <v>127</v>
      </c>
      <c r="E150" s="114">
        <f>IF(E148="","PENDIENTE FECHA DE INICIO",(E149-E148)/30)</f>
        <v>12.2</v>
      </c>
      <c r="F150" s="130" t="str">
        <f>IF(E150="PENDIENTE FECHA DE INICIO","PENDIENTE",IF(E150&gt;=6,"CUMPLE","NO CUMPLE"))</f>
        <v>CUMPLE</v>
      </c>
      <c r="G150" s="113"/>
      <c r="H150" s="188"/>
      <c r="I150" s="91" t="s">
        <v>74</v>
      </c>
      <c r="J150" s="57"/>
      <c r="K150" s="57"/>
      <c r="N150" s="34">
        <f t="shared" si="11"/>
        <v>1</v>
      </c>
    </row>
    <row r="151" spans="1:14" s="34" customFormat="1" ht="29.25" customHeight="1" x14ac:dyDescent="0.3">
      <c r="A151" s="173"/>
      <c r="B151" s="324"/>
      <c r="C151" s="326" t="s">
        <v>128</v>
      </c>
      <c r="D151" s="103" t="s">
        <v>120</v>
      </c>
      <c r="E151" s="239" t="s">
        <v>122</v>
      </c>
      <c r="F151" s="240" t="str">
        <f>IF(E151="","NO CUMPLE","CUMPLE")</f>
        <v>CUMPLE</v>
      </c>
      <c r="G151" s="404" t="s">
        <v>320</v>
      </c>
      <c r="H151" s="188"/>
      <c r="I151" s="33"/>
      <c r="J151" s="57" t="s">
        <v>73</v>
      </c>
      <c r="K151" s="57" t="s">
        <v>121</v>
      </c>
      <c r="N151" s="34">
        <f t="shared" si="11"/>
        <v>1</v>
      </c>
    </row>
    <row r="152" spans="1:14" s="34" customFormat="1" ht="55.5" customHeight="1" x14ac:dyDescent="0.3">
      <c r="A152" s="173"/>
      <c r="B152" s="324"/>
      <c r="C152" s="327"/>
      <c r="D152" s="104" t="s">
        <v>124</v>
      </c>
      <c r="E152" s="108" t="s">
        <v>73</v>
      </c>
      <c r="F152" s="129" t="str">
        <f>IF(E152="SI","CUMPLE",IF(E152="NO","NO CUMPLE","PENDIENTE"))</f>
        <v>CUMPLE</v>
      </c>
      <c r="G152" s="405"/>
      <c r="H152" s="189"/>
      <c r="I152" s="33"/>
      <c r="J152" s="57" t="s">
        <v>74</v>
      </c>
      <c r="K152" s="57" t="s">
        <v>122</v>
      </c>
      <c r="N152" s="34">
        <f t="shared" si="11"/>
        <v>1</v>
      </c>
    </row>
    <row r="153" spans="1:14" s="34" customFormat="1" ht="43.5" customHeight="1" x14ac:dyDescent="0.3">
      <c r="A153" s="173"/>
      <c r="B153" s="324"/>
      <c r="C153" s="327"/>
      <c r="D153" s="105" t="s">
        <v>125</v>
      </c>
      <c r="E153" s="109">
        <v>41906</v>
      </c>
      <c r="F153" s="127" t="str">
        <f>IF(E153="","NO CUMPLE","CUMPLE")</f>
        <v>CUMPLE</v>
      </c>
      <c r="G153" s="111"/>
      <c r="H153" s="190"/>
      <c r="I153" s="33"/>
      <c r="J153" s="57"/>
      <c r="K153" s="57" t="s">
        <v>123</v>
      </c>
      <c r="N153" s="34">
        <f t="shared" si="11"/>
        <v>1</v>
      </c>
    </row>
    <row r="154" spans="1:14" s="34" customFormat="1" ht="45" customHeight="1" x14ac:dyDescent="0.3">
      <c r="A154" s="173"/>
      <c r="B154" s="324"/>
      <c r="C154" s="327"/>
      <c r="D154" s="105" t="s">
        <v>126</v>
      </c>
      <c r="E154" s="109">
        <v>42236</v>
      </c>
      <c r="F154" s="127" t="str">
        <f>IF(E154="","NO CUMPLE","CUMPLE")</f>
        <v>CUMPLE</v>
      </c>
      <c r="G154" s="112"/>
      <c r="H154" s="189"/>
      <c r="I154" s="91" t="s">
        <v>73</v>
      </c>
      <c r="J154" s="57"/>
      <c r="K154" s="57"/>
      <c r="N154" s="34">
        <f t="shared" si="11"/>
        <v>1</v>
      </c>
    </row>
    <row r="155" spans="1:14" s="34" customFormat="1" ht="29.25" customHeight="1" thickBot="1" x14ac:dyDescent="0.35">
      <c r="A155" s="173"/>
      <c r="B155" s="325"/>
      <c r="C155" s="328"/>
      <c r="D155" s="106" t="s">
        <v>127</v>
      </c>
      <c r="E155" s="114">
        <f>IF(E153="","PENDIENTE FECHA DE INICIO",(E154-E153)/30)</f>
        <v>11</v>
      </c>
      <c r="F155" s="130" t="str">
        <f>IF(E155="PENDIENTE FECHA DE INICIO","PENDIENTE",IF(E155&gt;=6,"CUMPLE","NO CUMPLE"))</f>
        <v>CUMPLE</v>
      </c>
      <c r="G155" s="113"/>
      <c r="H155" s="188"/>
      <c r="I155" s="91" t="s">
        <v>74</v>
      </c>
      <c r="J155" s="57"/>
      <c r="K155" s="57"/>
      <c r="N155" s="34">
        <f t="shared" si="11"/>
        <v>1</v>
      </c>
    </row>
    <row r="156" spans="1:14" s="34" customFormat="1" ht="3.75" customHeight="1" thickBot="1" x14ac:dyDescent="0.35">
      <c r="A156" s="173"/>
      <c r="B156" s="121"/>
      <c r="C156" s="122"/>
      <c r="D156" s="123"/>
      <c r="E156" s="126"/>
      <c r="F156" s="124"/>
      <c r="G156" s="125"/>
      <c r="H156" s="188"/>
      <c r="I156" s="91"/>
      <c r="J156" s="57"/>
      <c r="K156" s="57"/>
      <c r="N156" s="34">
        <f>SUM(N129:N155)</f>
        <v>22</v>
      </c>
    </row>
    <row r="157" spans="1:14" s="34" customFormat="1" ht="29.25" customHeight="1" thickBot="1" x14ac:dyDescent="0.35">
      <c r="A157" s="173"/>
      <c r="B157" s="329" t="s">
        <v>129</v>
      </c>
      <c r="C157" s="330"/>
      <c r="D157" s="331"/>
      <c r="E157" s="126"/>
      <c r="F157" s="132" t="str">
        <f>IF(N156=22,"CUMPLE","NO CUMPLE")</f>
        <v>CUMPLE</v>
      </c>
      <c r="G157" s="125"/>
      <c r="H157" s="188"/>
      <c r="I157" s="91"/>
      <c r="J157" s="57"/>
      <c r="K157" s="57"/>
    </row>
    <row r="158" spans="1:14" s="34" customFormat="1" ht="12.75" customHeight="1" thickBot="1" x14ac:dyDescent="0.35">
      <c r="A158" s="173"/>
      <c r="B158" s="121"/>
      <c r="C158" s="122"/>
      <c r="D158" s="123"/>
      <c r="E158" s="126"/>
      <c r="F158" s="131"/>
      <c r="G158" s="125"/>
      <c r="H158" s="188"/>
      <c r="I158" s="91"/>
      <c r="J158" s="57"/>
      <c r="K158" s="57"/>
    </row>
    <row r="159" spans="1:14" s="34" customFormat="1" ht="27.75" customHeight="1" thickBot="1" x14ac:dyDescent="0.35">
      <c r="A159" s="173"/>
      <c r="B159" s="349" t="s">
        <v>130</v>
      </c>
      <c r="C159" s="350"/>
      <c r="D159" s="350"/>
      <c r="E159" s="350"/>
      <c r="F159" s="350"/>
      <c r="G159" s="351"/>
      <c r="H159" s="176"/>
      <c r="I159" s="33"/>
      <c r="J159" s="57"/>
      <c r="K159" s="57"/>
    </row>
    <row r="160" spans="1:14" s="34" customFormat="1" ht="27.75" customHeight="1" thickBot="1" x14ac:dyDescent="0.35">
      <c r="A160" s="173"/>
      <c r="B160" s="349" t="s">
        <v>103</v>
      </c>
      <c r="C160" s="350"/>
      <c r="D160" s="351"/>
      <c r="E160" s="350" t="s">
        <v>104</v>
      </c>
      <c r="F160" s="350"/>
      <c r="G160" s="350"/>
      <c r="H160" s="176"/>
      <c r="I160" s="33"/>
      <c r="J160" s="57"/>
      <c r="K160" s="57"/>
    </row>
    <row r="161" spans="1:18" s="34" customFormat="1" ht="48" customHeight="1" thickBot="1" x14ac:dyDescent="0.35">
      <c r="A161" s="173"/>
      <c r="B161" s="287" t="s">
        <v>131</v>
      </c>
      <c r="C161" s="288"/>
      <c r="D161" s="289"/>
      <c r="E161" s="287" t="s">
        <v>102</v>
      </c>
      <c r="F161" s="288"/>
      <c r="G161" s="289"/>
      <c r="H161" s="176"/>
      <c r="I161" s="33"/>
      <c r="J161" s="57"/>
      <c r="K161" s="57" t="s">
        <v>105</v>
      </c>
    </row>
    <row r="162" spans="1:18" s="34" customFormat="1" ht="26.25" customHeight="1" x14ac:dyDescent="0.3">
      <c r="A162" s="173"/>
      <c r="B162" s="92" t="s">
        <v>95</v>
      </c>
      <c r="C162" s="303" t="s">
        <v>301</v>
      </c>
      <c r="D162" s="304"/>
      <c r="E162" s="304"/>
      <c r="F162" s="304"/>
      <c r="G162" s="304"/>
      <c r="H162" s="182"/>
      <c r="I162" s="33"/>
      <c r="J162" s="57"/>
      <c r="K162" s="57" t="s">
        <v>106</v>
      </c>
    </row>
    <row r="163" spans="1:18" s="34" customFormat="1" ht="17.25" thickBot="1" x14ac:dyDescent="0.35">
      <c r="A163" s="173"/>
      <c r="B163" s="89"/>
      <c r="C163" s="293" t="s">
        <v>65</v>
      </c>
      <c r="D163" s="294"/>
      <c r="E163" s="90" t="s">
        <v>66</v>
      </c>
      <c r="F163" s="90" t="s">
        <v>67</v>
      </c>
      <c r="G163" s="90" t="s">
        <v>68</v>
      </c>
      <c r="H163" s="183" t="s">
        <v>96</v>
      </c>
      <c r="I163" s="33"/>
      <c r="J163" s="57"/>
      <c r="K163" s="57" t="s">
        <v>107</v>
      </c>
    </row>
    <row r="164" spans="1:18" s="32" customFormat="1" ht="54.75" customHeight="1" thickBot="1" x14ac:dyDescent="0.35">
      <c r="A164" s="172"/>
      <c r="B164" s="97" t="s">
        <v>97</v>
      </c>
      <c r="C164" s="332" t="s">
        <v>102</v>
      </c>
      <c r="D164" s="333"/>
      <c r="E164" s="118" t="s">
        <v>105</v>
      </c>
      <c r="F164" s="119" t="str">
        <f>IF(E164="","NO CUMPLE","CUMPLE")</f>
        <v>CUMPLE</v>
      </c>
      <c r="G164" s="217"/>
      <c r="H164" s="184" t="s">
        <v>98</v>
      </c>
      <c r="I164" s="73" t="s">
        <v>73</v>
      </c>
      <c r="J164" s="57"/>
      <c r="K164" s="96" t="s">
        <v>108</v>
      </c>
      <c r="N164" s="34">
        <f t="shared" ref="N164:N165" si="12">IF(F164="CUMPLE",1,0)</f>
        <v>1</v>
      </c>
    </row>
    <row r="165" spans="1:18" s="32" customFormat="1" ht="27" customHeight="1" x14ac:dyDescent="0.35">
      <c r="A165" s="172"/>
      <c r="B165" s="100"/>
      <c r="C165" s="334" t="s">
        <v>110</v>
      </c>
      <c r="D165" s="335"/>
      <c r="E165" s="101" t="s">
        <v>79</v>
      </c>
      <c r="F165" s="336" t="str">
        <f>IF(E164="ADMINISTRACIÓN DE EMPRESAS ",IF(K170&gt;=5,"CUMPLE","NO CUMPLE"),IF(K170&gt;=4,"CUMPLE","NO CUMPLE"))</f>
        <v>CUMPLE</v>
      </c>
      <c r="G165" s="115"/>
      <c r="H165" s="185"/>
      <c r="I165" s="69"/>
      <c r="J165" s="94" t="s">
        <v>79</v>
      </c>
      <c r="K165" s="70">
        <f>IF(E165="X",1,0)</f>
        <v>1</v>
      </c>
      <c r="L165" s="58"/>
      <c r="M165" s="58">
        <f>IF(F87="CUMPLE",1,0)</f>
        <v>0</v>
      </c>
      <c r="N165" s="34">
        <f t="shared" si="12"/>
        <v>1</v>
      </c>
      <c r="O165" s="70"/>
      <c r="P165" s="70"/>
      <c r="Q165" s="70"/>
      <c r="R165" s="70"/>
    </row>
    <row r="166" spans="1:18" s="34" customFormat="1" ht="19.5" x14ac:dyDescent="0.3">
      <c r="A166" s="173"/>
      <c r="B166" s="100"/>
      <c r="C166" s="339" t="s">
        <v>111</v>
      </c>
      <c r="D166" s="340"/>
      <c r="E166" s="101" t="s">
        <v>79</v>
      </c>
      <c r="F166" s="337"/>
      <c r="G166" s="341"/>
      <c r="H166" s="342"/>
      <c r="I166" s="71"/>
      <c r="J166" s="57"/>
      <c r="K166" s="70">
        <f>IF(E166="X",1,0)</f>
        <v>1</v>
      </c>
      <c r="L166" s="59"/>
      <c r="M166" s="58">
        <f>IF(F107="CUMPLE",1,0)</f>
        <v>0</v>
      </c>
      <c r="O166" s="57"/>
      <c r="P166" s="57"/>
      <c r="Q166" s="57"/>
      <c r="R166" s="57"/>
    </row>
    <row r="167" spans="1:18" s="34" customFormat="1" ht="25.5" customHeight="1" x14ac:dyDescent="0.3">
      <c r="A167" s="173"/>
      <c r="B167" s="120"/>
      <c r="C167" s="343" t="s">
        <v>112</v>
      </c>
      <c r="D167" s="344"/>
      <c r="E167" s="101" t="s">
        <v>79</v>
      </c>
      <c r="F167" s="337"/>
      <c r="G167" s="116"/>
      <c r="H167" s="186"/>
      <c r="I167" s="71"/>
      <c r="J167" s="57"/>
      <c r="K167" s="70">
        <f>IF(E167="X",1,0)</f>
        <v>1</v>
      </c>
      <c r="L167" s="59"/>
      <c r="M167" s="58">
        <f>IF(F127="CUMPLE",1,0)</f>
        <v>0</v>
      </c>
      <c r="O167" s="57"/>
      <c r="P167" s="57"/>
      <c r="Q167" s="57"/>
      <c r="R167" s="57"/>
    </row>
    <row r="168" spans="1:18" s="34" customFormat="1" ht="20.25" thickBot="1" x14ac:dyDescent="0.35">
      <c r="A168" s="173"/>
      <c r="B168" s="120" t="s">
        <v>109</v>
      </c>
      <c r="C168" s="345" t="s">
        <v>114</v>
      </c>
      <c r="D168" s="346"/>
      <c r="E168" s="101" t="s">
        <v>79</v>
      </c>
      <c r="F168" s="337"/>
      <c r="G168" s="116"/>
      <c r="H168" s="186"/>
      <c r="I168" s="71"/>
      <c r="J168" s="57"/>
      <c r="K168" s="70">
        <f>IF(E168="X",1,0)</f>
        <v>1</v>
      </c>
      <c r="L168" s="59"/>
      <c r="M168" s="58">
        <f>IF(F147="CUMPLE",1,0)</f>
        <v>1</v>
      </c>
      <c r="O168" s="57"/>
      <c r="P168" s="57"/>
      <c r="Q168" s="57"/>
      <c r="R168" s="57"/>
    </row>
    <row r="169" spans="1:18" s="34" customFormat="1" ht="40.5" customHeight="1" thickBot="1" x14ac:dyDescent="0.35">
      <c r="A169" s="173"/>
      <c r="B169" s="98"/>
      <c r="C169" s="347" t="s">
        <v>113</v>
      </c>
      <c r="D169" s="348"/>
      <c r="E169" s="63"/>
      <c r="F169" s="337"/>
      <c r="G169" s="116"/>
      <c r="H169" s="186"/>
      <c r="I169" s="71"/>
      <c r="J169" s="57"/>
      <c r="K169" s="70">
        <f>IF(E169="X",1,0)</f>
        <v>0</v>
      </c>
      <c r="L169" s="59"/>
      <c r="M169" s="58"/>
      <c r="O169" s="57"/>
      <c r="P169" s="57"/>
      <c r="Q169" s="57"/>
      <c r="R169" s="57"/>
    </row>
    <row r="170" spans="1:18" s="34" customFormat="1" ht="39" customHeight="1" thickBot="1" x14ac:dyDescent="0.35">
      <c r="A170" s="173"/>
      <c r="B170" s="98"/>
      <c r="C170" s="321" t="s">
        <v>115</v>
      </c>
      <c r="D170" s="322"/>
      <c r="E170" s="102"/>
      <c r="F170" s="338"/>
      <c r="G170" s="115"/>
      <c r="H170" s="187"/>
      <c r="I170" s="71"/>
      <c r="J170" s="57"/>
      <c r="K170" s="70">
        <f>SUM(K165:K169)</f>
        <v>4</v>
      </c>
      <c r="L170" s="59"/>
      <c r="M170" s="58"/>
      <c r="O170" s="57"/>
      <c r="P170" s="57"/>
      <c r="Q170" s="57"/>
      <c r="R170" s="57"/>
    </row>
    <row r="171" spans="1:18" s="34" customFormat="1" ht="29.25" customHeight="1" x14ac:dyDescent="0.3">
      <c r="A171" s="173"/>
      <c r="B171" s="323" t="s">
        <v>99</v>
      </c>
      <c r="C171" s="326" t="s">
        <v>117</v>
      </c>
      <c r="D171" s="103" t="s">
        <v>120</v>
      </c>
      <c r="E171" s="107" t="s">
        <v>130</v>
      </c>
      <c r="F171" s="128" t="str">
        <f>IF(E171="","NO CUMPLE","CUMPLE")</f>
        <v>CUMPLE</v>
      </c>
      <c r="G171" s="110"/>
      <c r="H171" s="188"/>
      <c r="I171" s="33"/>
      <c r="J171" s="57" t="s">
        <v>73</v>
      </c>
      <c r="K171" s="57" t="s">
        <v>130</v>
      </c>
      <c r="N171" s="34">
        <f>IF(F171="CUMPLE",1,0)</f>
        <v>1</v>
      </c>
    </row>
    <row r="172" spans="1:18" s="34" customFormat="1" ht="55.5" customHeight="1" x14ac:dyDescent="0.3">
      <c r="A172" s="173"/>
      <c r="B172" s="324"/>
      <c r="C172" s="327"/>
      <c r="D172" s="104" t="s">
        <v>132</v>
      </c>
      <c r="E172" s="108" t="s">
        <v>73</v>
      </c>
      <c r="F172" s="129" t="str">
        <f>IF(E172="SI","CUMPLE",IF(E172="NO","NO CUMPLE","PENDIENTE"))</f>
        <v>CUMPLE</v>
      </c>
      <c r="G172" s="111"/>
      <c r="H172" s="189"/>
      <c r="I172" s="33"/>
      <c r="J172" s="57" t="s">
        <v>74</v>
      </c>
      <c r="K172" s="57"/>
      <c r="N172" s="34">
        <f t="shared" ref="N172:N185" si="13">IF(F172="CUMPLE",1,0)</f>
        <v>1</v>
      </c>
    </row>
    <row r="173" spans="1:18" s="34" customFormat="1" ht="43.5" customHeight="1" x14ac:dyDescent="0.3">
      <c r="A173" s="173"/>
      <c r="B173" s="324"/>
      <c r="C173" s="327"/>
      <c r="D173" s="105" t="s">
        <v>125</v>
      </c>
      <c r="E173" s="109">
        <v>43122</v>
      </c>
      <c r="F173" s="127" t="str">
        <f>IF(E173="","NO CUMPLE","CUMPLE")</f>
        <v>CUMPLE</v>
      </c>
      <c r="G173" s="111"/>
      <c r="H173" s="190"/>
      <c r="I173" s="33"/>
      <c r="J173" s="57"/>
      <c r="K173" s="57"/>
      <c r="N173" s="34">
        <f t="shared" si="13"/>
        <v>1</v>
      </c>
    </row>
    <row r="174" spans="1:18" s="34" customFormat="1" ht="45" customHeight="1" x14ac:dyDescent="0.3">
      <c r="A174" s="173"/>
      <c r="B174" s="324"/>
      <c r="C174" s="327"/>
      <c r="D174" s="105" t="s">
        <v>126</v>
      </c>
      <c r="E174" s="109">
        <v>43670</v>
      </c>
      <c r="F174" s="127" t="str">
        <f>IF(E174="","NO CUMPLE","CUMPLE")</f>
        <v>CUMPLE</v>
      </c>
      <c r="G174" s="112"/>
      <c r="H174" s="189"/>
      <c r="I174" s="91" t="s">
        <v>73</v>
      </c>
      <c r="J174" s="57"/>
      <c r="K174" s="57"/>
      <c r="N174" s="34">
        <f t="shared" si="13"/>
        <v>1</v>
      </c>
    </row>
    <row r="175" spans="1:18" s="34" customFormat="1" ht="29.25" customHeight="1" thickBot="1" x14ac:dyDescent="0.35">
      <c r="A175" s="173"/>
      <c r="B175" s="324"/>
      <c r="C175" s="328"/>
      <c r="D175" s="106" t="s">
        <v>127</v>
      </c>
      <c r="E175" s="114">
        <f>IF(E173="","PENDIENTE FECHA DE INICIO",(E174-E173)/30)</f>
        <v>18.266666666666666</v>
      </c>
      <c r="F175" s="130" t="str">
        <f>IF(E175="PENDIENTE FECHA DE INICIO","PENDIENTE",IF(E175&gt;=6,"CUMPLE","NO CUMPLE"))</f>
        <v>CUMPLE</v>
      </c>
      <c r="G175" s="113"/>
      <c r="H175" s="188"/>
      <c r="I175" s="91" t="s">
        <v>74</v>
      </c>
      <c r="J175" s="57"/>
      <c r="K175" s="57"/>
      <c r="N175" s="34">
        <f t="shared" si="13"/>
        <v>1</v>
      </c>
    </row>
    <row r="176" spans="1:18" s="34" customFormat="1" ht="29.25" customHeight="1" x14ac:dyDescent="0.3">
      <c r="A176" s="173"/>
      <c r="B176" s="324"/>
      <c r="C176" s="326" t="s">
        <v>118</v>
      </c>
      <c r="D176" s="103" t="s">
        <v>120</v>
      </c>
      <c r="E176" s="107" t="s">
        <v>130</v>
      </c>
      <c r="F176" s="128" t="str">
        <f>IF(E176="","NO CUMPLE","CUMPLE")</f>
        <v>CUMPLE</v>
      </c>
      <c r="G176" s="110"/>
      <c r="H176" s="188"/>
      <c r="I176" s="33"/>
      <c r="J176" s="57" t="s">
        <v>73</v>
      </c>
      <c r="K176" s="57" t="s">
        <v>130</v>
      </c>
      <c r="N176" s="34">
        <f t="shared" si="13"/>
        <v>1</v>
      </c>
    </row>
    <row r="177" spans="1:14" s="34" customFormat="1" ht="55.5" customHeight="1" x14ac:dyDescent="0.3">
      <c r="A177" s="173"/>
      <c r="B177" s="324"/>
      <c r="C177" s="327"/>
      <c r="D177" s="104" t="s">
        <v>132</v>
      </c>
      <c r="E177" s="108" t="s">
        <v>73</v>
      </c>
      <c r="F177" s="129" t="str">
        <f>IF(E177="SI","CUMPLE",IF(E177="NO","NO CUMPLE","PENDIENTE"))</f>
        <v>CUMPLE</v>
      </c>
      <c r="G177" s="111"/>
      <c r="H177" s="189"/>
      <c r="I177" s="33"/>
      <c r="J177" s="57" t="s">
        <v>74</v>
      </c>
      <c r="K177" s="57"/>
      <c r="N177" s="34">
        <f t="shared" si="13"/>
        <v>1</v>
      </c>
    </row>
    <row r="178" spans="1:14" s="34" customFormat="1" ht="43.5" customHeight="1" x14ac:dyDescent="0.3">
      <c r="A178" s="173"/>
      <c r="B178" s="324"/>
      <c r="C178" s="327"/>
      <c r="D178" s="105" t="s">
        <v>125</v>
      </c>
      <c r="E178" s="109">
        <v>42437</v>
      </c>
      <c r="F178" s="127" t="str">
        <f>IF(E178="","NO CUMPLE","CUMPLE")</f>
        <v>CUMPLE</v>
      </c>
      <c r="G178" s="111"/>
      <c r="H178" s="190"/>
      <c r="I178" s="33"/>
      <c r="J178" s="57"/>
      <c r="K178" s="57"/>
      <c r="N178" s="34">
        <f t="shared" si="13"/>
        <v>1</v>
      </c>
    </row>
    <row r="179" spans="1:14" s="34" customFormat="1" ht="45" customHeight="1" x14ac:dyDescent="0.3">
      <c r="A179" s="173"/>
      <c r="B179" s="324"/>
      <c r="C179" s="327"/>
      <c r="D179" s="105" t="s">
        <v>126</v>
      </c>
      <c r="E179" s="109">
        <v>42765</v>
      </c>
      <c r="F179" s="127" t="str">
        <f>IF(E179="","NO CUMPLE","CUMPLE")</f>
        <v>CUMPLE</v>
      </c>
      <c r="G179" s="112"/>
      <c r="H179" s="189"/>
      <c r="I179" s="91" t="s">
        <v>73</v>
      </c>
      <c r="J179" s="57"/>
      <c r="K179" s="57"/>
      <c r="N179" s="34">
        <f t="shared" si="13"/>
        <v>1</v>
      </c>
    </row>
    <row r="180" spans="1:14" s="34" customFormat="1" ht="29.25" customHeight="1" thickBot="1" x14ac:dyDescent="0.35">
      <c r="A180" s="173"/>
      <c r="B180" s="324"/>
      <c r="C180" s="328"/>
      <c r="D180" s="106" t="s">
        <v>127</v>
      </c>
      <c r="E180" s="114">
        <f>IF(E178="","PENDIENTE FECHA DE INICIO",(E179-E178)/30)</f>
        <v>10.933333333333334</v>
      </c>
      <c r="F180" s="130" t="str">
        <f>IF(E180="PENDIENTE FECHA DE INICIO","PENDIENTE",IF(E180&gt;=6,"CUMPLE","NO CUMPLE"))</f>
        <v>CUMPLE</v>
      </c>
      <c r="G180" s="113"/>
      <c r="H180" s="188"/>
      <c r="I180" s="91" t="s">
        <v>74</v>
      </c>
      <c r="J180" s="57"/>
      <c r="K180" s="57"/>
      <c r="N180" s="34">
        <f t="shared" si="13"/>
        <v>1</v>
      </c>
    </row>
    <row r="181" spans="1:14" s="34" customFormat="1" ht="29.25" customHeight="1" x14ac:dyDescent="0.3">
      <c r="A181" s="173"/>
      <c r="B181" s="324"/>
      <c r="C181" s="326" t="s">
        <v>119</v>
      </c>
      <c r="D181" s="103" t="s">
        <v>120</v>
      </c>
      <c r="E181" s="107" t="s">
        <v>130</v>
      </c>
      <c r="F181" s="128" t="str">
        <f>IF(E181="","NO CUMPLE","CUMPLE")</f>
        <v>CUMPLE</v>
      </c>
      <c r="G181" s="110"/>
      <c r="H181" s="188"/>
      <c r="I181" s="33"/>
      <c r="J181" s="57" t="s">
        <v>73</v>
      </c>
      <c r="K181" s="57" t="s">
        <v>130</v>
      </c>
      <c r="N181" s="34">
        <f t="shared" si="13"/>
        <v>1</v>
      </c>
    </row>
    <row r="182" spans="1:14" s="34" customFormat="1" ht="55.5" customHeight="1" x14ac:dyDescent="0.3">
      <c r="A182" s="173"/>
      <c r="B182" s="324"/>
      <c r="C182" s="327"/>
      <c r="D182" s="104" t="s">
        <v>132</v>
      </c>
      <c r="E182" s="108" t="s">
        <v>73</v>
      </c>
      <c r="F182" s="129" t="str">
        <f>IF(E182="SI","CUMPLE",IF(E182="NO","NO CUMPLE","PENDIENTE"))</f>
        <v>CUMPLE</v>
      </c>
      <c r="G182" s="111"/>
      <c r="H182" s="189"/>
      <c r="I182" s="33"/>
      <c r="J182" s="57" t="s">
        <v>74</v>
      </c>
      <c r="K182" s="57"/>
      <c r="N182" s="34">
        <f t="shared" si="13"/>
        <v>1</v>
      </c>
    </row>
    <row r="183" spans="1:14" s="34" customFormat="1" ht="43.5" customHeight="1" x14ac:dyDescent="0.3">
      <c r="A183" s="173"/>
      <c r="B183" s="324"/>
      <c r="C183" s="327"/>
      <c r="D183" s="105" t="s">
        <v>125</v>
      </c>
      <c r="E183" s="109">
        <v>42803</v>
      </c>
      <c r="F183" s="127" t="str">
        <f>IF(E183="","NO CUMPLE","CUMPLE")</f>
        <v>CUMPLE</v>
      </c>
      <c r="G183" s="111"/>
      <c r="H183" s="190"/>
      <c r="I183" s="33"/>
      <c r="J183" s="57"/>
      <c r="K183" s="57"/>
      <c r="N183" s="34">
        <f t="shared" si="13"/>
        <v>1</v>
      </c>
    </row>
    <row r="184" spans="1:14" s="34" customFormat="1" ht="45" customHeight="1" x14ac:dyDescent="0.3">
      <c r="A184" s="173"/>
      <c r="B184" s="324"/>
      <c r="C184" s="327"/>
      <c r="D184" s="105" t="s">
        <v>126</v>
      </c>
      <c r="E184" s="109">
        <v>43039</v>
      </c>
      <c r="F184" s="127" t="str">
        <f>IF(E184="","NO CUMPLE","CUMPLE")</f>
        <v>CUMPLE</v>
      </c>
      <c r="G184" s="112"/>
      <c r="H184" s="189"/>
      <c r="I184" s="91" t="s">
        <v>73</v>
      </c>
      <c r="J184" s="57"/>
      <c r="K184" s="57"/>
      <c r="N184" s="34">
        <f t="shared" si="13"/>
        <v>1</v>
      </c>
    </row>
    <row r="185" spans="1:14" s="34" customFormat="1" ht="29.25" customHeight="1" thickBot="1" x14ac:dyDescent="0.35">
      <c r="A185" s="173"/>
      <c r="B185" s="325"/>
      <c r="C185" s="328"/>
      <c r="D185" s="106" t="s">
        <v>127</v>
      </c>
      <c r="E185" s="114">
        <f>IF(E183="","PENDIENTE FECHA DE INICIO",(E184-E183)/30)</f>
        <v>7.8666666666666663</v>
      </c>
      <c r="F185" s="130" t="str">
        <f>IF(E185="PENDIENTE FECHA DE INICIO","PENDIENTE",IF(E185&gt;=6,"CUMPLE","NO CUMPLE"))</f>
        <v>CUMPLE</v>
      </c>
      <c r="G185" s="113"/>
      <c r="H185" s="188"/>
      <c r="I185" s="91" t="s">
        <v>74</v>
      </c>
      <c r="J185" s="57"/>
      <c r="K185" s="57"/>
      <c r="N185" s="34">
        <f t="shared" si="13"/>
        <v>1</v>
      </c>
    </row>
    <row r="186" spans="1:14" s="34" customFormat="1" ht="4.5" customHeight="1" thickBot="1" x14ac:dyDescent="0.35">
      <c r="A186" s="173"/>
      <c r="B186" s="121"/>
      <c r="C186" s="122"/>
      <c r="D186" s="123"/>
      <c r="E186" s="126"/>
      <c r="F186" s="124"/>
      <c r="G186" s="125"/>
      <c r="H186" s="188"/>
      <c r="I186" s="91"/>
      <c r="J186" s="57"/>
      <c r="K186" s="57"/>
      <c r="N186" s="34">
        <f>SUM(N164:N185)</f>
        <v>17</v>
      </c>
    </row>
    <row r="187" spans="1:14" s="34" customFormat="1" ht="29.25" customHeight="1" thickBot="1" x14ac:dyDescent="0.35">
      <c r="A187" s="173"/>
      <c r="B187" s="329" t="s">
        <v>129</v>
      </c>
      <c r="C187" s="330"/>
      <c r="D187" s="331"/>
      <c r="E187" s="126"/>
      <c r="F187" s="132" t="str">
        <f>IF(N186=17,"CUMPLE","NO CUMPLE")</f>
        <v>CUMPLE</v>
      </c>
      <c r="G187" s="125"/>
      <c r="H187" s="188"/>
      <c r="I187" s="91"/>
      <c r="J187" s="57"/>
      <c r="K187" s="57"/>
    </row>
    <row r="188" spans="1:14" s="34" customFormat="1" ht="7.5" customHeight="1" thickBot="1" x14ac:dyDescent="0.35">
      <c r="A188" s="173"/>
      <c r="B188" s="121"/>
      <c r="C188" s="122"/>
      <c r="D188" s="123"/>
      <c r="E188" s="126"/>
      <c r="F188" s="131"/>
      <c r="G188" s="125"/>
      <c r="H188" s="188"/>
      <c r="I188" s="91"/>
      <c r="J188" s="57"/>
      <c r="K188" s="57"/>
    </row>
    <row r="189" spans="1:14" s="34" customFormat="1" ht="29.25" customHeight="1" thickBot="1" x14ac:dyDescent="0.4">
      <c r="A189" s="173"/>
      <c r="B189" s="306" t="s">
        <v>133</v>
      </c>
      <c r="C189" s="307"/>
      <c r="D189" s="307"/>
      <c r="E189" s="307"/>
      <c r="F189" s="308"/>
      <c r="G189" s="82" t="str">
        <f>IF(AND(F187="CUMPLE",F157="CUMPLE",G122="SI"),"HABILITADO",IF(G122="NO","NO HABILITADO",IF(F157="NO CUMPLE","NO HABILITADO",IF(F187="NO CUMPLE","NO HABILITADO",HABILITADO))))</f>
        <v>HABILITADO</v>
      </c>
      <c r="H189" s="188"/>
      <c r="I189" s="91"/>
      <c r="J189" s="57"/>
      <c r="K189" s="57"/>
    </row>
    <row r="190" spans="1:14" s="34" customFormat="1" ht="29.25" customHeight="1" x14ac:dyDescent="0.3">
      <c r="A190" s="173"/>
      <c r="B190" s="121"/>
      <c r="C190" s="122"/>
      <c r="D190" s="123"/>
      <c r="E190" s="126"/>
      <c r="F190" s="131"/>
      <c r="G190" s="125"/>
      <c r="H190" s="188"/>
      <c r="I190" s="91"/>
      <c r="J190" s="57"/>
      <c r="K190" s="57"/>
    </row>
    <row r="191" spans="1:14" s="34" customFormat="1" ht="29.25" customHeight="1" thickBot="1" x14ac:dyDescent="0.35">
      <c r="A191" s="173"/>
      <c r="B191" s="309" t="s">
        <v>134</v>
      </c>
      <c r="C191" s="310"/>
      <c r="D191" s="310"/>
      <c r="E191" s="310"/>
      <c r="F191" s="310"/>
      <c r="G191" s="311"/>
      <c r="H191" s="188"/>
      <c r="I191" s="91"/>
      <c r="J191" s="57"/>
      <c r="K191" s="57"/>
    </row>
    <row r="192" spans="1:14" ht="10.5" customHeight="1" thickBot="1" x14ac:dyDescent="0.3">
      <c r="B192"/>
      <c r="C192"/>
      <c r="D192"/>
      <c r="E192"/>
      <c r="F192" s="1"/>
      <c r="G192"/>
    </row>
    <row r="193" spans="1:14" ht="30" customHeight="1" thickBot="1" x14ac:dyDescent="0.3">
      <c r="B193" s="312" t="s">
        <v>135</v>
      </c>
      <c r="C193" s="313"/>
      <c r="D193" s="313"/>
      <c r="E193" s="313"/>
      <c r="F193" s="313"/>
      <c r="G193" s="314"/>
    </row>
    <row r="194" spans="1:14" ht="30" customHeight="1" thickBot="1" x14ac:dyDescent="0.3">
      <c r="B194" s="280" t="s">
        <v>146</v>
      </c>
      <c r="C194" s="281"/>
      <c r="D194" s="281"/>
      <c r="E194" s="281"/>
      <c r="F194" s="281"/>
      <c r="G194" s="135" t="s">
        <v>73</v>
      </c>
    </row>
    <row r="195" spans="1:14" ht="14.25" thickBot="1" x14ac:dyDescent="0.3">
      <c r="B195"/>
      <c r="C195"/>
      <c r="D195"/>
      <c r="E195"/>
      <c r="F195" s="1"/>
      <c r="G195"/>
    </row>
    <row r="196" spans="1:14" s="34" customFormat="1" ht="27.75" customHeight="1" thickBot="1" x14ac:dyDescent="0.35">
      <c r="A196" s="173"/>
      <c r="B196" s="315" t="s">
        <v>138</v>
      </c>
      <c r="C196" s="316"/>
      <c r="D196" s="316"/>
      <c r="E196" s="316"/>
      <c r="F196" s="316"/>
      <c r="G196" s="317"/>
      <c r="H196" s="176"/>
      <c r="I196" s="33"/>
      <c r="J196" s="57"/>
      <c r="K196" s="57"/>
    </row>
    <row r="197" spans="1:14" s="34" customFormat="1" ht="27.75" customHeight="1" thickBot="1" x14ac:dyDescent="0.35">
      <c r="A197" s="173"/>
      <c r="B197" s="318" t="s">
        <v>103</v>
      </c>
      <c r="C197" s="319"/>
      <c r="D197" s="320"/>
      <c r="E197" s="319" t="s">
        <v>104</v>
      </c>
      <c r="F197" s="319"/>
      <c r="G197" s="320"/>
      <c r="H197" s="176"/>
      <c r="I197" s="33"/>
      <c r="J197" s="57"/>
      <c r="K197" s="57"/>
    </row>
    <row r="198" spans="1:14" s="34" customFormat="1" ht="48" customHeight="1" thickBot="1" x14ac:dyDescent="0.35">
      <c r="A198" s="173"/>
      <c r="B198" s="287" t="s">
        <v>137</v>
      </c>
      <c r="C198" s="288"/>
      <c r="D198" s="289"/>
      <c r="E198" s="287" t="s">
        <v>136</v>
      </c>
      <c r="F198" s="288"/>
      <c r="G198" s="289"/>
      <c r="H198" s="176"/>
      <c r="I198" s="33"/>
      <c r="J198" s="57"/>
      <c r="K198" s="57" t="s">
        <v>105</v>
      </c>
    </row>
    <row r="199" spans="1:14" s="34" customFormat="1" ht="26.25" customHeight="1" x14ac:dyDescent="0.3">
      <c r="A199" s="173"/>
      <c r="B199" s="133" t="s">
        <v>95</v>
      </c>
      <c r="C199" s="303" t="s">
        <v>302</v>
      </c>
      <c r="D199" s="304"/>
      <c r="E199" s="304"/>
      <c r="F199" s="304"/>
      <c r="G199" s="305"/>
      <c r="H199" s="182"/>
      <c r="I199" s="33"/>
      <c r="J199" s="57"/>
      <c r="K199" s="57" t="s">
        <v>106</v>
      </c>
    </row>
    <row r="200" spans="1:14" s="34" customFormat="1" ht="17.25" thickBot="1" x14ac:dyDescent="0.35">
      <c r="A200" s="173"/>
      <c r="B200" s="134"/>
      <c r="C200" s="293" t="s">
        <v>65</v>
      </c>
      <c r="D200" s="294"/>
      <c r="E200" s="90" t="s">
        <v>66</v>
      </c>
      <c r="F200" s="90" t="s">
        <v>67</v>
      </c>
      <c r="G200" s="138" t="s">
        <v>68</v>
      </c>
      <c r="H200" s="183" t="s">
        <v>96</v>
      </c>
      <c r="I200" s="33"/>
      <c r="J200" s="57"/>
      <c r="K200" s="57" t="s">
        <v>107</v>
      </c>
    </row>
    <row r="201" spans="1:14" s="32" customFormat="1" ht="54.75" customHeight="1" thickBot="1" x14ac:dyDescent="0.35">
      <c r="A201" s="172"/>
      <c r="B201" s="136" t="s">
        <v>97</v>
      </c>
      <c r="C201" s="295" t="s">
        <v>139</v>
      </c>
      <c r="D201" s="296"/>
      <c r="E201" s="216" t="s">
        <v>105</v>
      </c>
      <c r="F201" s="220" t="str">
        <f>IF(E201="","NO CUMPLE","CUMPLE")</f>
        <v>CUMPLE</v>
      </c>
      <c r="G201" s="218"/>
      <c r="H201" s="184" t="s">
        <v>98</v>
      </c>
      <c r="I201" s="73" t="s">
        <v>73</v>
      </c>
      <c r="J201" s="57"/>
      <c r="K201" s="96" t="s">
        <v>73</v>
      </c>
      <c r="N201" s="34">
        <f t="shared" ref="N201:N202" si="14">IF(F201="CUMPLE",1,0)</f>
        <v>1</v>
      </c>
    </row>
    <row r="202" spans="1:14" ht="42.75" customHeight="1" thickBot="1" x14ac:dyDescent="0.35">
      <c r="A202" s="168" t="s">
        <v>0</v>
      </c>
      <c r="B202" s="136" t="s">
        <v>140</v>
      </c>
      <c r="C202" s="295" t="s">
        <v>137</v>
      </c>
      <c r="D202" s="296"/>
      <c r="E202" s="118" t="s">
        <v>73</v>
      </c>
      <c r="F202" s="119" t="str">
        <f>IF(E202="","NO CUMPLE",IF(E202="SI","CUMPLE",IF(E202="NO","NO CUMPLE","CUMPLE")))</f>
        <v>CUMPLE</v>
      </c>
      <c r="G202" s="137"/>
      <c r="J202" s="2"/>
      <c r="K202" s="2" t="s">
        <v>74</v>
      </c>
      <c r="N202" s="34">
        <f t="shared" si="14"/>
        <v>1</v>
      </c>
    </row>
    <row r="203" spans="1:14" ht="4.5" customHeight="1" thickBot="1" x14ac:dyDescent="0.3">
      <c r="B203" s="72"/>
      <c r="J203" s="2"/>
      <c r="K203" s="2"/>
    </row>
    <row r="204" spans="1:14" ht="29.25" customHeight="1" thickBot="1" x14ac:dyDescent="0.3">
      <c r="B204" s="72"/>
      <c r="F204" s="139">
        <f>IF(N204=2,13,0)</f>
        <v>13</v>
      </c>
      <c r="G204" s="2" t="s">
        <v>141</v>
      </c>
      <c r="J204" s="2"/>
      <c r="K204" s="2"/>
      <c r="N204" s="2">
        <f>SUM(N201:N203)</f>
        <v>2</v>
      </c>
    </row>
    <row r="205" spans="1:14" ht="14.25" thickBot="1" x14ac:dyDescent="0.3">
      <c r="B205" s="72"/>
      <c r="J205" s="2"/>
      <c r="K205" s="2"/>
    </row>
    <row r="206" spans="1:14" s="34" customFormat="1" ht="27.75" customHeight="1" thickBot="1" x14ac:dyDescent="0.35">
      <c r="A206" s="173"/>
      <c r="B206" s="297" t="s">
        <v>142</v>
      </c>
      <c r="C206" s="298"/>
      <c r="D206" s="298"/>
      <c r="E206" s="298"/>
      <c r="F206" s="298"/>
      <c r="G206" s="299"/>
      <c r="H206" s="176"/>
      <c r="I206" s="33"/>
      <c r="J206" s="57"/>
      <c r="K206" s="57"/>
    </row>
    <row r="207" spans="1:14" s="34" customFormat="1" ht="27.75" customHeight="1" thickBot="1" x14ac:dyDescent="0.35">
      <c r="A207" s="173"/>
      <c r="B207" s="300" t="s">
        <v>103</v>
      </c>
      <c r="C207" s="301"/>
      <c r="D207" s="302"/>
      <c r="E207" s="301" t="s">
        <v>104</v>
      </c>
      <c r="F207" s="301"/>
      <c r="G207" s="302"/>
      <c r="H207" s="176"/>
      <c r="I207" s="33"/>
      <c r="J207" s="57"/>
      <c r="K207" s="57"/>
    </row>
    <row r="208" spans="1:14" s="34" customFormat="1" ht="48" customHeight="1" thickBot="1" x14ac:dyDescent="0.35">
      <c r="A208" s="173"/>
      <c r="B208" s="287" t="s">
        <v>143</v>
      </c>
      <c r="C208" s="288"/>
      <c r="D208" s="289"/>
      <c r="E208" s="287" t="s">
        <v>136</v>
      </c>
      <c r="F208" s="288"/>
      <c r="G208" s="289"/>
      <c r="H208" s="176"/>
      <c r="I208" s="33"/>
      <c r="J208" s="57"/>
      <c r="K208" s="57" t="s">
        <v>105</v>
      </c>
    </row>
    <row r="209" spans="1:14" s="34" customFormat="1" ht="26.25" customHeight="1" x14ac:dyDescent="0.3">
      <c r="A209" s="173"/>
      <c r="B209" s="133" t="s">
        <v>95</v>
      </c>
      <c r="C209" s="303" t="s">
        <v>303</v>
      </c>
      <c r="D209" s="304"/>
      <c r="E209" s="304"/>
      <c r="F209" s="304"/>
      <c r="G209" s="305"/>
      <c r="H209" s="182"/>
      <c r="I209" s="33"/>
      <c r="J209" s="57"/>
      <c r="K209" s="57" t="s">
        <v>106</v>
      </c>
    </row>
    <row r="210" spans="1:14" s="34" customFormat="1" ht="17.25" thickBot="1" x14ac:dyDescent="0.35">
      <c r="A210" s="173"/>
      <c r="B210" s="134"/>
      <c r="C210" s="293" t="s">
        <v>65</v>
      </c>
      <c r="D210" s="294"/>
      <c r="E210" s="90" t="s">
        <v>66</v>
      </c>
      <c r="F210" s="90" t="s">
        <v>67</v>
      </c>
      <c r="G210" s="138" t="s">
        <v>68</v>
      </c>
      <c r="H210" s="183" t="s">
        <v>96</v>
      </c>
      <c r="I210" s="33"/>
      <c r="J210" s="57"/>
      <c r="K210" s="57" t="s">
        <v>107</v>
      </c>
    </row>
    <row r="211" spans="1:14" s="32" customFormat="1" ht="54.75" customHeight="1" thickBot="1" x14ac:dyDescent="0.35">
      <c r="A211" s="172"/>
      <c r="B211" s="136" t="s">
        <v>97</v>
      </c>
      <c r="C211" s="295" t="s">
        <v>139</v>
      </c>
      <c r="D211" s="296"/>
      <c r="E211" s="216" t="s">
        <v>105</v>
      </c>
      <c r="F211" s="220" t="str">
        <f>IF(E211="","NO CUMPLE","CUMPLE")</f>
        <v>CUMPLE</v>
      </c>
      <c r="G211" s="218"/>
      <c r="H211" s="184" t="s">
        <v>98</v>
      </c>
      <c r="I211" s="73" t="s">
        <v>73</v>
      </c>
      <c r="J211" s="57"/>
      <c r="K211" s="96" t="s">
        <v>73</v>
      </c>
      <c r="N211" s="34">
        <f t="shared" ref="N211:N212" si="15">IF(F211="CUMPLE",1,0)</f>
        <v>1</v>
      </c>
    </row>
    <row r="212" spans="1:14" ht="42.75" customHeight="1" thickBot="1" x14ac:dyDescent="0.35">
      <c r="A212" s="168" t="s">
        <v>0</v>
      </c>
      <c r="B212" s="136" t="s">
        <v>140</v>
      </c>
      <c r="C212" s="295" t="s">
        <v>143</v>
      </c>
      <c r="D212" s="296"/>
      <c r="E212" s="118" t="s">
        <v>73</v>
      </c>
      <c r="F212" s="119" t="str">
        <f>IF(E212="","NO CUMPLE",IF(E212="SI","CUMPLE",IF(E212="NO","NO CUMPLE","CUMPLE")))</f>
        <v>CUMPLE</v>
      </c>
      <c r="G212" s="137"/>
      <c r="J212" s="2"/>
      <c r="K212" s="2" t="s">
        <v>74</v>
      </c>
      <c r="N212" s="34">
        <f t="shared" si="15"/>
        <v>1</v>
      </c>
    </row>
    <row r="213" spans="1:14" ht="4.5" customHeight="1" thickBot="1" x14ac:dyDescent="0.3">
      <c r="B213" s="72"/>
      <c r="J213" s="2"/>
      <c r="K213" s="2"/>
    </row>
    <row r="214" spans="1:14" ht="29.25" customHeight="1" thickBot="1" x14ac:dyDescent="0.3">
      <c r="B214" s="72"/>
      <c r="F214" s="139">
        <f>IF(N214=2,13,0)</f>
        <v>13</v>
      </c>
      <c r="G214" s="2" t="s">
        <v>141</v>
      </c>
      <c r="J214" s="2"/>
      <c r="K214" s="2"/>
      <c r="N214" s="2">
        <f>SUM(N211:N213)</f>
        <v>2</v>
      </c>
    </row>
    <row r="215" spans="1:14" ht="14.25" thickBot="1" x14ac:dyDescent="0.3">
      <c r="B215" s="72"/>
      <c r="J215" s="2"/>
      <c r="K215" s="2"/>
    </row>
    <row r="216" spans="1:14" s="34" customFormat="1" ht="27.75" customHeight="1" thickBot="1" x14ac:dyDescent="0.35">
      <c r="A216" s="173"/>
      <c r="B216" s="297" t="s">
        <v>144</v>
      </c>
      <c r="C216" s="298"/>
      <c r="D216" s="298"/>
      <c r="E216" s="298"/>
      <c r="F216" s="298"/>
      <c r="G216" s="299"/>
      <c r="H216" s="176"/>
      <c r="I216" s="33"/>
      <c r="J216" s="57"/>
      <c r="K216" s="57"/>
    </row>
    <row r="217" spans="1:14" s="34" customFormat="1" ht="27.75" customHeight="1" thickBot="1" x14ac:dyDescent="0.35">
      <c r="A217" s="173"/>
      <c r="B217" s="300" t="s">
        <v>103</v>
      </c>
      <c r="C217" s="301"/>
      <c r="D217" s="302"/>
      <c r="E217" s="301" t="s">
        <v>104</v>
      </c>
      <c r="F217" s="301"/>
      <c r="G217" s="302"/>
      <c r="H217" s="176"/>
      <c r="I217" s="33"/>
      <c r="J217" s="57"/>
      <c r="K217" s="57"/>
    </row>
    <row r="218" spans="1:14" s="34" customFormat="1" ht="48" customHeight="1" thickBot="1" x14ac:dyDescent="0.35">
      <c r="A218" s="173"/>
      <c r="B218" s="287" t="s">
        <v>145</v>
      </c>
      <c r="C218" s="288"/>
      <c r="D218" s="289"/>
      <c r="E218" s="287" t="s">
        <v>136</v>
      </c>
      <c r="F218" s="288"/>
      <c r="G218" s="289"/>
      <c r="H218" s="176"/>
      <c r="I218" s="33"/>
      <c r="J218" s="57"/>
      <c r="K218" s="57" t="s">
        <v>105</v>
      </c>
    </row>
    <row r="219" spans="1:14" s="34" customFormat="1" ht="26.25" customHeight="1" x14ac:dyDescent="0.3">
      <c r="A219" s="173"/>
      <c r="B219" s="133" t="s">
        <v>95</v>
      </c>
      <c r="C219" s="303" t="s">
        <v>304</v>
      </c>
      <c r="D219" s="304"/>
      <c r="E219" s="304"/>
      <c r="F219" s="304"/>
      <c r="G219" s="305"/>
      <c r="H219" s="182"/>
      <c r="I219" s="33"/>
      <c r="J219" s="57"/>
      <c r="K219" s="57" t="s">
        <v>106</v>
      </c>
    </row>
    <row r="220" spans="1:14" s="34" customFormat="1" ht="17.25" thickBot="1" x14ac:dyDescent="0.35">
      <c r="A220" s="173"/>
      <c r="B220" s="134"/>
      <c r="C220" s="293" t="s">
        <v>65</v>
      </c>
      <c r="D220" s="294"/>
      <c r="E220" s="90" t="s">
        <v>66</v>
      </c>
      <c r="F220" s="90" t="s">
        <v>67</v>
      </c>
      <c r="G220" s="138" t="s">
        <v>68</v>
      </c>
      <c r="H220" s="183" t="s">
        <v>96</v>
      </c>
      <c r="I220" s="33"/>
      <c r="J220" s="57"/>
      <c r="K220" s="57" t="s">
        <v>107</v>
      </c>
    </row>
    <row r="221" spans="1:14" s="32" customFormat="1" ht="54.75" customHeight="1" thickBot="1" x14ac:dyDescent="0.35">
      <c r="A221" s="172"/>
      <c r="B221" s="136" t="s">
        <v>97</v>
      </c>
      <c r="C221" s="295" t="s">
        <v>139</v>
      </c>
      <c r="D221" s="296"/>
      <c r="E221" s="216" t="s">
        <v>105</v>
      </c>
      <c r="F221" s="220" t="str">
        <f>IF(E221="","NO CUMPLE","CUMPLE")</f>
        <v>CUMPLE</v>
      </c>
      <c r="G221" s="218"/>
      <c r="H221" s="184" t="s">
        <v>98</v>
      </c>
      <c r="I221" s="73" t="s">
        <v>73</v>
      </c>
      <c r="J221" s="57"/>
      <c r="K221" s="96" t="s">
        <v>73</v>
      </c>
      <c r="N221" s="34">
        <f t="shared" ref="N221:N222" si="16">IF(F221="CUMPLE",1,0)</f>
        <v>1</v>
      </c>
    </row>
    <row r="222" spans="1:14" ht="42.75" customHeight="1" thickBot="1" x14ac:dyDescent="0.35">
      <c r="B222" s="136" t="s">
        <v>140</v>
      </c>
      <c r="C222" s="295" t="s">
        <v>145</v>
      </c>
      <c r="D222" s="296"/>
      <c r="E222" s="118" t="s">
        <v>73</v>
      </c>
      <c r="F222" s="119" t="str">
        <f>IF(E222="","NO CUMPLE",IF(E222="SI","CUMPLE",IF(E222="NO","NO CUMPLE","CUMPLE")))</f>
        <v>CUMPLE</v>
      </c>
      <c r="G222" s="137"/>
      <c r="J222" s="2"/>
      <c r="K222" s="2" t="s">
        <v>74</v>
      </c>
      <c r="N222" s="34">
        <f t="shared" si="16"/>
        <v>1</v>
      </c>
    </row>
    <row r="223" spans="1:14" s="176" customFormat="1" ht="4.5" customHeight="1" thickBot="1" x14ac:dyDescent="0.3">
      <c r="A223" s="191"/>
      <c r="B223" s="193"/>
    </row>
    <row r="224" spans="1:14" ht="29.25" customHeight="1" thickBot="1" x14ac:dyDescent="0.3">
      <c r="B224" s="193"/>
      <c r="C224" s="176"/>
      <c r="D224" s="176"/>
      <c r="E224" s="176"/>
      <c r="F224" s="139">
        <f>IF(N224=2,13,0)</f>
        <v>13</v>
      </c>
      <c r="G224" s="140" t="s">
        <v>141</v>
      </c>
      <c r="J224" s="2"/>
      <c r="K224" s="2"/>
      <c r="N224" s="2">
        <f>SUM(N221:N223)</f>
        <v>2</v>
      </c>
    </row>
    <row r="225" spans="1:12" s="176" customFormat="1" ht="14.25" thickBot="1" x14ac:dyDescent="0.3">
      <c r="A225" s="191"/>
      <c r="F225" s="193"/>
      <c r="G225" s="195"/>
    </row>
    <row r="226" spans="1:12" ht="27.75" thickBot="1" x14ac:dyDescent="0.3">
      <c r="B226" s="176"/>
      <c r="C226" s="176"/>
      <c r="D226" s="176"/>
      <c r="E226" s="194" t="s">
        <v>154</v>
      </c>
      <c r="F226" s="147">
        <f>IF(G194="NO",SUM(F204,F214,F224)*0,SUM(F204,F214,F224))</f>
        <v>39</v>
      </c>
      <c r="G226" s="176"/>
      <c r="J226" s="2"/>
      <c r="K226" s="2"/>
    </row>
    <row r="227" spans="1:12" ht="14.25" thickBot="1" x14ac:dyDescent="0.3">
      <c r="B227" s="176"/>
      <c r="C227" s="176"/>
      <c r="D227" s="176"/>
      <c r="E227" s="176"/>
      <c r="F227" s="176"/>
      <c r="G227" s="176"/>
    </row>
    <row r="228" spans="1:12" ht="18.75" thickBot="1" x14ac:dyDescent="0.3">
      <c r="B228" s="277" t="s">
        <v>155</v>
      </c>
      <c r="C228" s="278"/>
      <c r="D228" s="278"/>
      <c r="E228" s="278"/>
      <c r="F228" s="278"/>
      <c r="G228" s="279"/>
    </row>
    <row r="229" spans="1:12" ht="26.25" thickBot="1" x14ac:dyDescent="0.3">
      <c r="B229" s="280" t="s">
        <v>159</v>
      </c>
      <c r="C229" s="281"/>
      <c r="D229" s="281"/>
      <c r="E229" s="281"/>
      <c r="F229" s="281"/>
      <c r="G229" s="135" t="s">
        <v>73</v>
      </c>
    </row>
    <row r="230" spans="1:12" ht="18.75" thickBot="1" x14ac:dyDescent="0.3">
      <c r="B230" s="153"/>
      <c r="C230" s="154"/>
      <c r="D230" s="141"/>
      <c r="E230" s="141"/>
      <c r="F230" s="141"/>
      <c r="G230" s="141"/>
    </row>
    <row r="231" spans="1:12" ht="17.25" thickBot="1" x14ac:dyDescent="0.3">
      <c r="B231" s="142" t="s">
        <v>147</v>
      </c>
      <c r="C231" s="152" t="s">
        <v>160</v>
      </c>
      <c r="D231" s="282" t="s">
        <v>148</v>
      </c>
      <c r="E231" s="283"/>
      <c r="F231" s="143" t="s">
        <v>149</v>
      </c>
      <c r="G231" s="142" t="s">
        <v>150</v>
      </c>
      <c r="J231" s="155"/>
      <c r="K231" s="155" t="s">
        <v>80</v>
      </c>
    </row>
    <row r="232" spans="1:12" ht="60.75" customHeight="1" thickBot="1" x14ac:dyDescent="0.3">
      <c r="B232" s="148" t="s">
        <v>156</v>
      </c>
      <c r="C232" s="150" t="s">
        <v>151</v>
      </c>
      <c r="D232" s="284" t="s">
        <v>80</v>
      </c>
      <c r="E232" s="284"/>
      <c r="F232" s="285">
        <f>IF(G229="NO",0,IF(L235&gt;10,"ERROR",L235))</f>
        <v>10</v>
      </c>
      <c r="G232" s="144"/>
      <c r="L232" s="2">
        <f>IF(D232="X",10,0)</f>
        <v>10</v>
      </c>
    </row>
    <row r="233" spans="1:12" ht="60.75" customHeight="1" thickBot="1" x14ac:dyDescent="0.3">
      <c r="B233" s="149" t="s">
        <v>157</v>
      </c>
      <c r="C233" s="150" t="s">
        <v>152</v>
      </c>
      <c r="D233" s="284"/>
      <c r="E233" s="284"/>
      <c r="F233" s="285"/>
      <c r="G233" s="145"/>
      <c r="L233" s="2">
        <f t="shared" ref="L233" si="17">IF(D233="X",5,0)</f>
        <v>0</v>
      </c>
    </row>
    <row r="234" spans="1:12" ht="55.5" customHeight="1" thickBot="1" x14ac:dyDescent="0.3">
      <c r="B234" s="149" t="s">
        <v>158</v>
      </c>
      <c r="C234" s="151" t="s">
        <v>153</v>
      </c>
      <c r="D234" s="284"/>
      <c r="E234" s="284"/>
      <c r="F234" s="286"/>
      <c r="G234" s="146"/>
      <c r="L234" s="2">
        <f>IF(D234="X",0,0)</f>
        <v>0</v>
      </c>
    </row>
    <row r="235" spans="1:12" ht="14.25" thickBot="1" x14ac:dyDescent="0.3">
      <c r="L235" s="2">
        <f>SUM(L232:L234)</f>
        <v>10</v>
      </c>
    </row>
    <row r="236" spans="1:12" ht="18.75" customHeight="1" x14ac:dyDescent="0.25">
      <c r="B236" s="259" t="s">
        <v>167</v>
      </c>
      <c r="C236" s="260"/>
      <c r="D236" s="260"/>
      <c r="E236" s="260"/>
      <c r="F236" s="260"/>
      <c r="G236" s="261"/>
    </row>
    <row r="237" spans="1:12" ht="34.5" customHeight="1" thickBot="1" x14ac:dyDescent="0.3">
      <c r="B237" s="262" t="s">
        <v>161</v>
      </c>
      <c r="C237" s="263"/>
      <c r="D237" s="263"/>
      <c r="E237" s="264"/>
      <c r="F237" s="264"/>
      <c r="G237" s="265"/>
    </row>
    <row r="238" spans="1:12" ht="48" thickBot="1" x14ac:dyDescent="0.3">
      <c r="B238" s="156"/>
      <c r="C238" s="157"/>
      <c r="D238" s="157"/>
      <c r="E238" s="165" t="s">
        <v>73</v>
      </c>
      <c r="F238" s="166" t="s">
        <v>74</v>
      </c>
      <c r="G238" s="158" t="s">
        <v>162</v>
      </c>
    </row>
    <row r="239" spans="1:12" ht="44.25" customHeight="1" thickBot="1" x14ac:dyDescent="0.3">
      <c r="B239" s="266" t="s">
        <v>168</v>
      </c>
      <c r="C239" s="267"/>
      <c r="D239" s="268"/>
      <c r="E239" s="164"/>
      <c r="F239" s="164" t="s">
        <v>80</v>
      </c>
      <c r="G239" s="163">
        <f>G114</f>
        <v>3146.6559018588146</v>
      </c>
    </row>
    <row r="240" spans="1:12" ht="26.25" customHeight="1" thickBot="1" x14ac:dyDescent="0.3">
      <c r="B240" s="269" t="s">
        <v>169</v>
      </c>
      <c r="C240" s="270"/>
      <c r="D240" s="271"/>
      <c r="E240" s="164"/>
      <c r="F240" s="164" t="s">
        <v>80</v>
      </c>
      <c r="G240" s="163"/>
    </row>
    <row r="241" spans="1:11" ht="45.75" customHeight="1" thickBot="1" x14ac:dyDescent="0.3">
      <c r="B241" s="272" t="s">
        <v>163</v>
      </c>
      <c r="C241" s="273"/>
      <c r="D241" s="274"/>
      <c r="E241" s="275" t="s">
        <v>164</v>
      </c>
      <c r="F241" s="276"/>
      <c r="G241" s="167" t="s">
        <v>165</v>
      </c>
    </row>
    <row r="242" spans="1:11" ht="26.25" customHeight="1" thickBot="1" x14ac:dyDescent="0.3">
      <c r="B242" s="249"/>
      <c r="C242" s="250"/>
      <c r="D242" s="250"/>
      <c r="E242" s="251"/>
      <c r="F242" s="252"/>
      <c r="G242" s="159"/>
    </row>
    <row r="243" spans="1:11" ht="24" customHeight="1" thickBot="1" x14ac:dyDescent="0.3">
      <c r="B243" s="160"/>
      <c r="C243" s="161"/>
      <c r="D243" s="161"/>
      <c r="E243" s="253" t="s">
        <v>166</v>
      </c>
      <c r="F243" s="254"/>
      <c r="G243" s="162">
        <f>IF(G242="",0,IF(G239=0,0,IF(G242&gt;=G239*0.4,1,0)))</f>
        <v>0</v>
      </c>
    </row>
    <row r="244" spans="1:11" s="169" customFormat="1" ht="14.25" thickBot="1" x14ac:dyDescent="0.3">
      <c r="A244" s="168"/>
      <c r="H244" s="176"/>
      <c r="J244" s="170"/>
      <c r="K244" s="170"/>
    </row>
    <row r="245" spans="1:11" ht="24.75" thickBot="1" x14ac:dyDescent="0.3">
      <c r="B245" s="169"/>
      <c r="C245" s="169"/>
      <c r="D245" s="169"/>
      <c r="E245" s="255" t="s">
        <v>170</v>
      </c>
      <c r="F245" s="256"/>
      <c r="G245" s="175">
        <f>SUM(F226,F232,G243)</f>
        <v>49</v>
      </c>
    </row>
    <row r="246" spans="1:11" s="169" customFormat="1" ht="14.25" thickBot="1" x14ac:dyDescent="0.3">
      <c r="A246" s="168"/>
      <c r="H246" s="176"/>
      <c r="J246" s="170"/>
      <c r="K246" s="170"/>
    </row>
    <row r="247" spans="1:11" ht="21" customHeight="1" thickBot="1" x14ac:dyDescent="0.3">
      <c r="B247" s="169"/>
      <c r="C247" s="169"/>
      <c r="D247" s="169"/>
      <c r="E247" s="257" t="s">
        <v>174</v>
      </c>
      <c r="F247" s="258"/>
      <c r="G247" s="174" t="str">
        <f>IF(AND(G118="HABILITADO",G189="HABILITADO"),"HABILITADO","NO HABILITADO")</f>
        <v>HABILITADO</v>
      </c>
    </row>
    <row r="248" spans="1:11" s="169" customFormat="1" x14ac:dyDescent="0.25">
      <c r="A248" s="168"/>
      <c r="H248" s="176"/>
      <c r="J248" s="170"/>
      <c r="K248" s="170"/>
    </row>
  </sheetData>
  <sheetProtection algorithmName="SHA-512" hashValue="jo+jijlC46j3hAkBx078CrrIrQ/9z4+ZT2GNCtho8VeQ5tF18xLT9xdbgnmgiwsj/DFXXlA9OHTvRgYaVUAoPA==" saltValue="dVmTYUe0Kd32hSHnM5Xngg==" spinCount="100000" sheet="1" objects="1" scenarios="1" selectLockedCells="1" selectUnlockedCells="1"/>
  <mergeCells count="151">
    <mergeCell ref="B1:G2"/>
    <mergeCell ref="C3:G3"/>
    <mergeCell ref="B4:G4"/>
    <mergeCell ref="B10:G10"/>
    <mergeCell ref="B11:G11"/>
    <mergeCell ref="C13:G13"/>
    <mergeCell ref="B27:B31"/>
    <mergeCell ref="F27:F31"/>
    <mergeCell ref="C34:G34"/>
    <mergeCell ref="C35:G35"/>
    <mergeCell ref="C36:G36"/>
    <mergeCell ref="C37:G37"/>
    <mergeCell ref="C14:G14"/>
    <mergeCell ref="C15:G15"/>
    <mergeCell ref="C16:G16"/>
    <mergeCell ref="C17:G17"/>
    <mergeCell ref="B19:B22"/>
    <mergeCell ref="F19:F22"/>
    <mergeCell ref="G19:G22"/>
    <mergeCell ref="C56:G56"/>
    <mergeCell ref="C57:G57"/>
    <mergeCell ref="B59:B62"/>
    <mergeCell ref="F59:F62"/>
    <mergeCell ref="B67:B71"/>
    <mergeCell ref="F67:F71"/>
    <mergeCell ref="B39:B42"/>
    <mergeCell ref="F39:F42"/>
    <mergeCell ref="B47:B51"/>
    <mergeCell ref="F47:F51"/>
    <mergeCell ref="C54:G54"/>
    <mergeCell ref="C55:G55"/>
    <mergeCell ref="G39:G42"/>
    <mergeCell ref="G59:G62"/>
    <mergeCell ref="B87:B91"/>
    <mergeCell ref="F87:F91"/>
    <mergeCell ref="C94:G94"/>
    <mergeCell ref="C95:G95"/>
    <mergeCell ref="C96:G96"/>
    <mergeCell ref="C97:G97"/>
    <mergeCell ref="C74:G74"/>
    <mergeCell ref="C75:G75"/>
    <mergeCell ref="C76:G76"/>
    <mergeCell ref="C77:G77"/>
    <mergeCell ref="B79:B82"/>
    <mergeCell ref="F79:F82"/>
    <mergeCell ref="G79:G82"/>
    <mergeCell ref="B120:G120"/>
    <mergeCell ref="B122:F122"/>
    <mergeCell ref="B124:G124"/>
    <mergeCell ref="B125:D125"/>
    <mergeCell ref="E125:G125"/>
    <mergeCell ref="B126:D126"/>
    <mergeCell ref="E126:G126"/>
    <mergeCell ref="B99:B102"/>
    <mergeCell ref="F99:F102"/>
    <mergeCell ref="B107:B111"/>
    <mergeCell ref="F107:F111"/>
    <mergeCell ref="B114:F114"/>
    <mergeCell ref="B118:F118"/>
    <mergeCell ref="G99:G102"/>
    <mergeCell ref="C127:G127"/>
    <mergeCell ref="C128:D128"/>
    <mergeCell ref="C129:D129"/>
    <mergeCell ref="C130:D130"/>
    <mergeCell ref="F130:F135"/>
    <mergeCell ref="C131:D131"/>
    <mergeCell ref="G131:H131"/>
    <mergeCell ref="C132:D132"/>
    <mergeCell ref="C133:D133"/>
    <mergeCell ref="C134:D134"/>
    <mergeCell ref="B157:D157"/>
    <mergeCell ref="B159:G159"/>
    <mergeCell ref="B160:D160"/>
    <mergeCell ref="E160:G160"/>
    <mergeCell ref="B161:D161"/>
    <mergeCell ref="E161:G161"/>
    <mergeCell ref="C135:D135"/>
    <mergeCell ref="B136:B155"/>
    <mergeCell ref="C136:C140"/>
    <mergeCell ref="C141:C145"/>
    <mergeCell ref="C146:C150"/>
    <mergeCell ref="C151:C155"/>
    <mergeCell ref="G141:G142"/>
    <mergeCell ref="G136:G137"/>
    <mergeCell ref="G146:G147"/>
    <mergeCell ref="G151:G152"/>
    <mergeCell ref="C170:D170"/>
    <mergeCell ref="B171:B185"/>
    <mergeCell ref="C171:C175"/>
    <mergeCell ref="C176:C180"/>
    <mergeCell ref="C181:C185"/>
    <mergeCell ref="B187:D187"/>
    <mergeCell ref="C162:G162"/>
    <mergeCell ref="C163:D163"/>
    <mergeCell ref="C164:D164"/>
    <mergeCell ref="C165:D165"/>
    <mergeCell ref="F165:F170"/>
    <mergeCell ref="C166:D166"/>
    <mergeCell ref="G166:H166"/>
    <mergeCell ref="C167:D167"/>
    <mergeCell ref="C168:D168"/>
    <mergeCell ref="C169:D169"/>
    <mergeCell ref="B198:D198"/>
    <mergeCell ref="E198:G198"/>
    <mergeCell ref="C199:G199"/>
    <mergeCell ref="C200:D200"/>
    <mergeCell ref="C201:D201"/>
    <mergeCell ref="C202:D202"/>
    <mergeCell ref="B189:F189"/>
    <mergeCell ref="B191:G191"/>
    <mergeCell ref="B193:G193"/>
    <mergeCell ref="B194:F194"/>
    <mergeCell ref="B196:G196"/>
    <mergeCell ref="B197:D197"/>
    <mergeCell ref="E197:G197"/>
    <mergeCell ref="C210:D210"/>
    <mergeCell ref="C211:D211"/>
    <mergeCell ref="C212:D212"/>
    <mergeCell ref="B216:G216"/>
    <mergeCell ref="B217:D217"/>
    <mergeCell ref="E217:G217"/>
    <mergeCell ref="B206:G206"/>
    <mergeCell ref="B207:D207"/>
    <mergeCell ref="E207:G207"/>
    <mergeCell ref="B208:D208"/>
    <mergeCell ref="E208:G208"/>
    <mergeCell ref="C209:G209"/>
    <mergeCell ref="B228:G228"/>
    <mergeCell ref="B229:F229"/>
    <mergeCell ref="D231:E231"/>
    <mergeCell ref="D232:E232"/>
    <mergeCell ref="F232:F234"/>
    <mergeCell ref="D233:E233"/>
    <mergeCell ref="D234:E234"/>
    <mergeCell ref="B218:D218"/>
    <mergeCell ref="E218:G218"/>
    <mergeCell ref="C219:G219"/>
    <mergeCell ref="C220:D220"/>
    <mergeCell ref="C221:D221"/>
    <mergeCell ref="C222:D222"/>
    <mergeCell ref="B242:D242"/>
    <mergeCell ref="E242:F242"/>
    <mergeCell ref="E243:F243"/>
    <mergeCell ref="E245:F245"/>
    <mergeCell ref="E247:F247"/>
    <mergeCell ref="B236:G236"/>
    <mergeCell ref="B237:G237"/>
    <mergeCell ref="B239:D239"/>
    <mergeCell ref="B240:D240"/>
    <mergeCell ref="B241:D241"/>
    <mergeCell ref="E241:F241"/>
  </mergeCells>
  <conditionalFormatting sqref="F136:F140 F156:F158 F188 F190">
    <cfRule type="expression" dxfId="168" priority="24">
      <formula>"NO CUMPLE"</formula>
    </cfRule>
  </conditionalFormatting>
  <conditionalFormatting sqref="F129">
    <cfRule type="expression" dxfId="167" priority="23">
      <formula>"NO CUMPLE"</formula>
    </cfRule>
  </conditionalFormatting>
  <conditionalFormatting sqref="F141:F145">
    <cfRule type="expression" dxfId="166" priority="21">
      <formula>"NO CUMPLE"</formula>
    </cfRule>
  </conditionalFormatting>
  <conditionalFormatting sqref="F146:F150">
    <cfRule type="expression" dxfId="165" priority="20">
      <formula>"NO CUMPLE"</formula>
    </cfRule>
  </conditionalFormatting>
  <conditionalFormatting sqref="F151:F155">
    <cfRule type="expression" dxfId="164" priority="19">
      <formula>"NO CUMPLE"</formula>
    </cfRule>
  </conditionalFormatting>
  <conditionalFormatting sqref="F171:F175 F186:F187">
    <cfRule type="expression" dxfId="163" priority="17">
      <formula>"NO CUMPLE"</formula>
    </cfRule>
  </conditionalFormatting>
  <conditionalFormatting sqref="F164">
    <cfRule type="expression" dxfId="162" priority="16">
      <formula>"NO CUMPLE"</formula>
    </cfRule>
  </conditionalFormatting>
  <conditionalFormatting sqref="F176:F180">
    <cfRule type="expression" dxfId="161" priority="14">
      <formula>"NO CUMPLE"</formula>
    </cfRule>
  </conditionalFormatting>
  <conditionalFormatting sqref="F181:F185">
    <cfRule type="expression" dxfId="160" priority="13">
      <formula>"NO CUMPLE"</formula>
    </cfRule>
  </conditionalFormatting>
  <conditionalFormatting sqref="F201">
    <cfRule type="expression" dxfId="159" priority="11">
      <formula>"NO CUMPLE"</formula>
    </cfRule>
  </conditionalFormatting>
  <conditionalFormatting sqref="F222">
    <cfRule type="expression" dxfId="158" priority="6">
      <formula>"NO CUMPLE"</formula>
    </cfRule>
  </conditionalFormatting>
  <conditionalFormatting sqref="F221">
    <cfRule type="expression" dxfId="157" priority="7">
      <formula>"NO CUMPLE"</formula>
    </cfRule>
  </conditionalFormatting>
  <conditionalFormatting sqref="F202">
    <cfRule type="expression" dxfId="156" priority="10">
      <formula>"NO CUMPLE"</formula>
    </cfRule>
  </conditionalFormatting>
  <conditionalFormatting sqref="F211">
    <cfRule type="expression" dxfId="155" priority="9">
      <formula>"NO CUMPLE"</formula>
    </cfRule>
  </conditionalFormatting>
  <conditionalFormatting sqref="F212">
    <cfRule type="expression" dxfId="154" priority="8">
      <formula>"NO CUMPLE"</formula>
    </cfRule>
  </conditionalFormatting>
  <conditionalFormatting sqref="F239:F240">
    <cfRule type="expression" dxfId="153" priority="5">
      <formula>$D$514="X"</formula>
    </cfRule>
  </conditionalFormatting>
  <conditionalFormatting sqref="E239:E240">
    <cfRule type="expression" dxfId="152" priority="4">
      <formula>$E$514="X"</formula>
    </cfRule>
  </conditionalFormatting>
  <conditionalFormatting sqref="G239:G240">
    <cfRule type="expression" dxfId="151" priority="3">
      <formula>$E$514="X"</formula>
    </cfRule>
  </conditionalFormatting>
  <conditionalFormatting sqref="E242">
    <cfRule type="expression" dxfId="150" priority="2">
      <formula>$E$514="X"</formula>
    </cfRule>
  </conditionalFormatting>
  <conditionalFormatting sqref="G242">
    <cfRule type="expression" dxfId="149" priority="1">
      <formula>$E$514="X"</formula>
    </cfRule>
  </conditionalFormatting>
  <dataValidations count="12">
    <dataValidation type="list" allowBlank="1" showInputMessage="1" showErrorMessage="1" sqref="D232:D234">
      <formula1>$K$231</formula1>
    </dataValidation>
    <dataValidation type="list" showInputMessage="1" showErrorMessage="1" sqref="E202 E222 E212">
      <formula1>$K$201:$K$202</formula1>
    </dataValidation>
    <dataValidation type="list" showInputMessage="1" showErrorMessage="1" sqref="E201 E221 E211">
      <formula1>$K$198:$K$200</formula1>
    </dataValidation>
    <dataValidation type="list" allowBlank="1" showInputMessage="1" showErrorMessage="1" sqref="E171 E176 E181">
      <formula1>$K$171</formula1>
    </dataValidation>
    <dataValidation type="list" allowBlank="1" showInputMessage="1" showErrorMessage="1" errorTitle="CUMPLE CON EL OBJETO?" error="SI o NO" sqref="E137 E147 E142 E152 E172 E182 E177">
      <formula1>$J$136:$J$137</formula1>
    </dataValidation>
    <dataValidation type="list" allowBlank="1" showInputMessage="1" showErrorMessage="1" sqref="E136 E141 E146 E151">
      <formula1>$K$136:$K$138</formula1>
    </dataValidation>
    <dataValidation type="list" allowBlank="1" showInputMessage="1" showErrorMessage="1" sqref="G122 G194 G229">
      <formula1>$K$120:$K$121</formula1>
    </dataValidation>
    <dataValidation type="list" showInputMessage="1" showErrorMessage="1" sqref="E129 E164">
      <formula1>$K$126:$K$129</formula1>
    </dataValidation>
    <dataValidation type="list" allowBlank="1" showInputMessage="1" showErrorMessage="1" errorTitle="                        ERROR" error="Sólo marcar &quot;X&quot; en caso de acreditar código." sqref="D19:D22 D27:D31 D39:D42 D47:D51 D59:D62 D67:D71 D79:D82 D87:D91 D99:D102 D107:D111 E130:E135 E165:E170">
      <formula1>$J$19</formula1>
    </dataValidation>
    <dataValidation showInputMessage="1" showErrorMessage="1" sqref="C17:G17 C37:G37 C57:G57 C77:G77 C97:G97 E140 E145 E150 E155:E158 E190 E180 E185:E188 E175"/>
    <dataValidation type="list" allowBlank="1" showInputMessage="1" showErrorMessage="1" sqref="D10:E12 D33:E33 D53:E53 D73:E73 D93:E93 D113:E113 D115:E117 D119:E119 D192:E192 D195:E195">
      <formula1>"Sí,No"</formula1>
    </dataValidation>
    <dataValidation operator="greaterThan" allowBlank="1" showInputMessage="1" showErrorMessage="1" errorTitle="OJO" error="REVISAR QUE FECHA DE TERMINACIÓN SEA MAYOR QUE LA DE SUSCRIPCIÓN DEL CONTRATO" sqref="D25 D45 D65 D85 D105"/>
  </dataValidations>
  <printOptions horizontalCentered="1"/>
  <pageMargins left="0.4" right="0.4" top="0.4" bottom="0.4" header="0.3" footer="0.3"/>
  <pageSetup paperSize="9"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22" operator="containsText" id="{ABBCE76F-8FCE-4E13-B5B4-2226D2D1483C}">
            <xm:f>NOT(ISERROR(SEARCH($E$129="ADMINISTRACIÓN DE EMPRESAS ",C134)))</xm:f>
            <xm:f>$E$129="ADMINISTRACIÓN DE EMPRESAS "</xm:f>
            <x14:dxf>
              <fill>
                <patternFill>
                  <bgColor theme="5" tint="0.39994506668294322"/>
                </patternFill>
              </fill>
            </x14:dxf>
          </x14:cfRule>
          <xm:sqref>C134:D134</xm:sqref>
        </x14:conditionalFormatting>
        <x14:conditionalFormatting xmlns:xm="http://schemas.microsoft.com/office/excel/2006/main">
          <x14:cfRule type="containsText" priority="18" operator="containsText" id="{583319F4-ACFC-4F2F-9A1B-050F1BD02E21}">
            <xm:f>NOT(ISERROR(SEARCH($F$157="CUMPLE",F157)))</xm:f>
            <xm:f>$F$157="CUMPLE"</xm:f>
            <x14:dxf>
              <fill>
                <patternFill>
                  <bgColor rgb="FFFFFF00"/>
                </patternFill>
              </fill>
            </x14:dxf>
          </x14:cfRule>
          <xm:sqref>F157:F158 F188 F190</xm:sqref>
        </x14:conditionalFormatting>
        <x14:conditionalFormatting xmlns:xm="http://schemas.microsoft.com/office/excel/2006/main">
          <x14:cfRule type="containsText" priority="15" operator="containsText" id="{CF1B54BC-B374-462D-9898-3B8960A8B1EC}">
            <xm:f>NOT(ISERROR(SEARCH($E$129="ADMINISTRACIÓN DE EMPRESAS ",C169)))</xm:f>
            <xm:f>$E$129="ADMINISTRACIÓN DE EMPRESAS "</xm:f>
            <x14:dxf>
              <fill>
                <patternFill>
                  <bgColor theme="5" tint="0.39994506668294322"/>
                </patternFill>
              </fill>
            </x14:dxf>
          </x14:cfRule>
          <xm:sqref>C169:D169</xm:sqref>
        </x14:conditionalFormatting>
        <x14:conditionalFormatting xmlns:xm="http://schemas.microsoft.com/office/excel/2006/main">
          <x14:cfRule type="containsText" priority="12" operator="containsText" id="{178EC2D0-3FD6-445C-A6C6-1520AC5BB012}">
            <xm:f>NOT(ISERROR(SEARCH($F$157="CUMPLE",F187)))</xm:f>
            <xm:f>$F$157="CUMPLE"</xm:f>
            <x14:dxf>
              <fill>
                <patternFill>
                  <bgColor rgb="FFFFFF00"/>
                </patternFill>
              </fill>
            </x14:dxf>
          </x14:cfRule>
          <xm:sqref>F187</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4"/>
    <pageSetUpPr autoPageBreaks="0" fitToPage="1"/>
  </sheetPr>
  <dimension ref="A1:R248"/>
  <sheetViews>
    <sheetView zoomScale="90" zoomScaleNormal="90" workbookViewId="0">
      <pane ySplit="3" topLeftCell="A4" activePane="bottomLeft" state="frozen"/>
      <selection pane="bottomLeft" activeCell="B4" sqref="B4:G4"/>
    </sheetView>
  </sheetViews>
  <sheetFormatPr baseColWidth="10" defaultColWidth="0" defaultRowHeight="13.5" customHeight="1" zeroHeight="1" x14ac:dyDescent="0.25"/>
  <cols>
    <col min="1" max="1" width="24" style="168" customWidth="1"/>
    <col min="2" max="7" width="24" style="2" customWidth="1"/>
    <col min="8" max="8" width="1.5" style="176" customWidth="1"/>
    <col min="9" max="9" width="24" style="2" hidden="1" customWidth="1"/>
    <col min="10" max="11" width="24" style="72" hidden="1" customWidth="1"/>
    <col min="12" max="16384" width="24" style="2" hidden="1"/>
  </cols>
  <sheetData>
    <row r="1" spans="1:14" ht="8.25" customHeight="1" x14ac:dyDescent="0.25">
      <c r="A1" s="171"/>
      <c r="B1" s="384"/>
      <c r="C1" s="385"/>
      <c r="D1" s="385"/>
      <c r="E1" s="385"/>
      <c r="F1" s="385"/>
      <c r="G1" s="385"/>
    </row>
    <row r="2" spans="1:14" ht="133.5" customHeight="1" thickBot="1" x14ac:dyDescent="0.3">
      <c r="B2" s="385"/>
      <c r="C2" s="385"/>
      <c r="D2" s="385"/>
      <c r="E2" s="385"/>
      <c r="F2" s="385"/>
      <c r="G2" s="385"/>
    </row>
    <row r="3" spans="1:14" ht="37.5" customHeight="1" thickBot="1" x14ac:dyDescent="0.3">
      <c r="B3" s="196" t="s">
        <v>77</v>
      </c>
      <c r="C3" s="401" t="s">
        <v>255</v>
      </c>
      <c r="D3" s="367"/>
      <c r="E3" s="367"/>
      <c r="F3" s="367"/>
      <c r="G3" s="368"/>
    </row>
    <row r="4" spans="1:14" ht="60.75" customHeight="1" x14ac:dyDescent="0.25">
      <c r="B4" s="386" t="s">
        <v>7</v>
      </c>
      <c r="C4" s="386"/>
      <c r="D4" s="386"/>
      <c r="E4" s="386"/>
      <c r="F4" s="386"/>
      <c r="G4" s="386"/>
      <c r="H4" s="177"/>
      <c r="K4" s="93"/>
      <c r="L4" s="5"/>
    </row>
    <row r="5" spans="1:14" ht="16.5" x14ac:dyDescent="0.3">
      <c r="B5" s="3" t="s">
        <v>58</v>
      </c>
      <c r="C5" s="30">
        <v>43672</v>
      </c>
      <c r="D5" s="4"/>
      <c r="E5" s="4"/>
      <c r="F5" s="4"/>
      <c r="G5" s="4"/>
    </row>
    <row r="6" spans="1:14" ht="16.5" x14ac:dyDescent="0.3">
      <c r="B6" s="3" t="s">
        <v>57</v>
      </c>
      <c r="C6" s="28">
        <v>900000000</v>
      </c>
      <c r="D6" s="4"/>
      <c r="E6" s="4"/>
      <c r="F6" s="4"/>
      <c r="G6" s="4"/>
    </row>
    <row r="7" spans="1:14" ht="16.5" x14ac:dyDescent="0.3">
      <c r="B7" s="3" t="s">
        <v>59</v>
      </c>
      <c r="C7" s="74">
        <f>C6/Hoja1!C44</f>
        <v>1086.8042641369084</v>
      </c>
      <c r="D7" s="4"/>
      <c r="E7" s="4"/>
      <c r="F7" s="4"/>
      <c r="G7" s="4"/>
    </row>
    <row r="8" spans="1:14" ht="16.5" x14ac:dyDescent="0.3">
      <c r="B8" s="3"/>
      <c r="C8" s="29"/>
      <c r="D8" s="4"/>
      <c r="E8" s="4"/>
      <c r="F8" s="4"/>
      <c r="G8" s="4"/>
    </row>
    <row r="9" spans="1:14" ht="17.25" hidden="1" thickBot="1" x14ac:dyDescent="0.35">
      <c r="B9" s="6" t="s">
        <v>1</v>
      </c>
      <c r="C9" s="6" t="s">
        <v>2</v>
      </c>
      <c r="D9" s="6" t="s">
        <v>3</v>
      </c>
      <c r="E9" s="6" t="s">
        <v>4</v>
      </c>
      <c r="F9" s="6" t="s">
        <v>5</v>
      </c>
      <c r="G9" s="6" t="s">
        <v>6</v>
      </c>
    </row>
    <row r="10" spans="1:14" ht="18" x14ac:dyDescent="0.25">
      <c r="B10" s="387" t="s">
        <v>60</v>
      </c>
      <c r="C10" s="388"/>
      <c r="D10" s="388"/>
      <c r="E10" s="388"/>
      <c r="F10" s="388"/>
      <c r="G10" s="389"/>
    </row>
    <row r="11" spans="1:14" ht="18" x14ac:dyDescent="0.25">
      <c r="B11" s="390" t="s">
        <v>61</v>
      </c>
      <c r="C11" s="391"/>
      <c r="D11" s="391"/>
      <c r="E11" s="391"/>
      <c r="F11" s="391"/>
      <c r="G11" s="392"/>
    </row>
    <row r="12" spans="1:14" s="176" customFormat="1" ht="14.25" thickBot="1" x14ac:dyDescent="0.3">
      <c r="A12" s="191"/>
      <c r="F12" s="192"/>
      <c r="J12" s="193"/>
      <c r="K12" s="193"/>
    </row>
    <row r="13" spans="1:14" ht="28.5" customHeight="1" thickBot="1" x14ac:dyDescent="0.3">
      <c r="B13" s="60" t="s">
        <v>77</v>
      </c>
      <c r="C13" s="378" t="str">
        <f>C3</f>
        <v>UNIÓN TEMPORAL-UT LIFECPM YCENTRAL PROMOTORA DE MEDIOS  S.A.S.</v>
      </c>
      <c r="D13" s="379"/>
      <c r="E13" s="379"/>
      <c r="F13" s="379"/>
      <c r="G13" s="380"/>
    </row>
    <row r="14" spans="1:14" s="32" customFormat="1" ht="21" thickBot="1" x14ac:dyDescent="0.3">
      <c r="A14" s="172"/>
      <c r="B14" s="48" t="s">
        <v>75</v>
      </c>
      <c r="C14" s="378" t="s">
        <v>256</v>
      </c>
      <c r="D14" s="379"/>
      <c r="E14" s="379"/>
      <c r="F14" s="379"/>
      <c r="G14" s="380"/>
      <c r="H14" s="176"/>
      <c r="I14" s="31"/>
      <c r="J14" s="70"/>
      <c r="K14" s="70"/>
      <c r="L14" s="76"/>
    </row>
    <row r="15" spans="1:14" s="32" customFormat="1" ht="34.5" customHeight="1" thickBot="1" x14ac:dyDescent="0.3">
      <c r="A15" s="172"/>
      <c r="B15" s="47" t="s">
        <v>62</v>
      </c>
      <c r="C15" s="438" t="s">
        <v>258</v>
      </c>
      <c r="D15" s="439"/>
      <c r="E15" s="439"/>
      <c r="F15" s="439"/>
      <c r="G15" s="440"/>
      <c r="H15" s="176"/>
      <c r="I15" s="31"/>
      <c r="J15" s="70"/>
      <c r="K15" s="70"/>
      <c r="L15" s="83"/>
      <c r="M15" s="58"/>
      <c r="N15" s="58"/>
    </row>
    <row r="16" spans="1:14" s="34" customFormat="1" ht="32.25" customHeight="1" thickBot="1" x14ac:dyDescent="0.35">
      <c r="A16" s="173"/>
      <c r="B16" s="56" t="s">
        <v>63</v>
      </c>
      <c r="C16" s="372" t="s">
        <v>257</v>
      </c>
      <c r="D16" s="373"/>
      <c r="E16" s="373"/>
      <c r="F16" s="373"/>
      <c r="G16" s="374"/>
      <c r="H16" s="178"/>
      <c r="I16" s="33"/>
      <c r="J16" s="57"/>
      <c r="K16" s="57"/>
      <c r="L16" s="84"/>
      <c r="M16" s="59"/>
      <c r="N16" s="59"/>
    </row>
    <row r="17" spans="1:18" s="32" customFormat="1" ht="37.5" customHeight="1" thickBot="1" x14ac:dyDescent="0.3">
      <c r="A17" s="172"/>
      <c r="B17" s="49" t="s">
        <v>64</v>
      </c>
      <c r="C17" s="375">
        <v>0.98</v>
      </c>
      <c r="D17" s="376"/>
      <c r="E17" s="376"/>
      <c r="F17" s="376"/>
      <c r="G17" s="377"/>
      <c r="H17" s="176"/>
      <c r="I17" s="69"/>
      <c r="J17" s="70"/>
      <c r="K17" s="70"/>
      <c r="L17" s="58"/>
      <c r="M17" s="58"/>
      <c r="N17" s="58"/>
      <c r="O17" s="70"/>
      <c r="P17" s="70"/>
      <c r="Q17" s="70"/>
      <c r="R17" s="70"/>
    </row>
    <row r="18" spans="1:18" s="32" customFormat="1" ht="30" customHeight="1" thickBot="1" x14ac:dyDescent="0.35">
      <c r="A18" s="172"/>
      <c r="B18" s="51"/>
      <c r="C18" s="52" t="s">
        <v>65</v>
      </c>
      <c r="D18" s="53" t="s">
        <v>66</v>
      </c>
      <c r="E18" s="66" t="s">
        <v>172</v>
      </c>
      <c r="F18" s="54" t="s">
        <v>67</v>
      </c>
      <c r="G18" s="55" t="s">
        <v>68</v>
      </c>
      <c r="H18" s="176"/>
      <c r="I18" s="69"/>
      <c r="J18" s="70"/>
      <c r="K18" s="70"/>
      <c r="L18" s="58"/>
      <c r="M18" s="58"/>
      <c r="N18" s="58"/>
      <c r="O18" s="70"/>
      <c r="P18" s="70"/>
      <c r="Q18" s="70"/>
      <c r="R18" s="70"/>
    </row>
    <row r="19" spans="1:18" s="32" customFormat="1" ht="23.25" customHeight="1" x14ac:dyDescent="0.35">
      <c r="A19" s="172"/>
      <c r="B19" s="357" t="s">
        <v>69</v>
      </c>
      <c r="C19" s="50">
        <v>82101500</v>
      </c>
      <c r="D19" s="63" t="s">
        <v>79</v>
      </c>
      <c r="E19" s="36">
        <v>50</v>
      </c>
      <c r="F19" s="358" t="str">
        <f>IF(K23&gt;=1,"CUMPLE","NO CUMPLE")</f>
        <v>CUMPLE</v>
      </c>
      <c r="G19" s="86"/>
      <c r="H19" s="176"/>
      <c r="I19" s="69"/>
      <c r="J19" s="94" t="s">
        <v>79</v>
      </c>
      <c r="K19" s="70">
        <f>IF(D19="X",1,0)</f>
        <v>1</v>
      </c>
      <c r="L19" s="58"/>
      <c r="M19" s="58"/>
      <c r="N19" s="58"/>
      <c r="O19" s="70"/>
      <c r="P19" s="70"/>
      <c r="Q19" s="70"/>
      <c r="R19" s="70"/>
    </row>
    <row r="20" spans="1:18" s="34" customFormat="1" ht="15" customHeight="1" x14ac:dyDescent="0.3">
      <c r="A20" s="173"/>
      <c r="B20" s="357"/>
      <c r="C20" s="35">
        <v>82101600</v>
      </c>
      <c r="D20" s="63" t="s">
        <v>79</v>
      </c>
      <c r="E20" s="37">
        <v>50</v>
      </c>
      <c r="F20" s="358"/>
      <c r="G20" s="85"/>
      <c r="H20" s="178"/>
      <c r="I20" s="71"/>
      <c r="J20" s="57"/>
      <c r="K20" s="70">
        <f t="shared" ref="K20:K22" si="0">IF(D20="X",1,0)</f>
        <v>1</v>
      </c>
      <c r="L20" s="59"/>
      <c r="M20" s="59"/>
      <c r="N20" s="59"/>
      <c r="O20" s="57"/>
      <c r="P20" s="57"/>
      <c r="Q20" s="57"/>
      <c r="R20" s="57"/>
    </row>
    <row r="21" spans="1:18" s="34" customFormat="1" ht="19.5" x14ac:dyDescent="0.3">
      <c r="A21" s="173"/>
      <c r="B21" s="357"/>
      <c r="C21" s="35">
        <v>82101800</v>
      </c>
      <c r="D21" s="63" t="s">
        <v>79</v>
      </c>
      <c r="E21" s="37">
        <v>50</v>
      </c>
      <c r="F21" s="358"/>
      <c r="G21" s="85"/>
      <c r="H21" s="178"/>
      <c r="I21" s="71"/>
      <c r="J21" s="57"/>
      <c r="K21" s="70">
        <f t="shared" si="0"/>
        <v>1</v>
      </c>
      <c r="L21" s="59"/>
      <c r="M21" s="59"/>
      <c r="N21" s="59"/>
      <c r="O21" s="57"/>
      <c r="P21" s="57"/>
      <c r="Q21" s="57"/>
      <c r="R21" s="57"/>
    </row>
    <row r="22" spans="1:18" s="34" customFormat="1" ht="18" customHeight="1" thickBot="1" x14ac:dyDescent="0.35">
      <c r="A22" s="173"/>
      <c r="B22" s="357"/>
      <c r="C22" s="38">
        <v>82101900</v>
      </c>
      <c r="D22" s="63" t="s">
        <v>79</v>
      </c>
      <c r="E22" s="39">
        <v>50</v>
      </c>
      <c r="F22" s="358"/>
      <c r="G22" s="87"/>
      <c r="H22" s="178"/>
      <c r="I22" s="71"/>
      <c r="J22" s="57"/>
      <c r="K22" s="70">
        <f t="shared" si="0"/>
        <v>1</v>
      </c>
      <c r="L22" s="59"/>
      <c r="M22" s="59"/>
      <c r="N22" s="59"/>
      <c r="O22" s="57"/>
      <c r="P22" s="57"/>
      <c r="Q22" s="57"/>
      <c r="R22" s="57"/>
    </row>
    <row r="23" spans="1:18" s="32" customFormat="1" ht="22.5" customHeight="1" thickBot="1" x14ac:dyDescent="0.35">
      <c r="A23" s="172"/>
      <c r="B23" s="40" t="s">
        <v>171</v>
      </c>
      <c r="C23" s="41"/>
      <c r="D23" s="64">
        <v>42695</v>
      </c>
      <c r="E23" s="61"/>
      <c r="F23" s="43" t="str">
        <f>IF(D23="","NO CUMPLE","CUMPLE")</f>
        <v>CUMPLE</v>
      </c>
      <c r="G23" s="88"/>
      <c r="H23" s="179">
        <f>YEAR(D23)</f>
        <v>2016</v>
      </c>
      <c r="I23" s="69"/>
      <c r="J23" s="70"/>
      <c r="K23" s="70">
        <f>SUM(K19:K22)</f>
        <v>4</v>
      </c>
      <c r="L23" s="58"/>
      <c r="M23" s="58"/>
      <c r="N23" s="58"/>
      <c r="O23" s="70"/>
      <c r="P23" s="70"/>
      <c r="Q23" s="70"/>
      <c r="R23" s="70"/>
    </row>
    <row r="24" spans="1:18" s="32" customFormat="1" ht="20.25" customHeight="1" thickBot="1" x14ac:dyDescent="0.35">
      <c r="A24" s="172"/>
      <c r="B24" s="40" t="s">
        <v>70</v>
      </c>
      <c r="C24" s="41"/>
      <c r="D24" s="65">
        <v>3746457543</v>
      </c>
      <c r="E24" s="61"/>
      <c r="F24" s="43" t="str">
        <f>IF(D24="","NO CUMPLE","CUMPLE")</f>
        <v>CUMPLE</v>
      </c>
      <c r="G24" s="88"/>
      <c r="H24" s="176"/>
      <c r="I24" s="69"/>
      <c r="J24" s="70"/>
      <c r="K24" s="70"/>
      <c r="L24" s="58"/>
      <c r="M24" s="58"/>
      <c r="N24" s="58"/>
      <c r="O24" s="70"/>
      <c r="P24" s="70"/>
      <c r="Q24" s="70"/>
      <c r="R24" s="70"/>
    </row>
    <row r="25" spans="1:18" s="32" customFormat="1" ht="24.75" customHeight="1" thickBot="1" x14ac:dyDescent="0.35">
      <c r="A25" s="172"/>
      <c r="B25" s="40" t="s">
        <v>72</v>
      </c>
      <c r="C25" s="41"/>
      <c r="D25" s="64">
        <v>42855</v>
      </c>
      <c r="E25" s="62"/>
      <c r="F25" s="43" t="str">
        <f>IF(D25="","",IF(OR(D25&gt;$C$5,D25&lt;$K$25,),"NO CUMPLE","CUMPLE"))</f>
        <v>CUMPLE</v>
      </c>
      <c r="G25" s="88"/>
      <c r="H25" s="180"/>
      <c r="I25" s="69"/>
      <c r="J25" s="70"/>
      <c r="K25" s="95">
        <v>41846</v>
      </c>
      <c r="L25" s="58"/>
      <c r="M25" s="58"/>
      <c r="N25" s="58"/>
      <c r="O25" s="75"/>
      <c r="P25" s="70"/>
      <c r="Q25" s="70"/>
      <c r="R25" s="70"/>
    </row>
    <row r="26" spans="1:18" s="32" customFormat="1" ht="19.5" customHeight="1" thickBot="1" x14ac:dyDescent="0.35">
      <c r="A26" s="172"/>
      <c r="B26" s="40" t="s">
        <v>71</v>
      </c>
      <c r="C26" s="41"/>
      <c r="D26" s="42">
        <f>IFERROR((D24/(VLOOKUP(H23,Hoja1!$A$9:$C$44,3,0)))*C17,"PENDIENTE")</f>
        <v>5325.2618258479524</v>
      </c>
      <c r="E26" s="62"/>
      <c r="F26" s="43" t="str">
        <f>IF(D26=0,"NO CUMPLE","CUMPLE")</f>
        <v>CUMPLE</v>
      </c>
      <c r="G26" s="88"/>
      <c r="H26" s="180"/>
      <c r="I26" s="69"/>
      <c r="J26" s="70"/>
      <c r="K26" s="70"/>
      <c r="L26" s="58"/>
      <c r="M26" s="58"/>
      <c r="N26" s="58"/>
      <c r="O26" s="70"/>
      <c r="P26" s="70"/>
      <c r="Q26" s="70"/>
      <c r="R26" s="70"/>
    </row>
    <row r="27" spans="1:18" s="32" customFormat="1" ht="19.5" x14ac:dyDescent="0.35">
      <c r="A27" s="172"/>
      <c r="B27" s="359" t="s">
        <v>86</v>
      </c>
      <c r="C27" s="50" t="s">
        <v>81</v>
      </c>
      <c r="D27" s="63"/>
      <c r="E27" s="36"/>
      <c r="F27" s="358" t="str">
        <f>IF(K32&gt;=1,"CUMPLE","NO CUMPLE")</f>
        <v>CUMPLE</v>
      </c>
      <c r="G27" s="86"/>
      <c r="H27" s="176"/>
      <c r="I27" s="69"/>
      <c r="J27" s="94" t="s">
        <v>79</v>
      </c>
      <c r="K27" s="70">
        <f>IF(D27="X",1,0)</f>
        <v>0</v>
      </c>
      <c r="L27" s="58"/>
      <c r="M27" s="58"/>
      <c r="N27" s="58"/>
      <c r="O27" s="70"/>
      <c r="P27" s="70"/>
      <c r="Q27" s="70"/>
      <c r="R27" s="70"/>
    </row>
    <row r="28" spans="1:18" s="34" customFormat="1" ht="19.5" x14ac:dyDescent="0.3">
      <c r="A28" s="173"/>
      <c r="B28" s="359"/>
      <c r="C28" s="35" t="s">
        <v>82</v>
      </c>
      <c r="D28" s="63" t="s">
        <v>79</v>
      </c>
      <c r="E28" s="37"/>
      <c r="F28" s="358"/>
      <c r="G28" s="85"/>
      <c r="H28" s="178"/>
      <c r="I28" s="71"/>
      <c r="J28" s="57"/>
      <c r="K28" s="70">
        <f t="shared" ref="K28:K31" si="1">IF(D28="X",1,0)</f>
        <v>1</v>
      </c>
      <c r="L28" s="59"/>
      <c r="M28" s="59"/>
      <c r="N28" s="59"/>
      <c r="O28" s="57"/>
      <c r="P28" s="57"/>
      <c r="Q28" s="57"/>
      <c r="R28" s="57"/>
    </row>
    <row r="29" spans="1:18" s="34" customFormat="1" ht="19.5" x14ac:dyDescent="0.3">
      <c r="A29" s="173"/>
      <c r="B29" s="359"/>
      <c r="C29" s="35" t="s">
        <v>83</v>
      </c>
      <c r="D29" s="63" t="s">
        <v>79</v>
      </c>
      <c r="E29" s="37"/>
      <c r="F29" s="358"/>
      <c r="G29" s="85"/>
      <c r="H29" s="178"/>
      <c r="I29" s="71"/>
      <c r="J29" s="57"/>
      <c r="K29" s="70">
        <f t="shared" si="1"/>
        <v>1</v>
      </c>
      <c r="L29" s="59"/>
      <c r="M29" s="59"/>
      <c r="N29" s="59"/>
      <c r="O29" s="57"/>
      <c r="P29" s="57"/>
      <c r="Q29" s="57"/>
      <c r="R29" s="57"/>
    </row>
    <row r="30" spans="1:18" s="34" customFormat="1" ht="19.5" x14ac:dyDescent="0.3">
      <c r="A30" s="173"/>
      <c r="B30" s="359"/>
      <c r="C30" s="38" t="s">
        <v>84</v>
      </c>
      <c r="D30" s="63" t="s">
        <v>79</v>
      </c>
      <c r="E30" s="67"/>
      <c r="F30" s="358"/>
      <c r="G30" s="85"/>
      <c r="H30" s="178"/>
      <c r="I30" s="71"/>
      <c r="J30" s="57"/>
      <c r="K30" s="70">
        <f t="shared" si="1"/>
        <v>1</v>
      </c>
      <c r="L30" s="59"/>
      <c r="M30" s="59"/>
      <c r="N30" s="59"/>
      <c r="O30" s="57"/>
      <c r="P30" s="57"/>
      <c r="Q30" s="57"/>
      <c r="R30" s="57"/>
    </row>
    <row r="31" spans="1:18" s="34" customFormat="1" ht="20.25" thickBot="1" x14ac:dyDescent="0.35">
      <c r="A31" s="173"/>
      <c r="B31" s="359"/>
      <c r="C31" s="68" t="s">
        <v>85</v>
      </c>
      <c r="D31" s="63" t="s">
        <v>79</v>
      </c>
      <c r="E31" s="39"/>
      <c r="F31" s="358"/>
      <c r="G31" s="87"/>
      <c r="H31" s="178"/>
      <c r="I31" s="71"/>
      <c r="J31" s="57"/>
      <c r="K31" s="70">
        <f t="shared" si="1"/>
        <v>1</v>
      </c>
      <c r="L31" s="59"/>
      <c r="M31" s="59"/>
      <c r="N31" s="59"/>
      <c r="O31" s="57"/>
      <c r="P31" s="57"/>
      <c r="Q31" s="57"/>
      <c r="R31" s="57"/>
    </row>
    <row r="32" spans="1:18" s="32" customFormat="1" ht="16.5" thickBot="1" x14ac:dyDescent="0.35">
      <c r="A32" s="172"/>
      <c r="B32" s="45" t="s">
        <v>87</v>
      </c>
      <c r="C32" s="46"/>
      <c r="D32" s="46"/>
      <c r="E32" s="46"/>
      <c r="F32" s="78" t="str">
        <f>IF(F27="","PENDIENTE",IF(F26="","PENDIENTE",IF(F25="","PENDIENTE",IF(F24="","PENDIENTE",IF(F23="","PENDIENTE",IF(F19="","PENDIENTE",IF(F27="NO CUMPLE","NO CUMPLE",IF(F26="NO CUMPLE","NO CUMPLE",IF(F25="NO CUMPLE","NO CUMPLE",IF(F24="NO CUMPLE","NO CUMPLE",(IF(F23="NO CUMPLE","NO CUMPLE",IF(F19="NO CUMPLE","NO CUMPLE","CUMPLE")))))))))))))</f>
        <v>CUMPLE</v>
      </c>
      <c r="G32" s="44"/>
      <c r="H32" s="181" t="s">
        <v>74</v>
      </c>
      <c r="I32" s="69"/>
      <c r="J32" s="70"/>
      <c r="K32" s="70">
        <f>SUM(K27:K31)</f>
        <v>4</v>
      </c>
      <c r="L32" s="58"/>
      <c r="M32" s="58"/>
      <c r="N32" s="58"/>
      <c r="O32" s="70"/>
      <c r="P32" s="70"/>
      <c r="Q32" s="70"/>
      <c r="R32" s="70"/>
    </row>
    <row r="33" spans="1:18" ht="14.25" thickBot="1" x14ac:dyDescent="0.3">
      <c r="B33" s="79"/>
      <c r="C33" s="79"/>
      <c r="D33" s="79"/>
      <c r="E33" s="79"/>
      <c r="F33" s="80"/>
      <c r="G33" s="79"/>
      <c r="I33" s="72"/>
      <c r="L33" s="11"/>
      <c r="M33" s="11"/>
      <c r="N33" s="11"/>
      <c r="O33" s="72"/>
      <c r="P33" s="72"/>
      <c r="Q33" s="72"/>
      <c r="R33" s="72"/>
    </row>
    <row r="34" spans="1:18" s="32" customFormat="1" ht="21" thickBot="1" x14ac:dyDescent="0.3">
      <c r="A34" s="172"/>
      <c r="B34" s="48" t="s">
        <v>88</v>
      </c>
      <c r="C34" s="378" t="s">
        <v>256</v>
      </c>
      <c r="D34" s="379"/>
      <c r="E34" s="379"/>
      <c r="F34" s="379"/>
      <c r="G34" s="380"/>
      <c r="H34" s="176"/>
      <c r="I34" s="31"/>
      <c r="J34" s="70"/>
      <c r="K34" s="70"/>
      <c r="L34" s="77"/>
      <c r="M34" s="58"/>
      <c r="N34" s="58"/>
    </row>
    <row r="35" spans="1:18" s="32" customFormat="1" ht="34.5" customHeight="1" thickBot="1" x14ac:dyDescent="0.3">
      <c r="A35" s="172"/>
      <c r="B35" s="47" t="s">
        <v>62</v>
      </c>
      <c r="C35" s="435" t="s">
        <v>259</v>
      </c>
      <c r="D35" s="436"/>
      <c r="E35" s="436"/>
      <c r="F35" s="436"/>
      <c r="G35" s="437"/>
      <c r="H35" s="176"/>
      <c r="I35" s="31"/>
      <c r="J35" s="70"/>
      <c r="K35" s="70"/>
      <c r="L35" s="83"/>
      <c r="M35" s="58"/>
      <c r="N35" s="58"/>
    </row>
    <row r="36" spans="1:18" s="34" customFormat="1" ht="32.25" customHeight="1" thickBot="1" x14ac:dyDescent="0.35">
      <c r="A36" s="173"/>
      <c r="B36" s="56" t="s">
        <v>63</v>
      </c>
      <c r="C36" s="372" t="s">
        <v>260</v>
      </c>
      <c r="D36" s="373"/>
      <c r="E36" s="373"/>
      <c r="F36" s="373"/>
      <c r="G36" s="374"/>
      <c r="H36" s="178"/>
      <c r="I36" s="33"/>
      <c r="J36" s="57"/>
      <c r="K36" s="57"/>
      <c r="L36" s="84"/>
      <c r="M36" s="59"/>
      <c r="N36" s="59"/>
    </row>
    <row r="37" spans="1:18" s="32" customFormat="1" ht="37.5" customHeight="1" thickBot="1" x14ac:dyDescent="0.3">
      <c r="A37" s="172"/>
      <c r="B37" s="49" t="s">
        <v>64</v>
      </c>
      <c r="C37" s="375">
        <v>0.8</v>
      </c>
      <c r="D37" s="376"/>
      <c r="E37" s="376"/>
      <c r="F37" s="376"/>
      <c r="G37" s="377"/>
      <c r="H37" s="176"/>
      <c r="I37" s="69"/>
      <c r="J37" s="70"/>
      <c r="K37" s="70"/>
      <c r="L37" s="58"/>
      <c r="M37" s="58"/>
      <c r="N37" s="58"/>
      <c r="O37" s="70"/>
      <c r="P37" s="70"/>
      <c r="Q37" s="70"/>
      <c r="R37" s="70"/>
    </row>
    <row r="38" spans="1:18" s="32" customFormat="1" ht="30" customHeight="1" thickBot="1" x14ac:dyDescent="0.35">
      <c r="A38" s="172"/>
      <c r="B38" s="51"/>
      <c r="C38" s="52" t="s">
        <v>65</v>
      </c>
      <c r="D38" s="53" t="s">
        <v>66</v>
      </c>
      <c r="E38" s="66" t="s">
        <v>172</v>
      </c>
      <c r="F38" s="54" t="s">
        <v>67</v>
      </c>
      <c r="G38" s="55" t="s">
        <v>68</v>
      </c>
      <c r="H38" s="176"/>
      <c r="I38" s="69"/>
      <c r="J38" s="70"/>
      <c r="K38" s="70"/>
      <c r="L38" s="58"/>
      <c r="M38" s="58"/>
      <c r="N38" s="58"/>
      <c r="O38" s="70"/>
      <c r="P38" s="70"/>
      <c r="Q38" s="70"/>
      <c r="R38" s="70"/>
    </row>
    <row r="39" spans="1:18" s="32" customFormat="1" ht="23.25" customHeight="1" x14ac:dyDescent="0.35">
      <c r="A39" s="172"/>
      <c r="B39" s="357" t="s">
        <v>69</v>
      </c>
      <c r="C39" s="50">
        <v>82101500</v>
      </c>
      <c r="D39" s="63" t="s">
        <v>79</v>
      </c>
      <c r="E39" s="36">
        <v>25</v>
      </c>
      <c r="F39" s="358" t="str">
        <f>IF(K43&gt;=1,"CUMPLE","NO CUMPLE")</f>
        <v>CUMPLE</v>
      </c>
      <c r="G39" s="86"/>
      <c r="H39" s="176"/>
      <c r="I39" s="69"/>
      <c r="J39" s="94" t="s">
        <v>79</v>
      </c>
      <c r="K39" s="70">
        <f>IF(D39="X",1,0)</f>
        <v>1</v>
      </c>
      <c r="L39" s="58"/>
      <c r="M39" s="58"/>
      <c r="N39" s="58"/>
      <c r="O39" s="70"/>
      <c r="P39" s="70"/>
      <c r="Q39" s="70"/>
      <c r="R39" s="70"/>
    </row>
    <row r="40" spans="1:18" s="34" customFormat="1" ht="15" customHeight="1" x14ac:dyDescent="0.3">
      <c r="A40" s="173"/>
      <c r="B40" s="357"/>
      <c r="C40" s="35">
        <v>82101600</v>
      </c>
      <c r="D40" s="63" t="s">
        <v>79</v>
      </c>
      <c r="E40" s="37">
        <v>25</v>
      </c>
      <c r="F40" s="358"/>
      <c r="G40" s="85"/>
      <c r="H40" s="178"/>
      <c r="I40" s="71"/>
      <c r="J40" s="57"/>
      <c r="K40" s="70">
        <f t="shared" ref="K40:K42" si="2">IF(D40="X",1,0)</f>
        <v>1</v>
      </c>
      <c r="L40" s="59"/>
      <c r="M40" s="59"/>
      <c r="N40" s="59"/>
      <c r="O40" s="57"/>
      <c r="P40" s="57"/>
      <c r="Q40" s="57"/>
      <c r="R40" s="57"/>
    </row>
    <row r="41" spans="1:18" s="34" customFormat="1" ht="19.5" x14ac:dyDescent="0.3">
      <c r="A41" s="173"/>
      <c r="B41" s="357"/>
      <c r="C41" s="35">
        <v>82101800</v>
      </c>
      <c r="D41" s="63" t="s">
        <v>79</v>
      </c>
      <c r="E41" s="37">
        <v>25</v>
      </c>
      <c r="F41" s="358"/>
      <c r="G41" s="85"/>
      <c r="H41" s="178"/>
      <c r="I41" s="71"/>
      <c r="J41" s="57"/>
      <c r="K41" s="70">
        <f t="shared" si="2"/>
        <v>1</v>
      </c>
      <c r="L41" s="59"/>
      <c r="M41" s="59"/>
      <c r="N41" s="59"/>
      <c r="O41" s="57"/>
      <c r="P41" s="57"/>
      <c r="Q41" s="57"/>
      <c r="R41" s="57"/>
    </row>
    <row r="42" spans="1:18" s="34" customFormat="1" ht="18" customHeight="1" thickBot="1" x14ac:dyDescent="0.35">
      <c r="A42" s="173"/>
      <c r="B42" s="357"/>
      <c r="C42" s="38">
        <v>82101900</v>
      </c>
      <c r="D42" s="63" t="s">
        <v>79</v>
      </c>
      <c r="E42" s="39">
        <v>25</v>
      </c>
      <c r="F42" s="358"/>
      <c r="G42" s="87"/>
      <c r="H42" s="178"/>
      <c r="I42" s="71"/>
      <c r="J42" s="57"/>
      <c r="K42" s="70">
        <f t="shared" si="2"/>
        <v>1</v>
      </c>
      <c r="L42" s="59"/>
      <c r="M42" s="59"/>
      <c r="N42" s="59"/>
      <c r="O42" s="57"/>
      <c r="P42" s="57"/>
      <c r="Q42" s="57"/>
      <c r="R42" s="57"/>
    </row>
    <row r="43" spans="1:18" s="32" customFormat="1" ht="22.5" customHeight="1" thickBot="1" x14ac:dyDescent="0.35">
      <c r="A43" s="172"/>
      <c r="B43" s="40" t="s">
        <v>171</v>
      </c>
      <c r="C43" s="41"/>
      <c r="D43" s="64">
        <v>41841</v>
      </c>
      <c r="E43" s="61"/>
      <c r="F43" s="43" t="str">
        <f>IF(D43="","NO CUMPLE","CUMPLE")</f>
        <v>CUMPLE</v>
      </c>
      <c r="G43" s="88"/>
      <c r="H43" s="179">
        <f>YEAR(D43)</f>
        <v>2014</v>
      </c>
      <c r="I43" s="69"/>
      <c r="J43" s="70"/>
      <c r="K43" s="70">
        <f>SUM(K39:K42)</f>
        <v>4</v>
      </c>
      <c r="L43" s="58"/>
      <c r="M43" s="58"/>
      <c r="N43" s="58"/>
      <c r="O43" s="70"/>
      <c r="P43" s="70"/>
      <c r="Q43" s="70"/>
      <c r="R43" s="70"/>
    </row>
    <row r="44" spans="1:18" s="32" customFormat="1" ht="20.25" customHeight="1" thickBot="1" x14ac:dyDescent="0.35">
      <c r="A44" s="172"/>
      <c r="B44" s="40" t="s">
        <v>70</v>
      </c>
      <c r="C44" s="41"/>
      <c r="D44" s="65">
        <v>3294000000</v>
      </c>
      <c r="E44" s="61"/>
      <c r="F44" s="43" t="str">
        <f>IF(D44="","NO CUMPLE","CUMPLE")</f>
        <v>CUMPLE</v>
      </c>
      <c r="G44" s="88"/>
      <c r="H44" s="176"/>
      <c r="I44" s="69"/>
      <c r="J44" s="70"/>
      <c r="K44" s="70"/>
      <c r="L44" s="58"/>
      <c r="M44" s="58"/>
      <c r="N44" s="58"/>
      <c r="O44" s="70"/>
      <c r="P44" s="70"/>
      <c r="Q44" s="70"/>
      <c r="R44" s="70"/>
    </row>
    <row r="45" spans="1:18" s="32" customFormat="1" ht="24.75" customHeight="1" thickBot="1" x14ac:dyDescent="0.35">
      <c r="A45" s="172"/>
      <c r="B45" s="40" t="s">
        <v>72</v>
      </c>
      <c r="C45" s="41"/>
      <c r="D45" s="64">
        <v>42004</v>
      </c>
      <c r="E45" s="62"/>
      <c r="F45" s="43" t="str">
        <f>IF(D45="","",IF(OR(D45&gt;$C$5,D45&lt;$K$25,),"NO CUMPLE","CUMPLE"))</f>
        <v>CUMPLE</v>
      </c>
      <c r="G45" s="88"/>
      <c r="H45" s="180"/>
      <c r="I45" s="69"/>
      <c r="J45" s="70"/>
      <c r="K45" s="95">
        <v>41846</v>
      </c>
      <c r="L45" s="58"/>
      <c r="M45" s="58"/>
      <c r="N45" s="58"/>
      <c r="O45" s="75"/>
      <c r="P45" s="70"/>
      <c r="Q45" s="70"/>
      <c r="R45" s="70"/>
    </row>
    <row r="46" spans="1:18" s="32" customFormat="1" ht="19.5" customHeight="1" thickBot="1" x14ac:dyDescent="0.35">
      <c r="A46" s="172"/>
      <c r="B46" s="40" t="s">
        <v>71</v>
      </c>
      <c r="C46" s="41"/>
      <c r="D46" s="42">
        <f>IFERROR((D44/(VLOOKUP(H43,Hoja1!$A$9:$C$44,3,0)))*C37,"PENDIENTE")</f>
        <v>4277.9220779220777</v>
      </c>
      <c r="E46" s="62"/>
      <c r="F46" s="43" t="str">
        <f>IF(D46=0,"NO CUMPLE","CUMPLE")</f>
        <v>CUMPLE</v>
      </c>
      <c r="G46" s="88"/>
      <c r="H46" s="180"/>
      <c r="I46" s="69"/>
      <c r="J46" s="70"/>
      <c r="K46" s="70"/>
      <c r="L46" s="58"/>
      <c r="M46" s="58"/>
      <c r="N46" s="58"/>
      <c r="O46" s="70"/>
      <c r="P46" s="70"/>
      <c r="Q46" s="70"/>
      <c r="R46" s="70"/>
    </row>
    <row r="47" spans="1:18" s="32" customFormat="1" ht="19.5" x14ac:dyDescent="0.35">
      <c r="A47" s="172"/>
      <c r="B47" s="359" t="s">
        <v>86</v>
      </c>
      <c r="C47" s="50" t="s">
        <v>81</v>
      </c>
      <c r="D47" s="63" t="s">
        <v>79</v>
      </c>
      <c r="E47" s="36"/>
      <c r="F47" s="358" t="str">
        <f>IF(K52&gt;=1,"CUMPLE","NO CUMPLE")</f>
        <v>CUMPLE</v>
      </c>
      <c r="G47" s="86"/>
      <c r="H47" s="176"/>
      <c r="I47" s="69"/>
      <c r="J47" s="94" t="s">
        <v>79</v>
      </c>
      <c r="K47" s="70">
        <f>IF(D47="X",1,0)</f>
        <v>1</v>
      </c>
      <c r="L47" s="58"/>
      <c r="M47" s="58"/>
      <c r="N47" s="58"/>
      <c r="O47" s="70"/>
      <c r="P47" s="70"/>
      <c r="Q47" s="70"/>
      <c r="R47" s="70"/>
    </row>
    <row r="48" spans="1:18" s="34" customFormat="1" ht="19.5" x14ac:dyDescent="0.3">
      <c r="A48" s="173"/>
      <c r="B48" s="359"/>
      <c r="C48" s="35" t="s">
        <v>82</v>
      </c>
      <c r="D48" s="63" t="s">
        <v>79</v>
      </c>
      <c r="E48" s="37"/>
      <c r="F48" s="358"/>
      <c r="G48" s="85"/>
      <c r="H48" s="178"/>
      <c r="I48" s="71"/>
      <c r="J48" s="57"/>
      <c r="K48" s="70">
        <f t="shared" ref="K48:K51" si="3">IF(D48="X",1,0)</f>
        <v>1</v>
      </c>
      <c r="L48" s="59"/>
      <c r="M48" s="59"/>
      <c r="N48" s="59"/>
      <c r="O48" s="57"/>
      <c r="P48" s="57"/>
      <c r="Q48" s="57"/>
      <c r="R48" s="57"/>
    </row>
    <row r="49" spans="1:18" s="34" customFormat="1" ht="19.5" x14ac:dyDescent="0.3">
      <c r="A49" s="173"/>
      <c r="B49" s="359"/>
      <c r="C49" s="35" t="s">
        <v>83</v>
      </c>
      <c r="D49" s="63" t="s">
        <v>79</v>
      </c>
      <c r="E49" s="37"/>
      <c r="F49" s="358"/>
      <c r="G49" s="85"/>
      <c r="H49" s="178"/>
      <c r="I49" s="71"/>
      <c r="J49" s="57"/>
      <c r="K49" s="70">
        <f t="shared" si="3"/>
        <v>1</v>
      </c>
      <c r="L49" s="59"/>
      <c r="M49" s="59"/>
      <c r="N49" s="59"/>
      <c r="O49" s="57"/>
      <c r="P49" s="57"/>
      <c r="Q49" s="57"/>
      <c r="R49" s="57"/>
    </row>
    <row r="50" spans="1:18" s="34" customFormat="1" ht="19.5" x14ac:dyDescent="0.3">
      <c r="A50" s="173"/>
      <c r="B50" s="359"/>
      <c r="C50" s="38" t="s">
        <v>84</v>
      </c>
      <c r="D50" s="63" t="s">
        <v>79</v>
      </c>
      <c r="E50" s="67"/>
      <c r="F50" s="358"/>
      <c r="G50" s="85"/>
      <c r="H50" s="178"/>
      <c r="I50" s="71"/>
      <c r="J50" s="57"/>
      <c r="K50" s="70">
        <f t="shared" si="3"/>
        <v>1</v>
      </c>
      <c r="L50" s="59"/>
      <c r="M50" s="59"/>
      <c r="N50" s="59"/>
      <c r="O50" s="57"/>
      <c r="P50" s="57"/>
      <c r="Q50" s="57"/>
      <c r="R50" s="57"/>
    </row>
    <row r="51" spans="1:18" s="34" customFormat="1" ht="20.25" thickBot="1" x14ac:dyDescent="0.35">
      <c r="A51" s="173"/>
      <c r="B51" s="359"/>
      <c r="C51" s="68" t="s">
        <v>85</v>
      </c>
      <c r="D51" s="63" t="s">
        <v>79</v>
      </c>
      <c r="E51" s="39"/>
      <c r="F51" s="358"/>
      <c r="G51" s="87"/>
      <c r="H51" s="178"/>
      <c r="I51" s="71"/>
      <c r="J51" s="57"/>
      <c r="K51" s="70">
        <f t="shared" si="3"/>
        <v>1</v>
      </c>
      <c r="L51" s="59"/>
      <c r="M51" s="59"/>
      <c r="N51" s="59"/>
      <c r="O51" s="57"/>
      <c r="P51" s="57"/>
      <c r="Q51" s="57"/>
      <c r="R51" s="57"/>
    </row>
    <row r="52" spans="1:18" s="32" customFormat="1" ht="16.5" thickBot="1" x14ac:dyDescent="0.35">
      <c r="A52" s="172"/>
      <c r="B52" s="45" t="s">
        <v>87</v>
      </c>
      <c r="C52" s="46"/>
      <c r="D52" s="46"/>
      <c r="E52" s="46"/>
      <c r="F52" s="78" t="str">
        <f>IF(F47="","PENDIENTE",IF(F46="","PENDIENTE",IF(F45="","PENDIENTE",IF(F44="","PENDIENTE",IF(F43="","PENDIENTE",IF(F39="","PENDIENTE",IF(F47="NO CUMPLE","NO CUMPLE",IF(F46="NO CUMPLE","NO CUMPLE",IF(F45="NO CUMPLE","NO CUMPLE",IF(F44="NO CUMPLE","NO CUMPLE",(IF(F43="NO CUMPLE","NO CUMPLE",IF(F39="NO CUMPLE","NO CUMPLE","CUMPLE")))))))))))))</f>
        <v>CUMPLE</v>
      </c>
      <c r="G52" s="44"/>
      <c r="H52" s="181" t="s">
        <v>74</v>
      </c>
      <c r="I52" s="69"/>
      <c r="J52" s="70"/>
      <c r="K52" s="70">
        <f>SUM(K47:K51)</f>
        <v>5</v>
      </c>
      <c r="L52" s="58"/>
      <c r="M52" s="58"/>
      <c r="N52" s="58"/>
      <c r="O52" s="70"/>
      <c r="P52" s="70"/>
      <c r="Q52" s="70"/>
      <c r="R52" s="70"/>
    </row>
    <row r="53" spans="1:18" ht="14.25" thickBot="1" x14ac:dyDescent="0.3">
      <c r="B53" s="79"/>
      <c r="C53" s="79"/>
      <c r="D53" s="79"/>
      <c r="E53" s="79"/>
      <c r="F53" s="80"/>
      <c r="G53" s="79"/>
      <c r="I53" s="72"/>
      <c r="L53" s="11"/>
      <c r="M53" s="11"/>
      <c r="N53" s="11"/>
      <c r="O53" s="72"/>
      <c r="P53" s="72"/>
      <c r="Q53" s="72"/>
      <c r="R53" s="72"/>
    </row>
    <row r="54" spans="1:18" s="32" customFormat="1" ht="21" thickBot="1" x14ac:dyDescent="0.3">
      <c r="A54" s="172"/>
      <c r="B54" s="48" t="s">
        <v>89</v>
      </c>
      <c r="C54" s="401" t="s">
        <v>256</v>
      </c>
      <c r="D54" s="402"/>
      <c r="E54" s="402"/>
      <c r="F54" s="402"/>
      <c r="G54" s="403"/>
      <c r="H54" s="176"/>
      <c r="I54" s="31"/>
      <c r="J54" s="70"/>
      <c r="K54" s="70"/>
      <c r="L54" s="77"/>
      <c r="M54" s="58"/>
      <c r="N54" s="58"/>
    </row>
    <row r="55" spans="1:18" s="32" customFormat="1" ht="34.5" customHeight="1" thickBot="1" x14ac:dyDescent="0.3">
      <c r="A55" s="172"/>
      <c r="B55" s="47" t="s">
        <v>62</v>
      </c>
      <c r="C55" s="435" t="s">
        <v>261</v>
      </c>
      <c r="D55" s="367"/>
      <c r="E55" s="367"/>
      <c r="F55" s="367"/>
      <c r="G55" s="368"/>
      <c r="H55" s="176"/>
      <c r="I55" s="31"/>
      <c r="J55" s="70"/>
      <c r="K55" s="70"/>
      <c r="L55" s="83"/>
      <c r="M55" s="58"/>
      <c r="N55" s="58"/>
    </row>
    <row r="56" spans="1:18" s="34" customFormat="1" ht="32.25" customHeight="1" thickBot="1" x14ac:dyDescent="0.35">
      <c r="A56" s="173"/>
      <c r="B56" s="56" t="s">
        <v>63</v>
      </c>
      <c r="C56" s="372" t="s">
        <v>262</v>
      </c>
      <c r="D56" s="373"/>
      <c r="E56" s="373"/>
      <c r="F56" s="373"/>
      <c r="G56" s="374"/>
      <c r="H56" s="178"/>
      <c r="I56" s="33"/>
      <c r="J56" s="57"/>
      <c r="K56" s="57"/>
      <c r="L56" s="84"/>
      <c r="M56" s="59"/>
      <c r="N56" s="59"/>
    </row>
    <row r="57" spans="1:18" s="32" customFormat="1" ht="37.5" customHeight="1" thickBot="1" x14ac:dyDescent="0.3">
      <c r="A57" s="172"/>
      <c r="B57" s="49" t="s">
        <v>64</v>
      </c>
      <c r="C57" s="375">
        <v>1</v>
      </c>
      <c r="D57" s="376"/>
      <c r="E57" s="376"/>
      <c r="F57" s="376"/>
      <c r="G57" s="377"/>
      <c r="H57" s="176"/>
      <c r="I57" s="69"/>
      <c r="J57" s="70"/>
      <c r="K57" s="70"/>
      <c r="L57" s="58"/>
      <c r="M57" s="58"/>
      <c r="N57" s="58"/>
      <c r="O57" s="70"/>
      <c r="P57" s="70"/>
      <c r="Q57" s="70"/>
      <c r="R57" s="70"/>
    </row>
    <row r="58" spans="1:18" s="32" customFormat="1" ht="30" customHeight="1" thickBot="1" x14ac:dyDescent="0.35">
      <c r="A58" s="172"/>
      <c r="B58" s="51"/>
      <c r="C58" s="52" t="s">
        <v>65</v>
      </c>
      <c r="D58" s="53" t="s">
        <v>66</v>
      </c>
      <c r="E58" s="66" t="s">
        <v>173</v>
      </c>
      <c r="F58" s="54" t="s">
        <v>67</v>
      </c>
      <c r="G58" s="55" t="s">
        <v>68</v>
      </c>
      <c r="H58" s="176"/>
      <c r="I58" s="69"/>
      <c r="J58" s="70"/>
      <c r="K58" s="70"/>
      <c r="L58" s="58"/>
      <c r="M58" s="58"/>
      <c r="N58" s="58"/>
      <c r="O58" s="70"/>
      <c r="P58" s="70"/>
      <c r="Q58" s="70"/>
      <c r="R58" s="70"/>
    </row>
    <row r="59" spans="1:18" s="32" customFormat="1" ht="23.25" customHeight="1" x14ac:dyDescent="0.35">
      <c r="A59" s="172"/>
      <c r="B59" s="357" t="s">
        <v>69</v>
      </c>
      <c r="C59" s="50">
        <v>82101500</v>
      </c>
      <c r="D59" s="63" t="s">
        <v>79</v>
      </c>
      <c r="E59" s="36">
        <v>51</v>
      </c>
      <c r="F59" s="358" t="str">
        <f>IF(K63&gt;=1,"CUMPLE","NO CUMPLE")</f>
        <v>CUMPLE</v>
      </c>
      <c r="G59" s="363"/>
      <c r="H59" s="176"/>
      <c r="I59" s="69"/>
      <c r="J59" s="94" t="s">
        <v>79</v>
      </c>
      <c r="K59" s="70">
        <f>IF(D59="X",1,0)</f>
        <v>1</v>
      </c>
      <c r="L59" s="58"/>
      <c r="M59" s="58"/>
      <c r="N59" s="58"/>
      <c r="O59" s="70"/>
      <c r="P59" s="70"/>
      <c r="Q59" s="70"/>
      <c r="R59" s="70"/>
    </row>
    <row r="60" spans="1:18" s="34" customFormat="1" ht="15" customHeight="1" x14ac:dyDescent="0.3">
      <c r="A60" s="173"/>
      <c r="B60" s="357"/>
      <c r="C60" s="35">
        <v>82101600</v>
      </c>
      <c r="D60" s="63" t="s">
        <v>79</v>
      </c>
      <c r="E60" s="37">
        <v>51</v>
      </c>
      <c r="F60" s="358"/>
      <c r="G60" s="364"/>
      <c r="H60" s="178"/>
      <c r="I60" s="71"/>
      <c r="J60" s="57"/>
      <c r="K60" s="70">
        <f t="shared" ref="K60:K62" si="4">IF(D60="X",1,0)</f>
        <v>1</v>
      </c>
      <c r="L60" s="59"/>
      <c r="M60" s="59"/>
      <c r="N60" s="59"/>
      <c r="O60" s="57"/>
      <c r="P60" s="57"/>
      <c r="Q60" s="57"/>
      <c r="R60" s="57"/>
    </row>
    <row r="61" spans="1:18" s="34" customFormat="1" ht="19.5" x14ac:dyDescent="0.3">
      <c r="A61" s="173"/>
      <c r="B61" s="357"/>
      <c r="C61" s="35">
        <v>82101800</v>
      </c>
      <c r="D61" s="63" t="s">
        <v>79</v>
      </c>
      <c r="E61" s="37">
        <v>51</v>
      </c>
      <c r="F61" s="358"/>
      <c r="G61" s="364"/>
      <c r="H61" s="178"/>
      <c r="I61" s="71"/>
      <c r="J61" s="57"/>
      <c r="K61" s="70">
        <f t="shared" si="4"/>
        <v>1</v>
      </c>
      <c r="L61" s="59"/>
      <c r="M61" s="59"/>
      <c r="N61" s="59"/>
      <c r="O61" s="57"/>
      <c r="P61" s="57"/>
      <c r="Q61" s="57"/>
      <c r="R61" s="57"/>
    </row>
    <row r="62" spans="1:18" s="34" customFormat="1" ht="18" customHeight="1" thickBot="1" x14ac:dyDescent="0.35">
      <c r="A62" s="173"/>
      <c r="B62" s="357"/>
      <c r="C62" s="38">
        <v>82101900</v>
      </c>
      <c r="D62" s="63" t="s">
        <v>79</v>
      </c>
      <c r="E62" s="39">
        <v>51</v>
      </c>
      <c r="F62" s="358"/>
      <c r="G62" s="365"/>
      <c r="H62" s="178"/>
      <c r="I62" s="71"/>
      <c r="J62" s="57"/>
      <c r="K62" s="70">
        <f t="shared" si="4"/>
        <v>1</v>
      </c>
      <c r="L62" s="59"/>
      <c r="M62" s="59"/>
      <c r="N62" s="59"/>
      <c r="O62" s="57"/>
      <c r="P62" s="57"/>
      <c r="Q62" s="57"/>
      <c r="R62" s="57"/>
    </row>
    <row r="63" spans="1:18" s="32" customFormat="1" ht="22.5" customHeight="1" thickBot="1" x14ac:dyDescent="0.35">
      <c r="A63" s="172"/>
      <c r="B63" s="40" t="s">
        <v>171</v>
      </c>
      <c r="C63" s="41"/>
      <c r="D63" s="64">
        <v>42583</v>
      </c>
      <c r="E63" s="61"/>
      <c r="F63" s="43" t="str">
        <f>IF(D63="","NO CUMPLE","CUMPLE")</f>
        <v>CUMPLE</v>
      </c>
      <c r="G63" s="88"/>
      <c r="H63" s="179">
        <f>YEAR(D63)</f>
        <v>2016</v>
      </c>
      <c r="I63" s="69"/>
      <c r="J63" s="70"/>
      <c r="K63" s="70">
        <f>SUM(K59:K62)</f>
        <v>4</v>
      </c>
      <c r="L63" s="58"/>
      <c r="M63" s="58"/>
      <c r="N63" s="58"/>
      <c r="O63" s="70"/>
      <c r="P63" s="70"/>
      <c r="Q63" s="70"/>
      <c r="R63" s="70"/>
    </row>
    <row r="64" spans="1:18" s="32" customFormat="1" ht="20.25" customHeight="1" thickBot="1" x14ac:dyDescent="0.35">
      <c r="A64" s="172"/>
      <c r="B64" s="40" t="s">
        <v>70</v>
      </c>
      <c r="C64" s="41"/>
      <c r="D64" s="65">
        <v>946151475</v>
      </c>
      <c r="E64" s="61"/>
      <c r="F64" s="43" t="str">
        <f>IF(D64="","NO CUMPLE","CUMPLE")</f>
        <v>CUMPLE</v>
      </c>
      <c r="G64" s="88"/>
      <c r="H64" s="176"/>
      <c r="I64" s="69"/>
      <c r="J64" s="70"/>
      <c r="K64" s="70"/>
      <c r="L64" s="58"/>
      <c r="M64" s="58"/>
      <c r="N64" s="58"/>
      <c r="O64" s="70"/>
      <c r="P64" s="70"/>
      <c r="Q64" s="70"/>
      <c r="R64" s="70"/>
    </row>
    <row r="65" spans="1:18" s="32" customFormat="1" ht="24.75" customHeight="1" thickBot="1" x14ac:dyDescent="0.35">
      <c r="A65" s="172"/>
      <c r="B65" s="40" t="s">
        <v>72</v>
      </c>
      <c r="C65" s="41"/>
      <c r="D65" s="64">
        <v>42674</v>
      </c>
      <c r="E65" s="62"/>
      <c r="F65" s="43" t="str">
        <f>IF(D65="","",IF(OR(D65&gt;$C$5,D65&lt;$K$25,),"NO CUMPLE","CUMPLE"))</f>
        <v>CUMPLE</v>
      </c>
      <c r="G65" s="88"/>
      <c r="H65" s="180"/>
      <c r="I65" s="69"/>
      <c r="J65" s="70"/>
      <c r="K65" s="95">
        <v>41846</v>
      </c>
      <c r="L65" s="58"/>
      <c r="M65" s="58"/>
      <c r="N65" s="58"/>
      <c r="O65" s="75"/>
      <c r="P65" s="70"/>
      <c r="Q65" s="70"/>
      <c r="R65" s="70"/>
    </row>
    <row r="66" spans="1:18" s="32" customFormat="1" ht="19.5" customHeight="1" thickBot="1" x14ac:dyDescent="0.35">
      <c r="A66" s="172"/>
      <c r="B66" s="40" t="s">
        <v>71</v>
      </c>
      <c r="C66" s="41"/>
      <c r="D66" s="42">
        <f>IFERROR((D64/(VLOOKUP(H63,Hoja1!$A$9:$C$44,3,0)))*C57,"PENDIENTE")</f>
        <v>1372.3179540361591</v>
      </c>
      <c r="E66" s="62"/>
      <c r="F66" s="43" t="str">
        <f>IF(D66=0,"NO CUMPLE","CUMPLE")</f>
        <v>CUMPLE</v>
      </c>
      <c r="G66" s="88"/>
      <c r="H66" s="180"/>
      <c r="I66" s="69"/>
      <c r="J66" s="70"/>
      <c r="K66" s="70"/>
      <c r="L66" s="58"/>
      <c r="M66" s="58"/>
      <c r="N66" s="58"/>
      <c r="O66" s="70"/>
      <c r="P66" s="70"/>
      <c r="Q66" s="70"/>
      <c r="R66" s="70"/>
    </row>
    <row r="67" spans="1:18" s="32" customFormat="1" ht="19.5" x14ac:dyDescent="0.35">
      <c r="A67" s="172"/>
      <c r="B67" s="359" t="s">
        <v>86</v>
      </c>
      <c r="C67" s="50" t="s">
        <v>81</v>
      </c>
      <c r="D67" s="63" t="s">
        <v>79</v>
      </c>
      <c r="E67" s="36"/>
      <c r="F67" s="358" t="str">
        <f>IF(K72&gt;=1,"CUMPLE","NO CUMPLE")</f>
        <v>CUMPLE</v>
      </c>
      <c r="G67" s="86"/>
      <c r="H67" s="176"/>
      <c r="I67" s="69"/>
      <c r="J67" s="94" t="s">
        <v>79</v>
      </c>
      <c r="K67" s="70">
        <f>IF(D67="X",1,0)</f>
        <v>1</v>
      </c>
      <c r="L67" s="58"/>
      <c r="M67" s="58"/>
      <c r="N67" s="58"/>
      <c r="O67" s="70"/>
      <c r="P67" s="70"/>
      <c r="Q67" s="70"/>
      <c r="R67" s="70"/>
    </row>
    <row r="68" spans="1:18" s="34" customFormat="1" ht="19.5" x14ac:dyDescent="0.3">
      <c r="A68" s="173"/>
      <c r="B68" s="359"/>
      <c r="C68" s="35" t="s">
        <v>82</v>
      </c>
      <c r="D68" s="63" t="s">
        <v>79</v>
      </c>
      <c r="E68" s="37"/>
      <c r="F68" s="358"/>
      <c r="G68" s="85"/>
      <c r="H68" s="178"/>
      <c r="I68" s="71"/>
      <c r="J68" s="57"/>
      <c r="K68" s="70">
        <f t="shared" ref="K68:K71" si="5">IF(D68="X",1,0)</f>
        <v>1</v>
      </c>
      <c r="L68" s="59"/>
      <c r="M68" s="59"/>
      <c r="N68" s="59"/>
      <c r="O68" s="57"/>
      <c r="P68" s="57"/>
      <c r="Q68" s="57"/>
      <c r="R68" s="57"/>
    </row>
    <row r="69" spans="1:18" s="34" customFormat="1" ht="19.5" x14ac:dyDescent="0.3">
      <c r="A69" s="173"/>
      <c r="B69" s="359"/>
      <c r="C69" s="35" t="s">
        <v>83</v>
      </c>
      <c r="D69" s="63" t="s">
        <v>79</v>
      </c>
      <c r="E69" s="37"/>
      <c r="F69" s="358"/>
      <c r="G69" s="85"/>
      <c r="H69" s="178"/>
      <c r="I69" s="71"/>
      <c r="J69" s="57"/>
      <c r="K69" s="70">
        <f t="shared" si="5"/>
        <v>1</v>
      </c>
      <c r="L69" s="59"/>
      <c r="M69" s="59"/>
      <c r="N69" s="59"/>
      <c r="O69" s="57"/>
      <c r="P69" s="57"/>
      <c r="Q69" s="57"/>
      <c r="R69" s="57"/>
    </row>
    <row r="70" spans="1:18" s="34" customFormat="1" ht="19.5" x14ac:dyDescent="0.3">
      <c r="A70" s="173"/>
      <c r="B70" s="359"/>
      <c r="C70" s="38" t="s">
        <v>84</v>
      </c>
      <c r="D70" s="63" t="s">
        <v>79</v>
      </c>
      <c r="E70" s="67"/>
      <c r="F70" s="358"/>
      <c r="G70" s="85"/>
      <c r="H70" s="178"/>
      <c r="I70" s="71"/>
      <c r="J70" s="57"/>
      <c r="K70" s="70">
        <f t="shared" si="5"/>
        <v>1</v>
      </c>
      <c r="L70" s="59"/>
      <c r="M70" s="59"/>
      <c r="N70" s="59"/>
      <c r="O70" s="57"/>
      <c r="P70" s="57"/>
      <c r="Q70" s="57"/>
      <c r="R70" s="57"/>
    </row>
    <row r="71" spans="1:18" s="34" customFormat="1" ht="20.25" thickBot="1" x14ac:dyDescent="0.35">
      <c r="A71" s="173"/>
      <c r="B71" s="359"/>
      <c r="C71" s="68" t="s">
        <v>85</v>
      </c>
      <c r="D71" s="63"/>
      <c r="E71" s="39"/>
      <c r="F71" s="358"/>
      <c r="G71" s="87"/>
      <c r="H71" s="178"/>
      <c r="I71" s="71"/>
      <c r="J71" s="57"/>
      <c r="K71" s="70">
        <f t="shared" si="5"/>
        <v>0</v>
      </c>
      <c r="L71" s="59"/>
      <c r="M71" s="59"/>
      <c r="N71" s="59"/>
      <c r="O71" s="57"/>
      <c r="P71" s="57"/>
      <c r="Q71" s="57"/>
      <c r="R71" s="57"/>
    </row>
    <row r="72" spans="1:18" s="32" customFormat="1" ht="16.5" thickBot="1" x14ac:dyDescent="0.35">
      <c r="A72" s="172"/>
      <c r="B72" s="45" t="s">
        <v>87</v>
      </c>
      <c r="C72" s="46"/>
      <c r="D72" s="46"/>
      <c r="E72" s="46"/>
      <c r="F72" s="78" t="str">
        <f>IF(F67="","PENDIENTE",IF(F66="","PENDIENTE",IF(F65="","PENDIENTE",IF(F64="","PENDIENTE",IF(F63="","PENDIENTE",IF(F59="","PENDIENTE",IF(F67="NO CUMPLE","NO CUMPLE",IF(F66="NO CUMPLE","NO CUMPLE",IF(F65="NO CUMPLE","NO CUMPLE",IF(F64="NO CUMPLE","NO CUMPLE",(IF(F63="NO CUMPLE","NO CUMPLE",IF(F59="NO CUMPLE","NO CUMPLE","CUMPLE")))))))))))))</f>
        <v>CUMPLE</v>
      </c>
      <c r="G72" s="44"/>
      <c r="H72" s="181" t="s">
        <v>74</v>
      </c>
      <c r="I72" s="69"/>
      <c r="J72" s="70"/>
      <c r="K72" s="70">
        <f>SUM(K67:K71)</f>
        <v>4</v>
      </c>
      <c r="L72" s="58"/>
      <c r="M72" s="58"/>
      <c r="N72" s="58"/>
      <c r="O72" s="70"/>
      <c r="P72" s="70"/>
      <c r="Q72" s="70"/>
      <c r="R72" s="70"/>
    </row>
    <row r="73" spans="1:18" ht="14.25" thickBot="1" x14ac:dyDescent="0.3">
      <c r="B73" s="79"/>
      <c r="C73" s="79"/>
      <c r="D73" s="79"/>
      <c r="E73" s="79"/>
      <c r="F73" s="80"/>
      <c r="G73" s="79"/>
      <c r="I73" s="72"/>
      <c r="L73" s="11"/>
      <c r="M73" s="11"/>
      <c r="N73" s="11"/>
      <c r="O73" s="72"/>
      <c r="P73" s="72"/>
      <c r="Q73" s="72"/>
      <c r="R73" s="72"/>
    </row>
    <row r="74" spans="1:18" s="32" customFormat="1" ht="21" thickBot="1" x14ac:dyDescent="0.3">
      <c r="A74" s="172"/>
      <c r="B74" s="48" t="s">
        <v>90</v>
      </c>
      <c r="C74" s="366" t="s">
        <v>263</v>
      </c>
      <c r="D74" s="367"/>
      <c r="E74" s="367"/>
      <c r="F74" s="367"/>
      <c r="G74" s="368"/>
      <c r="H74" s="176"/>
      <c r="I74" s="31"/>
      <c r="J74" s="70"/>
      <c r="K74" s="70"/>
      <c r="L74" s="77"/>
      <c r="M74" s="58"/>
      <c r="N74" s="58"/>
    </row>
    <row r="75" spans="1:18" s="32" customFormat="1" ht="34.5" customHeight="1" thickBot="1" x14ac:dyDescent="0.3">
      <c r="A75" s="172"/>
      <c r="B75" s="47" t="s">
        <v>62</v>
      </c>
      <c r="C75" s="369" t="s">
        <v>264</v>
      </c>
      <c r="D75" s="433"/>
      <c r="E75" s="433"/>
      <c r="F75" s="433"/>
      <c r="G75" s="434"/>
      <c r="H75" s="176"/>
      <c r="I75" s="31"/>
      <c r="J75" s="70"/>
      <c r="K75" s="70"/>
      <c r="L75" s="83"/>
      <c r="M75" s="58"/>
      <c r="N75" s="58"/>
    </row>
    <row r="76" spans="1:18" s="34" customFormat="1" ht="32.25" customHeight="1" thickBot="1" x14ac:dyDescent="0.35">
      <c r="A76" s="173"/>
      <c r="B76" s="56" t="s">
        <v>63</v>
      </c>
      <c r="C76" s="372" t="s">
        <v>265</v>
      </c>
      <c r="D76" s="373"/>
      <c r="E76" s="373"/>
      <c r="F76" s="373"/>
      <c r="G76" s="374"/>
      <c r="H76" s="178"/>
      <c r="I76" s="33"/>
      <c r="J76" s="57"/>
      <c r="K76" s="57"/>
      <c r="L76" s="84"/>
      <c r="M76" s="59"/>
      <c r="N76" s="59"/>
    </row>
    <row r="77" spans="1:18" s="32" customFormat="1" ht="37.5" customHeight="1" thickBot="1" x14ac:dyDescent="0.3">
      <c r="A77" s="172"/>
      <c r="B77" s="49" t="s">
        <v>64</v>
      </c>
      <c r="C77" s="375">
        <v>1</v>
      </c>
      <c r="D77" s="376"/>
      <c r="E77" s="376"/>
      <c r="F77" s="376"/>
      <c r="G77" s="377"/>
      <c r="H77" s="176"/>
      <c r="I77" s="69"/>
      <c r="J77" s="70"/>
      <c r="K77" s="70"/>
      <c r="L77" s="58"/>
      <c r="M77" s="58"/>
      <c r="N77" s="58"/>
      <c r="O77" s="70"/>
      <c r="P77" s="70"/>
      <c r="Q77" s="70"/>
      <c r="R77" s="70"/>
    </row>
    <row r="78" spans="1:18" s="32" customFormat="1" ht="30" customHeight="1" thickBot="1" x14ac:dyDescent="0.35">
      <c r="A78" s="172"/>
      <c r="B78" s="51"/>
      <c r="C78" s="52" t="s">
        <v>65</v>
      </c>
      <c r="D78" s="53" t="s">
        <v>66</v>
      </c>
      <c r="E78" s="66" t="s">
        <v>172</v>
      </c>
      <c r="F78" s="54" t="s">
        <v>67</v>
      </c>
      <c r="G78" s="55" t="s">
        <v>68</v>
      </c>
      <c r="H78" s="176"/>
      <c r="I78" s="69"/>
      <c r="J78" s="70"/>
      <c r="K78" s="70"/>
      <c r="L78" s="58"/>
      <c r="M78" s="58"/>
      <c r="N78" s="58"/>
      <c r="O78" s="70"/>
      <c r="P78" s="70"/>
      <c r="Q78" s="70"/>
      <c r="R78" s="70"/>
    </row>
    <row r="79" spans="1:18" s="32" customFormat="1" ht="23.25" customHeight="1" x14ac:dyDescent="0.35">
      <c r="A79" s="172"/>
      <c r="B79" s="357" t="s">
        <v>69</v>
      </c>
      <c r="C79" s="50">
        <v>82101500</v>
      </c>
      <c r="D79" s="63" t="s">
        <v>79</v>
      </c>
      <c r="E79" s="36">
        <v>25</v>
      </c>
      <c r="F79" s="358" t="str">
        <f>IF(K83&gt;=1,"CUMPLE","NO CUMPLE")</f>
        <v>CUMPLE</v>
      </c>
      <c r="G79" s="363"/>
      <c r="H79" s="176"/>
      <c r="I79" s="69"/>
      <c r="J79" s="94" t="s">
        <v>79</v>
      </c>
      <c r="K79" s="70">
        <f>IF(D79="X",1,0)</f>
        <v>1</v>
      </c>
      <c r="L79" s="58"/>
      <c r="M79" s="58"/>
      <c r="N79" s="58"/>
      <c r="O79" s="70"/>
      <c r="P79" s="70"/>
      <c r="Q79" s="70"/>
      <c r="R79" s="70"/>
    </row>
    <row r="80" spans="1:18" s="34" customFormat="1" ht="15" customHeight="1" x14ac:dyDescent="0.3">
      <c r="A80" s="173"/>
      <c r="B80" s="357"/>
      <c r="C80" s="35">
        <v>82101600</v>
      </c>
      <c r="D80" s="63" t="s">
        <v>79</v>
      </c>
      <c r="E80" s="37">
        <v>25</v>
      </c>
      <c r="F80" s="358"/>
      <c r="G80" s="364"/>
      <c r="H80" s="178"/>
      <c r="I80" s="71"/>
      <c r="J80" s="57"/>
      <c r="K80" s="70">
        <f t="shared" ref="K80:K82" si="6">IF(D80="X",1,0)</f>
        <v>1</v>
      </c>
      <c r="L80" s="59"/>
      <c r="M80" s="59"/>
      <c r="N80" s="59"/>
      <c r="O80" s="57"/>
      <c r="P80" s="57"/>
      <c r="Q80" s="57"/>
      <c r="R80" s="57"/>
    </row>
    <row r="81" spans="1:18" s="34" customFormat="1" ht="19.5" x14ac:dyDescent="0.3">
      <c r="A81" s="173"/>
      <c r="B81" s="357"/>
      <c r="C81" s="35">
        <v>82101800</v>
      </c>
      <c r="D81" s="63" t="s">
        <v>79</v>
      </c>
      <c r="E81" s="37">
        <v>25</v>
      </c>
      <c r="F81" s="358"/>
      <c r="G81" s="364"/>
      <c r="H81" s="178"/>
      <c r="I81" s="71"/>
      <c r="J81" s="57"/>
      <c r="K81" s="70">
        <f t="shared" si="6"/>
        <v>1</v>
      </c>
      <c r="L81" s="59"/>
      <c r="M81" s="59"/>
      <c r="N81" s="59"/>
      <c r="O81" s="57"/>
      <c r="P81" s="57"/>
      <c r="Q81" s="57"/>
      <c r="R81" s="57"/>
    </row>
    <row r="82" spans="1:18" s="34" customFormat="1" ht="18" customHeight="1" thickBot="1" x14ac:dyDescent="0.35">
      <c r="A82" s="173"/>
      <c r="B82" s="357"/>
      <c r="C82" s="38">
        <v>82101900</v>
      </c>
      <c r="D82" s="63" t="s">
        <v>79</v>
      </c>
      <c r="E82" s="39">
        <v>25</v>
      </c>
      <c r="F82" s="358"/>
      <c r="G82" s="365"/>
      <c r="H82" s="178"/>
      <c r="I82" s="71"/>
      <c r="J82" s="57"/>
      <c r="K82" s="70">
        <f t="shared" si="6"/>
        <v>1</v>
      </c>
      <c r="L82" s="59"/>
      <c r="M82" s="59"/>
      <c r="N82" s="59"/>
      <c r="O82" s="57"/>
      <c r="P82" s="57"/>
      <c r="Q82" s="57"/>
      <c r="R82" s="57"/>
    </row>
    <row r="83" spans="1:18" s="32" customFormat="1" ht="22.5" customHeight="1" thickBot="1" x14ac:dyDescent="0.35">
      <c r="A83" s="172"/>
      <c r="B83" s="40" t="s">
        <v>171</v>
      </c>
      <c r="C83" s="41"/>
      <c r="D83" s="64">
        <v>42415</v>
      </c>
      <c r="E83" s="61"/>
      <c r="F83" s="43" t="str">
        <f>IF(D83="","NO CUMPLE","CUMPLE")</f>
        <v>CUMPLE</v>
      </c>
      <c r="G83" s="88"/>
      <c r="H83" s="179">
        <f>YEAR(D83)</f>
        <v>2016</v>
      </c>
      <c r="I83" s="69"/>
      <c r="J83" s="70"/>
      <c r="K83" s="70">
        <f>SUM(K79:K82)</f>
        <v>4</v>
      </c>
      <c r="L83" s="58"/>
      <c r="M83" s="58"/>
      <c r="N83" s="58"/>
      <c r="O83" s="70"/>
      <c r="P83" s="70"/>
      <c r="Q83" s="70"/>
      <c r="R83" s="70"/>
    </row>
    <row r="84" spans="1:18" s="32" customFormat="1" ht="20.25" customHeight="1" thickBot="1" x14ac:dyDescent="0.35">
      <c r="A84" s="172"/>
      <c r="B84" s="40" t="s">
        <v>70</v>
      </c>
      <c r="C84" s="41"/>
      <c r="D84" s="65">
        <v>1021376534</v>
      </c>
      <c r="E84" s="61"/>
      <c r="F84" s="43" t="str">
        <f>IF(D84="","NO CUMPLE","CUMPLE")</f>
        <v>CUMPLE</v>
      </c>
      <c r="G84" s="88"/>
      <c r="H84" s="176"/>
      <c r="I84" s="69"/>
      <c r="J84" s="70"/>
      <c r="K84" s="70"/>
      <c r="L84" s="58"/>
      <c r="M84" s="58"/>
      <c r="N84" s="58"/>
      <c r="O84" s="70"/>
      <c r="P84" s="70"/>
      <c r="Q84" s="70"/>
      <c r="R84" s="70"/>
    </row>
    <row r="85" spans="1:18" s="32" customFormat="1" ht="24.75" customHeight="1" thickBot="1" x14ac:dyDescent="0.35">
      <c r="A85" s="172"/>
      <c r="B85" s="40" t="s">
        <v>72</v>
      </c>
      <c r="C85" s="41"/>
      <c r="D85" s="64">
        <v>42689</v>
      </c>
      <c r="E85" s="62"/>
      <c r="F85" s="43" t="str">
        <f>IF(D85="","",IF(OR(D85&gt;$C$5,D85&lt;$K$25,),"NO CUMPLE","CUMPLE"))</f>
        <v>CUMPLE</v>
      </c>
      <c r="G85" s="88"/>
      <c r="H85" s="180"/>
      <c r="I85" s="69"/>
      <c r="J85" s="70"/>
      <c r="K85" s="95">
        <v>41846</v>
      </c>
      <c r="L85" s="58"/>
      <c r="M85" s="58"/>
      <c r="N85" s="58"/>
      <c r="O85" s="75"/>
      <c r="P85" s="70"/>
      <c r="Q85" s="70"/>
      <c r="R85" s="70"/>
    </row>
    <row r="86" spans="1:18" s="32" customFormat="1" ht="19.5" customHeight="1" thickBot="1" x14ac:dyDescent="0.35">
      <c r="A86" s="172"/>
      <c r="B86" s="40" t="s">
        <v>71</v>
      </c>
      <c r="C86" s="41"/>
      <c r="D86" s="42">
        <f>IFERROR((D84/(VLOOKUP(H83,Hoja1!$A$9:$C$44,3,0)))*C77,"PENDIENTE")</f>
        <v>1481.425958184363</v>
      </c>
      <c r="E86" s="62"/>
      <c r="F86" s="43" t="str">
        <f>IF(D86=0,"NO CUMPLE","CUMPLE")</f>
        <v>CUMPLE</v>
      </c>
      <c r="G86" s="88"/>
      <c r="H86" s="180"/>
      <c r="I86" s="69"/>
      <c r="J86" s="70"/>
      <c r="K86" s="70"/>
      <c r="L86" s="58"/>
      <c r="M86" s="58"/>
      <c r="N86" s="58"/>
      <c r="O86" s="70"/>
      <c r="P86" s="70"/>
      <c r="Q86" s="70"/>
      <c r="R86" s="70"/>
    </row>
    <row r="87" spans="1:18" s="32" customFormat="1" ht="19.5" x14ac:dyDescent="0.35">
      <c r="A87" s="172"/>
      <c r="B87" s="359" t="s">
        <v>86</v>
      </c>
      <c r="C87" s="50" t="s">
        <v>81</v>
      </c>
      <c r="D87" s="63" t="s">
        <v>79</v>
      </c>
      <c r="E87" s="36"/>
      <c r="F87" s="358" t="str">
        <f>IF(K92&gt;=1,"CUMPLE","NO CUMPLE")</f>
        <v>CUMPLE</v>
      </c>
      <c r="G87" s="86"/>
      <c r="H87" s="176"/>
      <c r="I87" s="69"/>
      <c r="J87" s="94" t="s">
        <v>79</v>
      </c>
      <c r="K87" s="70">
        <f>IF(D87="X",1,0)</f>
        <v>1</v>
      </c>
      <c r="L87" s="58"/>
      <c r="M87" s="58"/>
      <c r="N87" s="58"/>
      <c r="O87" s="70"/>
      <c r="P87" s="70"/>
      <c r="Q87" s="70"/>
      <c r="R87" s="70"/>
    </row>
    <row r="88" spans="1:18" s="34" customFormat="1" ht="19.5" x14ac:dyDescent="0.3">
      <c r="A88" s="173"/>
      <c r="B88" s="359"/>
      <c r="C88" s="35" t="s">
        <v>82</v>
      </c>
      <c r="D88" s="63"/>
      <c r="E88" s="37"/>
      <c r="F88" s="358"/>
      <c r="G88" s="85"/>
      <c r="H88" s="178"/>
      <c r="I88" s="71"/>
      <c r="J88" s="57"/>
      <c r="K88" s="70">
        <f t="shared" ref="K88:K91" si="7">IF(D88="X",1,0)</f>
        <v>0</v>
      </c>
      <c r="L88" s="59"/>
      <c r="M88" s="59"/>
      <c r="N88" s="59"/>
      <c r="O88" s="57"/>
      <c r="P88" s="57"/>
      <c r="Q88" s="57"/>
      <c r="R88" s="57"/>
    </row>
    <row r="89" spans="1:18" s="34" customFormat="1" ht="19.5" x14ac:dyDescent="0.3">
      <c r="A89" s="173"/>
      <c r="B89" s="359"/>
      <c r="C89" s="35" t="s">
        <v>83</v>
      </c>
      <c r="D89" s="63"/>
      <c r="E89" s="37"/>
      <c r="F89" s="358"/>
      <c r="G89" s="85"/>
      <c r="H89" s="178"/>
      <c r="I89" s="71"/>
      <c r="J89" s="57"/>
      <c r="K89" s="70">
        <f t="shared" si="7"/>
        <v>0</v>
      </c>
      <c r="L89" s="59"/>
      <c r="M89" s="59"/>
      <c r="N89" s="59"/>
      <c r="O89" s="57"/>
      <c r="P89" s="57"/>
      <c r="Q89" s="57"/>
      <c r="R89" s="57"/>
    </row>
    <row r="90" spans="1:18" s="34" customFormat="1" ht="19.5" x14ac:dyDescent="0.3">
      <c r="A90" s="173"/>
      <c r="B90" s="359"/>
      <c r="C90" s="38" t="s">
        <v>84</v>
      </c>
      <c r="D90" s="63" t="s">
        <v>79</v>
      </c>
      <c r="E90" s="67"/>
      <c r="F90" s="358"/>
      <c r="G90" s="85"/>
      <c r="H90" s="178"/>
      <c r="I90" s="71"/>
      <c r="J90" s="57"/>
      <c r="K90" s="70">
        <f t="shared" si="7"/>
        <v>1</v>
      </c>
      <c r="L90" s="59"/>
      <c r="M90" s="59"/>
      <c r="N90" s="59"/>
      <c r="O90" s="57"/>
      <c r="P90" s="57"/>
      <c r="Q90" s="57"/>
      <c r="R90" s="57"/>
    </row>
    <row r="91" spans="1:18" s="34" customFormat="1" ht="20.25" thickBot="1" x14ac:dyDescent="0.35">
      <c r="A91" s="173"/>
      <c r="B91" s="359"/>
      <c r="C91" s="68" t="s">
        <v>85</v>
      </c>
      <c r="D91" s="63"/>
      <c r="E91" s="39"/>
      <c r="F91" s="358"/>
      <c r="G91" s="87"/>
      <c r="H91" s="178"/>
      <c r="I91" s="71"/>
      <c r="J91" s="57"/>
      <c r="K91" s="70">
        <f t="shared" si="7"/>
        <v>0</v>
      </c>
      <c r="L91" s="59"/>
      <c r="M91" s="59"/>
      <c r="N91" s="59"/>
      <c r="O91" s="57"/>
      <c r="P91" s="57"/>
      <c r="Q91" s="57"/>
      <c r="R91" s="57"/>
    </row>
    <row r="92" spans="1:18" s="32" customFormat="1" ht="16.5" thickBot="1" x14ac:dyDescent="0.35">
      <c r="A92" s="172"/>
      <c r="B92" s="45" t="s">
        <v>87</v>
      </c>
      <c r="C92" s="46"/>
      <c r="D92" s="46"/>
      <c r="E92" s="46"/>
      <c r="F92" s="78" t="str">
        <f>IF(F87="","PENDIENTE",IF(F86="","PENDIENTE",IF(F85="","PENDIENTE",IF(F84="","PENDIENTE",IF(F83="","PENDIENTE",IF(F79="","PENDIENTE",IF(F87="NO CUMPLE","NO CUMPLE",IF(F86="NO CUMPLE","NO CUMPLE",IF(F85="NO CUMPLE","NO CUMPLE",IF(F84="NO CUMPLE","NO CUMPLE",(IF(F83="NO CUMPLE","NO CUMPLE",IF(F79="NO CUMPLE","NO CUMPLE","CUMPLE")))))))))))))</f>
        <v>CUMPLE</v>
      </c>
      <c r="G92" s="44"/>
      <c r="H92" s="181" t="s">
        <v>74</v>
      </c>
      <c r="I92" s="69"/>
      <c r="J92" s="70"/>
      <c r="K92" s="70">
        <f>SUM(K87:K91)</f>
        <v>2</v>
      </c>
      <c r="L92" s="58"/>
      <c r="M92" s="58"/>
      <c r="N92" s="58"/>
      <c r="O92" s="70"/>
      <c r="P92" s="70"/>
      <c r="Q92" s="70"/>
      <c r="R92" s="70"/>
    </row>
    <row r="93" spans="1:18" ht="14.25" thickBot="1" x14ac:dyDescent="0.3">
      <c r="B93" s="79"/>
      <c r="C93" s="79"/>
      <c r="D93" s="79"/>
      <c r="E93" s="79"/>
      <c r="F93" s="80"/>
      <c r="G93" s="79"/>
      <c r="I93" s="72"/>
      <c r="L93" s="11"/>
      <c r="M93" s="11"/>
      <c r="N93" s="11"/>
      <c r="O93" s="72"/>
      <c r="P93" s="72"/>
      <c r="Q93" s="72"/>
      <c r="R93" s="72"/>
    </row>
    <row r="94" spans="1:18" s="32" customFormat="1" ht="21" thickBot="1" x14ac:dyDescent="0.3">
      <c r="A94" s="172"/>
      <c r="B94" s="48" t="s">
        <v>91</v>
      </c>
      <c r="C94" s="366" t="s">
        <v>76</v>
      </c>
      <c r="D94" s="367"/>
      <c r="E94" s="367"/>
      <c r="F94" s="367"/>
      <c r="G94" s="368"/>
      <c r="H94" s="176"/>
      <c r="I94" s="31"/>
      <c r="J94" s="70"/>
      <c r="K94" s="70"/>
      <c r="L94" s="77"/>
      <c r="M94" s="58"/>
      <c r="N94" s="58"/>
    </row>
    <row r="95" spans="1:18" s="32" customFormat="1" ht="34.5" customHeight="1" thickBot="1" x14ac:dyDescent="0.3">
      <c r="A95" s="172"/>
      <c r="B95" s="47" t="s">
        <v>62</v>
      </c>
      <c r="C95" s="366" t="s">
        <v>78</v>
      </c>
      <c r="D95" s="367"/>
      <c r="E95" s="367"/>
      <c r="F95" s="367"/>
      <c r="G95" s="368"/>
      <c r="H95" s="176"/>
      <c r="I95" s="31"/>
      <c r="J95" s="70"/>
      <c r="K95" s="70"/>
      <c r="L95" s="83"/>
      <c r="M95" s="58"/>
      <c r="N95" s="58"/>
    </row>
    <row r="96" spans="1:18" s="34" customFormat="1" ht="32.25" customHeight="1" thickBot="1" x14ac:dyDescent="0.35">
      <c r="A96" s="173"/>
      <c r="B96" s="56" t="s">
        <v>63</v>
      </c>
      <c r="C96" s="394"/>
      <c r="D96" s="395"/>
      <c r="E96" s="395"/>
      <c r="F96" s="395"/>
      <c r="G96" s="396"/>
      <c r="H96" s="178"/>
      <c r="I96" s="33"/>
      <c r="J96" s="57"/>
      <c r="K96" s="57"/>
      <c r="L96" s="84"/>
      <c r="M96" s="59"/>
      <c r="N96" s="59"/>
    </row>
    <row r="97" spans="1:18" s="32" customFormat="1" ht="37.5" customHeight="1" thickBot="1" x14ac:dyDescent="0.3">
      <c r="A97" s="172"/>
      <c r="B97" s="49" t="s">
        <v>64</v>
      </c>
      <c r="C97" s="375">
        <v>1</v>
      </c>
      <c r="D97" s="376"/>
      <c r="E97" s="376"/>
      <c r="F97" s="376"/>
      <c r="G97" s="377"/>
      <c r="H97" s="176"/>
      <c r="I97" s="69"/>
      <c r="J97" s="70"/>
      <c r="K97" s="70"/>
      <c r="L97" s="58"/>
      <c r="M97" s="58"/>
      <c r="N97" s="58"/>
      <c r="O97" s="70"/>
      <c r="P97" s="70"/>
      <c r="Q97" s="70"/>
      <c r="R97" s="70"/>
    </row>
    <row r="98" spans="1:18" s="32" customFormat="1" ht="30" customHeight="1" thickBot="1" x14ac:dyDescent="0.35">
      <c r="A98" s="172"/>
      <c r="B98" s="51"/>
      <c r="C98" s="52" t="s">
        <v>65</v>
      </c>
      <c r="D98" s="53" t="s">
        <v>66</v>
      </c>
      <c r="E98" s="66" t="s">
        <v>172</v>
      </c>
      <c r="F98" s="54" t="s">
        <v>67</v>
      </c>
      <c r="G98" s="55" t="s">
        <v>68</v>
      </c>
      <c r="H98" s="176"/>
      <c r="I98" s="69"/>
      <c r="J98" s="70"/>
      <c r="K98" s="70"/>
      <c r="L98" s="58"/>
      <c r="M98" s="58"/>
      <c r="N98" s="58"/>
      <c r="O98" s="70"/>
      <c r="P98" s="70"/>
      <c r="Q98" s="70"/>
      <c r="R98" s="70"/>
    </row>
    <row r="99" spans="1:18" s="32" customFormat="1" ht="23.25" customHeight="1" x14ac:dyDescent="0.35">
      <c r="A99" s="172"/>
      <c r="B99" s="357" t="s">
        <v>69</v>
      </c>
      <c r="C99" s="50">
        <v>82101500</v>
      </c>
      <c r="D99" s="63"/>
      <c r="E99" s="36"/>
      <c r="F99" s="358" t="str">
        <f>IF(K103&gt;=1,"CUMPLE","NO CUMPLE")</f>
        <v>NO CUMPLE</v>
      </c>
      <c r="G99" s="86"/>
      <c r="H99" s="176"/>
      <c r="I99" s="69"/>
      <c r="J99" s="94" t="s">
        <v>79</v>
      </c>
      <c r="K99" s="70">
        <f>IF(D99="X",1,0)</f>
        <v>0</v>
      </c>
      <c r="L99" s="58"/>
      <c r="M99" s="58"/>
      <c r="N99" s="58"/>
      <c r="O99" s="70"/>
      <c r="P99" s="70"/>
      <c r="Q99" s="70"/>
      <c r="R99" s="70"/>
    </row>
    <row r="100" spans="1:18" s="34" customFormat="1" ht="15" customHeight="1" x14ac:dyDescent="0.3">
      <c r="A100" s="173"/>
      <c r="B100" s="357"/>
      <c r="C100" s="35">
        <v>82101600</v>
      </c>
      <c r="D100" s="63"/>
      <c r="E100" s="37"/>
      <c r="F100" s="358"/>
      <c r="G100" s="85"/>
      <c r="H100" s="178"/>
      <c r="I100" s="71"/>
      <c r="J100" s="57"/>
      <c r="K100" s="70">
        <f t="shared" ref="K100:K102" si="8">IF(D100="X",1,0)</f>
        <v>0</v>
      </c>
      <c r="L100" s="59"/>
      <c r="M100" s="59"/>
      <c r="N100" s="59"/>
      <c r="O100" s="57"/>
      <c r="P100" s="57"/>
      <c r="Q100" s="57"/>
      <c r="R100" s="57"/>
    </row>
    <row r="101" spans="1:18" s="34" customFormat="1" ht="19.5" x14ac:dyDescent="0.3">
      <c r="A101" s="173"/>
      <c r="B101" s="357"/>
      <c r="C101" s="35">
        <v>82101800</v>
      </c>
      <c r="D101" s="63"/>
      <c r="E101" s="37"/>
      <c r="F101" s="358"/>
      <c r="G101" s="85"/>
      <c r="H101" s="178"/>
      <c r="I101" s="71"/>
      <c r="J101" s="57"/>
      <c r="K101" s="70">
        <f t="shared" si="8"/>
        <v>0</v>
      </c>
      <c r="L101" s="59"/>
      <c r="M101" s="59"/>
      <c r="N101" s="59"/>
      <c r="O101" s="57"/>
      <c r="P101" s="57"/>
      <c r="Q101" s="57"/>
      <c r="R101" s="57"/>
    </row>
    <row r="102" spans="1:18" s="34" customFormat="1" ht="18" customHeight="1" thickBot="1" x14ac:dyDescent="0.35">
      <c r="A102" s="173"/>
      <c r="B102" s="357"/>
      <c r="C102" s="38">
        <v>82101900</v>
      </c>
      <c r="D102" s="63"/>
      <c r="E102" s="39"/>
      <c r="F102" s="358"/>
      <c r="G102" s="87"/>
      <c r="H102" s="178"/>
      <c r="I102" s="71"/>
      <c r="J102" s="57"/>
      <c r="K102" s="70">
        <f t="shared" si="8"/>
        <v>0</v>
      </c>
      <c r="L102" s="59"/>
      <c r="M102" s="59"/>
      <c r="N102" s="59"/>
      <c r="O102" s="57"/>
      <c r="P102" s="57"/>
      <c r="Q102" s="57"/>
      <c r="R102" s="57"/>
    </row>
    <row r="103" spans="1:18" s="32" customFormat="1" ht="22.5" customHeight="1" thickBot="1" x14ac:dyDescent="0.35">
      <c r="A103" s="172"/>
      <c r="B103" s="40" t="s">
        <v>171</v>
      </c>
      <c r="C103" s="41"/>
      <c r="D103" s="64"/>
      <c r="E103" s="61"/>
      <c r="F103" s="43" t="str">
        <f>IF(D103="","NO CUMPLE","CUMPLE")</f>
        <v>NO CUMPLE</v>
      </c>
      <c r="G103" s="88"/>
      <c r="H103" s="179">
        <f>YEAR(D103)</f>
        <v>1900</v>
      </c>
      <c r="I103" s="69"/>
      <c r="J103" s="70"/>
      <c r="K103" s="70">
        <f>SUM(K99:K102)</f>
        <v>0</v>
      </c>
      <c r="L103" s="58"/>
      <c r="M103" s="58"/>
      <c r="N103" s="58"/>
      <c r="O103" s="70"/>
      <c r="P103" s="70"/>
      <c r="Q103" s="70"/>
      <c r="R103" s="70"/>
    </row>
    <row r="104" spans="1:18" s="32" customFormat="1" ht="20.25" customHeight="1" thickBot="1" x14ac:dyDescent="0.35">
      <c r="A104" s="172"/>
      <c r="B104" s="40" t="s">
        <v>70</v>
      </c>
      <c r="C104" s="41"/>
      <c r="D104" s="65"/>
      <c r="E104" s="61"/>
      <c r="F104" s="43" t="str">
        <f>IF(D104="","NO CUMPLE","CUMPLE")</f>
        <v>NO CUMPLE</v>
      </c>
      <c r="G104" s="88"/>
      <c r="H104" s="176"/>
      <c r="I104" s="69"/>
      <c r="J104" s="70"/>
      <c r="K104" s="70"/>
      <c r="L104" s="58"/>
      <c r="M104" s="58"/>
      <c r="N104" s="58"/>
      <c r="O104" s="70"/>
      <c r="P104" s="70"/>
      <c r="Q104" s="70"/>
      <c r="R104" s="70"/>
    </row>
    <row r="105" spans="1:18" s="32" customFormat="1" ht="24.75" customHeight="1" thickBot="1" x14ac:dyDescent="0.35">
      <c r="A105" s="172"/>
      <c r="B105" s="40" t="s">
        <v>72</v>
      </c>
      <c r="C105" s="41"/>
      <c r="D105" s="64"/>
      <c r="E105" s="62"/>
      <c r="F105" s="43" t="str">
        <f>IF(D105="","",IF(OR(D105&gt;$C$5,D105&lt;$K$25,),"NO CUMPLE","CUMPLE"))</f>
        <v/>
      </c>
      <c r="G105" s="88"/>
      <c r="H105" s="180"/>
      <c r="I105" s="69"/>
      <c r="J105" s="70"/>
      <c r="K105" s="95">
        <v>41846</v>
      </c>
      <c r="L105" s="58"/>
      <c r="M105" s="58"/>
      <c r="N105" s="58"/>
      <c r="O105" s="75"/>
      <c r="P105" s="70"/>
      <c r="Q105" s="70"/>
      <c r="R105" s="70"/>
    </row>
    <row r="106" spans="1:18" s="32" customFormat="1" ht="19.5" customHeight="1" thickBot="1" x14ac:dyDescent="0.35">
      <c r="A106" s="172"/>
      <c r="B106" s="40" t="s">
        <v>71</v>
      </c>
      <c r="C106" s="41"/>
      <c r="D106" s="42" t="str">
        <f>IFERROR((D104/(VLOOKUP(H103,Hoja1!$A$9:$C$44,3,0)))*C97,"PENDIENTE")</f>
        <v>PENDIENTE</v>
      </c>
      <c r="E106" s="62"/>
      <c r="F106" s="43" t="str">
        <f>IF(D106=0,"NO CUMPLE","CUMPLE")</f>
        <v>CUMPLE</v>
      </c>
      <c r="G106" s="88"/>
      <c r="H106" s="180"/>
      <c r="I106" s="69"/>
      <c r="J106" s="70"/>
      <c r="K106" s="70"/>
      <c r="L106" s="58"/>
      <c r="M106" s="58"/>
      <c r="N106" s="58"/>
      <c r="O106" s="70"/>
      <c r="P106" s="70"/>
      <c r="Q106" s="70"/>
      <c r="R106" s="70"/>
    </row>
    <row r="107" spans="1:18" s="32" customFormat="1" ht="19.5" x14ac:dyDescent="0.35">
      <c r="A107" s="172"/>
      <c r="B107" s="359" t="s">
        <v>86</v>
      </c>
      <c r="C107" s="50" t="s">
        <v>81</v>
      </c>
      <c r="D107" s="63"/>
      <c r="E107" s="36"/>
      <c r="F107" s="358" t="str">
        <f>IF(K112&gt;=1,"CUMPLE","NO CUMPLE")</f>
        <v>NO CUMPLE</v>
      </c>
      <c r="G107" s="86"/>
      <c r="H107" s="176"/>
      <c r="I107" s="69"/>
      <c r="J107" s="94" t="s">
        <v>79</v>
      </c>
      <c r="K107" s="70">
        <f>IF(D107="X",1,0)</f>
        <v>0</v>
      </c>
      <c r="L107" s="58"/>
      <c r="M107" s="58">
        <f>IF(F32="CUMPLE",1,0)</f>
        <v>1</v>
      </c>
      <c r="N107" s="58"/>
      <c r="O107" s="70"/>
      <c r="P107" s="70"/>
      <c r="Q107" s="70"/>
      <c r="R107" s="70"/>
    </row>
    <row r="108" spans="1:18" s="34" customFormat="1" ht="19.5" x14ac:dyDescent="0.3">
      <c r="A108" s="173"/>
      <c r="B108" s="359"/>
      <c r="C108" s="35" t="s">
        <v>82</v>
      </c>
      <c r="D108" s="63"/>
      <c r="E108" s="37"/>
      <c r="F108" s="358"/>
      <c r="G108" s="85"/>
      <c r="H108" s="178"/>
      <c r="I108" s="71"/>
      <c r="J108" s="57"/>
      <c r="K108" s="70">
        <f t="shared" ref="K108:K111" si="9">IF(D108="X",1,0)</f>
        <v>0</v>
      </c>
      <c r="L108" s="59"/>
      <c r="M108" s="58">
        <f>IF(F52="CUMPLE",1,0)</f>
        <v>1</v>
      </c>
      <c r="N108" s="59"/>
      <c r="O108" s="57"/>
      <c r="P108" s="57"/>
      <c r="Q108" s="57"/>
      <c r="R108" s="57"/>
    </row>
    <row r="109" spans="1:18" s="34" customFormat="1" ht="19.5" x14ac:dyDescent="0.3">
      <c r="A109" s="173"/>
      <c r="B109" s="359"/>
      <c r="C109" s="35" t="s">
        <v>83</v>
      </c>
      <c r="D109" s="63"/>
      <c r="E109" s="37"/>
      <c r="F109" s="358"/>
      <c r="G109" s="85"/>
      <c r="H109" s="178"/>
      <c r="I109" s="71"/>
      <c r="J109" s="57"/>
      <c r="K109" s="70">
        <f t="shared" si="9"/>
        <v>0</v>
      </c>
      <c r="L109" s="59"/>
      <c r="M109" s="58">
        <f>IF(F72="CUMPLE",1,0)</f>
        <v>1</v>
      </c>
      <c r="N109" s="59"/>
      <c r="O109" s="57"/>
      <c r="P109" s="57"/>
      <c r="Q109" s="57"/>
      <c r="R109" s="57"/>
    </row>
    <row r="110" spans="1:18" s="34" customFormat="1" ht="19.5" x14ac:dyDescent="0.3">
      <c r="A110" s="173"/>
      <c r="B110" s="359"/>
      <c r="C110" s="38" t="s">
        <v>84</v>
      </c>
      <c r="D110" s="63"/>
      <c r="E110" s="67"/>
      <c r="F110" s="358"/>
      <c r="G110" s="85"/>
      <c r="H110" s="178"/>
      <c r="I110" s="71"/>
      <c r="J110" s="57"/>
      <c r="K110" s="70">
        <f t="shared" si="9"/>
        <v>0</v>
      </c>
      <c r="L110" s="59"/>
      <c r="M110" s="58">
        <f>IF(F92="CUMPLE",1,0)</f>
        <v>1</v>
      </c>
      <c r="N110" s="59"/>
      <c r="O110" s="57"/>
      <c r="P110" s="57"/>
      <c r="Q110" s="57"/>
      <c r="R110" s="57"/>
    </row>
    <row r="111" spans="1:18" s="34" customFormat="1" ht="20.25" thickBot="1" x14ac:dyDescent="0.35">
      <c r="A111" s="173"/>
      <c r="B111" s="359"/>
      <c r="C111" s="68" t="s">
        <v>85</v>
      </c>
      <c r="D111" s="63"/>
      <c r="E111" s="39"/>
      <c r="F111" s="358"/>
      <c r="G111" s="87"/>
      <c r="H111" s="178"/>
      <c r="I111" s="71"/>
      <c r="J111" s="57"/>
      <c r="K111" s="70">
        <f t="shared" si="9"/>
        <v>0</v>
      </c>
      <c r="L111" s="59"/>
      <c r="M111" s="58">
        <f>IF(F112="CUMPLE",1,0)</f>
        <v>0</v>
      </c>
      <c r="N111" s="59"/>
      <c r="O111" s="57"/>
      <c r="P111" s="57"/>
      <c r="Q111" s="57"/>
      <c r="R111" s="57"/>
    </row>
    <row r="112" spans="1:18" s="32" customFormat="1" ht="16.5" thickBot="1" x14ac:dyDescent="0.35">
      <c r="A112" s="172"/>
      <c r="B112" s="45" t="s">
        <v>87</v>
      </c>
      <c r="C112" s="46"/>
      <c r="D112" s="46"/>
      <c r="E112" s="46"/>
      <c r="F112" s="78" t="str">
        <f>IF(F107="","PENDIENTE",IF(F106="","PENDIENTE",IF(F105="","PENDIENTE",IF(F104="","PENDIENTE",IF(F103="","PENDIENTE",IF(F99="","PENDIENTE",IF(F107="NO CUMPLE","NO CUMPLE",IF(F106="NO CUMPLE","NO CUMPLE",IF(F105="NO CUMPLE","NO CUMPLE",IF(F104="NO CUMPLE","NO CUMPLE",(IF(F103="NO CUMPLE","NO CUMPLE",IF(F99="NO CUMPLE","NO CUMPLE","CUMPLE")))))))))))))</f>
        <v>PENDIENTE</v>
      </c>
      <c r="G112" s="44"/>
      <c r="H112" s="181" t="s">
        <v>74</v>
      </c>
      <c r="I112" s="69"/>
      <c r="J112" s="70"/>
      <c r="K112" s="70">
        <f>SUM(K107:K111)</f>
        <v>0</v>
      </c>
      <c r="L112" s="58"/>
      <c r="M112" s="58">
        <f>SUM(M107:M111)</f>
        <v>4</v>
      </c>
      <c r="N112" s="58"/>
      <c r="O112" s="70"/>
      <c r="P112" s="70"/>
      <c r="Q112" s="70"/>
      <c r="R112" s="70"/>
    </row>
    <row r="113" spans="1:18" ht="14.25" thickBot="1" x14ac:dyDescent="0.3">
      <c r="B113"/>
      <c r="C113"/>
      <c r="D113"/>
      <c r="E113"/>
      <c r="F113" s="1"/>
      <c r="G113"/>
      <c r="I113" s="72"/>
      <c r="L113" s="72"/>
      <c r="M113" s="72"/>
      <c r="N113" s="72"/>
      <c r="O113" s="72"/>
      <c r="P113" s="72"/>
      <c r="Q113" s="72"/>
      <c r="R113" s="72"/>
    </row>
    <row r="114" spans="1:18" ht="16.5" customHeight="1" thickBot="1" x14ac:dyDescent="0.3">
      <c r="B114" s="360" t="s">
        <v>92</v>
      </c>
      <c r="C114" s="361"/>
      <c r="D114" s="361"/>
      <c r="E114" s="361"/>
      <c r="F114" s="362"/>
      <c r="G114" s="81">
        <f>IFERROR(SUM(D26,D46,D66,D86,D106),"")</f>
        <v>12456.927815990553</v>
      </c>
    </row>
    <row r="115" spans="1:18" ht="14.25" thickBot="1" x14ac:dyDescent="0.3">
      <c r="B115"/>
      <c r="C115"/>
      <c r="D115"/>
      <c r="E115"/>
      <c r="F115" s="1"/>
      <c r="G115"/>
    </row>
    <row r="116" spans="1:18" ht="16.5" thickBot="1" x14ac:dyDescent="0.35">
      <c r="B116"/>
      <c r="C116"/>
      <c r="D116"/>
      <c r="E116"/>
      <c r="F116" s="1"/>
      <c r="G116" s="78" t="str">
        <f>IF(G114="","",IF(G114&gt;=$C$7,"CUMPLE","NO CUMPLE"))</f>
        <v>CUMPLE</v>
      </c>
    </row>
    <row r="117" spans="1:18" ht="14.25" thickBot="1" x14ac:dyDescent="0.3">
      <c r="B117"/>
      <c r="C117"/>
      <c r="D117"/>
      <c r="E117"/>
      <c r="F117" s="1"/>
      <c r="G117"/>
    </row>
    <row r="118" spans="1:18" ht="20.25" thickBot="1" x14ac:dyDescent="0.4">
      <c r="B118" s="306" t="s">
        <v>93</v>
      </c>
      <c r="C118" s="307"/>
      <c r="D118" s="307"/>
      <c r="E118" s="307"/>
      <c r="F118" s="308"/>
      <c r="G118" s="82" t="str">
        <f>IF(M112&lt;=1,"NO HABILITADO",IF(G116="NO CUMPLE","NO HABILITADO","HABILITADO"))</f>
        <v>HABILITADO</v>
      </c>
    </row>
    <row r="119" spans="1:18" x14ac:dyDescent="0.25">
      <c r="B119"/>
      <c r="C119"/>
      <c r="D119"/>
      <c r="E119"/>
      <c r="F119" s="1"/>
      <c r="G119"/>
    </row>
    <row r="120" spans="1:18" s="34" customFormat="1" ht="19.5" thickBot="1" x14ac:dyDescent="0.35">
      <c r="A120" s="173"/>
      <c r="B120" s="309" t="s">
        <v>94</v>
      </c>
      <c r="C120" s="310"/>
      <c r="D120" s="310"/>
      <c r="E120" s="310"/>
      <c r="F120" s="310"/>
      <c r="G120" s="311"/>
      <c r="H120" s="176"/>
      <c r="I120" s="33"/>
      <c r="J120" s="57"/>
      <c r="K120" s="57" t="s">
        <v>73</v>
      </c>
    </row>
    <row r="121" spans="1:18" s="34" customFormat="1" ht="3.75" customHeight="1" thickBot="1" x14ac:dyDescent="0.35">
      <c r="A121" s="173"/>
      <c r="B121" s="99"/>
      <c r="C121" s="99"/>
      <c r="D121" s="99"/>
      <c r="E121" s="99"/>
      <c r="F121" s="99"/>
      <c r="G121" s="99"/>
      <c r="H121" s="176"/>
      <c r="I121" s="33"/>
      <c r="J121" s="57"/>
      <c r="K121" s="57" t="s">
        <v>74</v>
      </c>
    </row>
    <row r="122" spans="1:18" s="34" customFormat="1" ht="36.75" customHeight="1" thickBot="1" x14ac:dyDescent="0.35">
      <c r="A122" s="173"/>
      <c r="B122" s="280" t="s">
        <v>116</v>
      </c>
      <c r="C122" s="281"/>
      <c r="D122" s="281"/>
      <c r="E122" s="281"/>
      <c r="F122" s="281"/>
      <c r="G122" s="135" t="s">
        <v>73</v>
      </c>
      <c r="H122" s="176"/>
      <c r="I122" s="33"/>
      <c r="J122" s="57"/>
      <c r="K122" s="57"/>
    </row>
    <row r="123" spans="1:18" s="34" customFormat="1" ht="3" customHeight="1" thickBot="1" x14ac:dyDescent="0.35">
      <c r="A123" s="173"/>
      <c r="B123" s="99"/>
      <c r="C123" s="99"/>
      <c r="D123" s="99"/>
      <c r="E123" s="99"/>
      <c r="F123" s="99"/>
      <c r="G123" s="99"/>
      <c r="H123" s="176"/>
      <c r="I123" s="33"/>
      <c r="J123" s="57"/>
      <c r="K123" s="57"/>
    </row>
    <row r="124" spans="1:18" s="34" customFormat="1" ht="27.75" customHeight="1" thickBot="1" x14ac:dyDescent="0.35">
      <c r="A124" s="173"/>
      <c r="B124" s="316" t="s">
        <v>100</v>
      </c>
      <c r="C124" s="316"/>
      <c r="D124" s="316"/>
      <c r="E124" s="316"/>
      <c r="F124" s="316"/>
      <c r="G124" s="316"/>
      <c r="H124" s="176"/>
      <c r="I124" s="33"/>
      <c r="J124" s="57"/>
      <c r="K124" s="57"/>
    </row>
    <row r="125" spans="1:18" s="34" customFormat="1" ht="27.75" customHeight="1" thickBot="1" x14ac:dyDescent="0.35">
      <c r="A125" s="173"/>
      <c r="B125" s="318" t="s">
        <v>103</v>
      </c>
      <c r="C125" s="319"/>
      <c r="D125" s="320"/>
      <c r="E125" s="319" t="s">
        <v>104</v>
      </c>
      <c r="F125" s="319"/>
      <c r="G125" s="319"/>
      <c r="H125" s="176"/>
      <c r="I125" s="33"/>
      <c r="J125" s="57"/>
      <c r="K125" s="57"/>
    </row>
    <row r="126" spans="1:18" s="34" customFormat="1" ht="48" customHeight="1" thickBot="1" x14ac:dyDescent="0.35">
      <c r="A126" s="173"/>
      <c r="B126" s="287" t="s">
        <v>101</v>
      </c>
      <c r="C126" s="288"/>
      <c r="D126" s="289"/>
      <c r="E126" s="287" t="s">
        <v>102</v>
      </c>
      <c r="F126" s="288"/>
      <c r="G126" s="289"/>
      <c r="H126" s="176"/>
      <c r="I126" s="33"/>
      <c r="J126" s="57"/>
      <c r="K126" s="57" t="s">
        <v>105</v>
      </c>
    </row>
    <row r="127" spans="1:18" s="34" customFormat="1" ht="26.25" customHeight="1" x14ac:dyDescent="0.3">
      <c r="A127" s="173"/>
      <c r="B127" s="92" t="s">
        <v>95</v>
      </c>
      <c r="C127" s="290" t="s">
        <v>266</v>
      </c>
      <c r="D127" s="291"/>
      <c r="E127" s="291"/>
      <c r="F127" s="291"/>
      <c r="G127" s="291"/>
      <c r="H127" s="182"/>
      <c r="I127" s="33"/>
      <c r="J127" s="57"/>
      <c r="K127" s="57" t="s">
        <v>106</v>
      </c>
    </row>
    <row r="128" spans="1:18" s="34" customFormat="1" ht="17.25" thickBot="1" x14ac:dyDescent="0.35">
      <c r="A128" s="173"/>
      <c r="B128" s="89"/>
      <c r="C128" s="293" t="s">
        <v>65</v>
      </c>
      <c r="D128" s="294"/>
      <c r="E128" s="90" t="s">
        <v>66</v>
      </c>
      <c r="F128" s="90" t="s">
        <v>67</v>
      </c>
      <c r="G128" s="90" t="s">
        <v>68</v>
      </c>
      <c r="H128" s="183" t="s">
        <v>96</v>
      </c>
      <c r="I128" s="33"/>
      <c r="J128" s="57"/>
      <c r="K128" s="57" t="s">
        <v>107</v>
      </c>
    </row>
    <row r="129" spans="1:18" s="32" customFormat="1" ht="54.75" customHeight="1" thickBot="1" x14ac:dyDescent="0.35">
      <c r="A129" s="172"/>
      <c r="B129" s="97" t="s">
        <v>97</v>
      </c>
      <c r="C129" s="332" t="s">
        <v>102</v>
      </c>
      <c r="D129" s="333"/>
      <c r="E129" s="118" t="s">
        <v>106</v>
      </c>
      <c r="F129" s="119" t="str">
        <f>IF(E129="","NO CUMPLE","CUMPLE")</f>
        <v>CUMPLE</v>
      </c>
      <c r="G129" s="117"/>
      <c r="H129" s="184" t="s">
        <v>98</v>
      </c>
      <c r="I129" s="73" t="s">
        <v>73</v>
      </c>
      <c r="J129" s="57"/>
      <c r="K129" s="96" t="s">
        <v>108</v>
      </c>
      <c r="N129" s="34">
        <f t="shared" ref="N129:N130" si="10">IF(F129="CUMPLE",1,0)</f>
        <v>1</v>
      </c>
    </row>
    <row r="130" spans="1:18" s="32" customFormat="1" ht="27" customHeight="1" x14ac:dyDescent="0.35">
      <c r="A130" s="172"/>
      <c r="B130" s="100"/>
      <c r="C130" s="334" t="s">
        <v>110</v>
      </c>
      <c r="D130" s="335"/>
      <c r="E130" s="101" t="s">
        <v>79</v>
      </c>
      <c r="F130" s="406" t="str">
        <f>IF(E129="ADMINISTRACIÓN DE EMPRESAS ",IF(K135&gt;=5,"CUMPLE","NO CUMPLE"),IF(K135&gt;=4,"CUMPLE","NO CUMPLE"))</f>
        <v>CUMPLE</v>
      </c>
      <c r="G130" s="115"/>
      <c r="H130" s="185"/>
      <c r="I130" s="69"/>
      <c r="J130" s="94" t="s">
        <v>79</v>
      </c>
      <c r="K130" s="70">
        <f>IF(E130="X",1,0)</f>
        <v>1</v>
      </c>
      <c r="L130" s="58"/>
      <c r="M130" s="58">
        <f>IF(F52="CUMPLE",1,0)</f>
        <v>1</v>
      </c>
      <c r="N130" s="34">
        <f t="shared" si="10"/>
        <v>1</v>
      </c>
      <c r="O130" s="70"/>
      <c r="P130" s="70"/>
      <c r="Q130" s="70"/>
      <c r="R130" s="70"/>
    </row>
    <row r="131" spans="1:18" s="34" customFormat="1" ht="19.5" x14ac:dyDescent="0.3">
      <c r="A131" s="173"/>
      <c r="B131" s="100"/>
      <c r="C131" s="339" t="s">
        <v>111</v>
      </c>
      <c r="D131" s="340"/>
      <c r="E131" s="101" t="s">
        <v>79</v>
      </c>
      <c r="F131" s="407"/>
      <c r="G131" s="341"/>
      <c r="H131" s="342"/>
      <c r="I131" s="71"/>
      <c r="J131" s="57"/>
      <c r="K131" s="70">
        <f>IF(E131="X",1,0)</f>
        <v>1</v>
      </c>
      <c r="L131" s="59"/>
      <c r="M131" s="58">
        <f>IF(F72="CUMPLE",1,0)</f>
        <v>1</v>
      </c>
      <c r="O131" s="57"/>
      <c r="P131" s="57"/>
      <c r="Q131" s="57"/>
      <c r="R131" s="57"/>
    </row>
    <row r="132" spans="1:18" s="34" customFormat="1" ht="25.5" customHeight="1" x14ac:dyDescent="0.3">
      <c r="A132" s="173"/>
      <c r="B132" s="120" t="s">
        <v>109</v>
      </c>
      <c r="C132" s="343" t="s">
        <v>112</v>
      </c>
      <c r="D132" s="344"/>
      <c r="E132" s="101" t="s">
        <v>79</v>
      </c>
      <c r="F132" s="407"/>
      <c r="G132" s="116"/>
      <c r="H132" s="186"/>
      <c r="I132" s="71"/>
      <c r="J132" s="57"/>
      <c r="K132" s="70">
        <f>IF(E132="X",1,0)</f>
        <v>1</v>
      </c>
      <c r="L132" s="59"/>
      <c r="M132" s="58">
        <f>IF(F92="CUMPLE",1,0)</f>
        <v>1</v>
      </c>
      <c r="O132" s="57"/>
      <c r="P132" s="57"/>
      <c r="Q132" s="57"/>
      <c r="R132" s="57"/>
    </row>
    <row r="133" spans="1:18" s="34" customFormat="1" ht="81.75" thickBot="1" x14ac:dyDescent="0.35">
      <c r="A133" s="173"/>
      <c r="B133" s="100"/>
      <c r="C133" s="345" t="s">
        <v>114</v>
      </c>
      <c r="D133" s="346"/>
      <c r="E133" s="101" t="s">
        <v>79</v>
      </c>
      <c r="F133" s="407"/>
      <c r="G133" s="241" t="s">
        <v>322</v>
      </c>
      <c r="H133" s="186"/>
      <c r="I133" s="71"/>
      <c r="J133" s="57"/>
      <c r="K133" s="70">
        <f>IF(E133="X",1,0)</f>
        <v>1</v>
      </c>
      <c r="L133" s="59"/>
      <c r="M133" s="58">
        <f>IF(F112="CUMPLE",1,0)</f>
        <v>0</v>
      </c>
      <c r="O133" s="57"/>
      <c r="P133" s="57"/>
      <c r="Q133" s="57"/>
      <c r="R133" s="57"/>
    </row>
    <row r="134" spans="1:18" s="34" customFormat="1" ht="40.5" customHeight="1" thickBot="1" x14ac:dyDescent="0.35">
      <c r="A134" s="173"/>
      <c r="B134" s="98"/>
      <c r="C134" s="347" t="s">
        <v>113</v>
      </c>
      <c r="D134" s="348"/>
      <c r="E134" s="63"/>
      <c r="F134" s="407"/>
      <c r="G134" s="116"/>
      <c r="H134" s="186"/>
      <c r="I134" s="71"/>
      <c r="J134" s="57"/>
      <c r="K134" s="70">
        <f>IF(E134="X",1,0)</f>
        <v>0</v>
      </c>
      <c r="L134" s="59"/>
      <c r="M134" s="58"/>
      <c r="O134" s="57"/>
      <c r="P134" s="57"/>
      <c r="Q134" s="57"/>
      <c r="R134" s="57"/>
    </row>
    <row r="135" spans="1:18" s="34" customFormat="1" ht="39" customHeight="1" thickBot="1" x14ac:dyDescent="0.35">
      <c r="A135" s="173"/>
      <c r="B135" s="98"/>
      <c r="C135" s="321" t="s">
        <v>115</v>
      </c>
      <c r="D135" s="322"/>
      <c r="E135" s="102"/>
      <c r="F135" s="408"/>
      <c r="G135" s="115"/>
      <c r="H135" s="187"/>
      <c r="I135" s="71"/>
      <c r="J135" s="57"/>
      <c r="K135" s="70">
        <f>SUM(K130:K134)</f>
        <v>4</v>
      </c>
      <c r="L135" s="59"/>
      <c r="M135" s="58"/>
      <c r="O135" s="57"/>
      <c r="P135" s="57"/>
      <c r="Q135" s="57"/>
      <c r="R135" s="57"/>
    </row>
    <row r="136" spans="1:18" s="34" customFormat="1" ht="29.25" customHeight="1" x14ac:dyDescent="0.3">
      <c r="A136" s="173"/>
      <c r="B136" s="323" t="s">
        <v>99</v>
      </c>
      <c r="C136" s="326" t="s">
        <v>117</v>
      </c>
      <c r="D136" s="103" t="s">
        <v>120</v>
      </c>
      <c r="E136" s="107" t="s">
        <v>123</v>
      </c>
      <c r="F136" s="128" t="str">
        <f>IF(E136="","NO CUMPLE","CUMPLE")</f>
        <v>CUMPLE</v>
      </c>
      <c r="G136" s="110"/>
      <c r="H136" s="188"/>
      <c r="I136" s="33"/>
      <c r="J136" s="57" t="s">
        <v>73</v>
      </c>
      <c r="K136" s="57" t="s">
        <v>121</v>
      </c>
      <c r="N136" s="34">
        <f>IF(F136="CUMPLE",1,0)</f>
        <v>1</v>
      </c>
    </row>
    <row r="137" spans="1:18" s="34" customFormat="1" ht="55.5" customHeight="1" x14ac:dyDescent="0.3">
      <c r="A137" s="173"/>
      <c r="B137" s="324"/>
      <c r="C137" s="327"/>
      <c r="D137" s="104" t="s">
        <v>124</v>
      </c>
      <c r="E137" s="108" t="s">
        <v>73</v>
      </c>
      <c r="F137" s="129" t="str">
        <f>IF(E137="SI","CUMPLE",IF(E137="NO","NO CUMPLE","PENDIENTE"))</f>
        <v>CUMPLE</v>
      </c>
      <c r="G137" s="111"/>
      <c r="H137" s="189"/>
      <c r="I137" s="33"/>
      <c r="J137" s="57" t="s">
        <v>74</v>
      </c>
      <c r="K137" s="57" t="s">
        <v>122</v>
      </c>
      <c r="N137" s="34">
        <f t="shared" ref="N137:N155" si="11">IF(F137="CUMPLE",1,0)</f>
        <v>1</v>
      </c>
    </row>
    <row r="138" spans="1:18" s="34" customFormat="1" ht="43.5" customHeight="1" x14ac:dyDescent="0.3">
      <c r="A138" s="173"/>
      <c r="B138" s="324"/>
      <c r="C138" s="327"/>
      <c r="D138" s="105" t="s">
        <v>125</v>
      </c>
      <c r="E138" s="109">
        <v>40203</v>
      </c>
      <c r="F138" s="127" t="str">
        <f>IF(E138="","NO CUMPLE","CUMPLE")</f>
        <v>CUMPLE</v>
      </c>
      <c r="G138" s="111"/>
      <c r="H138" s="190"/>
      <c r="I138" s="33"/>
      <c r="J138" s="57"/>
      <c r="K138" s="57" t="s">
        <v>123</v>
      </c>
      <c r="N138" s="34">
        <f t="shared" si="11"/>
        <v>1</v>
      </c>
    </row>
    <row r="139" spans="1:18" s="34" customFormat="1" ht="45" customHeight="1" x14ac:dyDescent="0.3">
      <c r="A139" s="173"/>
      <c r="B139" s="324"/>
      <c r="C139" s="327"/>
      <c r="D139" s="105" t="s">
        <v>126</v>
      </c>
      <c r="E139" s="109">
        <v>41261</v>
      </c>
      <c r="F139" s="127" t="str">
        <f>IF(E139="","NO CUMPLE","CUMPLE")</f>
        <v>CUMPLE</v>
      </c>
      <c r="G139" s="112"/>
      <c r="H139" s="189"/>
      <c r="I139" s="91" t="s">
        <v>73</v>
      </c>
      <c r="J139" s="57"/>
      <c r="K139" s="57"/>
      <c r="N139" s="34">
        <f t="shared" si="11"/>
        <v>1</v>
      </c>
    </row>
    <row r="140" spans="1:18" s="34" customFormat="1" ht="29.25" customHeight="1" thickBot="1" x14ac:dyDescent="0.35">
      <c r="A140" s="173"/>
      <c r="B140" s="324"/>
      <c r="C140" s="328"/>
      <c r="D140" s="106" t="s">
        <v>127</v>
      </c>
      <c r="E140" s="114">
        <f>IF(E138="","PENDIENTE FECHA DE INICIO",(E139-E138)/30)</f>
        <v>35.266666666666666</v>
      </c>
      <c r="F140" s="130" t="str">
        <f>IF(E140="PENDIENTE FECHA DE INICIO","PENDIENTE",IF(E140&gt;=6,"CUMPLE","NO CUMPLE"))</f>
        <v>CUMPLE</v>
      </c>
      <c r="G140" s="113"/>
      <c r="H140" s="188"/>
      <c r="I140" s="91" t="s">
        <v>74</v>
      </c>
      <c r="J140" s="57"/>
      <c r="K140" s="57"/>
      <c r="N140" s="34">
        <f t="shared" si="11"/>
        <v>1</v>
      </c>
    </row>
    <row r="141" spans="1:18" s="34" customFormat="1" ht="29.25" customHeight="1" x14ac:dyDescent="0.3">
      <c r="A141" s="173"/>
      <c r="B141" s="324"/>
      <c r="C141" s="326" t="s">
        <v>118</v>
      </c>
      <c r="D141" s="103" t="s">
        <v>120</v>
      </c>
      <c r="E141" s="107" t="s">
        <v>123</v>
      </c>
      <c r="F141" s="128" t="str">
        <f>IF(E141="","NO CUMPLE","CUMPLE")</f>
        <v>CUMPLE</v>
      </c>
      <c r="G141" s="110"/>
      <c r="H141" s="188"/>
      <c r="I141" s="33"/>
      <c r="J141" s="57" t="s">
        <v>73</v>
      </c>
      <c r="K141" s="57" t="s">
        <v>121</v>
      </c>
      <c r="N141" s="34">
        <f t="shared" si="11"/>
        <v>1</v>
      </c>
    </row>
    <row r="142" spans="1:18" s="34" customFormat="1" ht="55.5" customHeight="1" x14ac:dyDescent="0.3">
      <c r="A142" s="173"/>
      <c r="B142" s="324"/>
      <c r="C142" s="327"/>
      <c r="D142" s="104" t="s">
        <v>124</v>
      </c>
      <c r="E142" s="108" t="s">
        <v>73</v>
      </c>
      <c r="F142" s="129" t="str">
        <f>IF(E142="SI","CUMPLE",IF(E142="NO","NO CUMPLE","PENDIENTE"))</f>
        <v>CUMPLE</v>
      </c>
      <c r="G142" s="111"/>
      <c r="H142" s="189"/>
      <c r="I142" s="33"/>
      <c r="J142" s="57" t="s">
        <v>74</v>
      </c>
      <c r="K142" s="57" t="s">
        <v>122</v>
      </c>
      <c r="N142" s="34">
        <f t="shared" si="11"/>
        <v>1</v>
      </c>
    </row>
    <row r="143" spans="1:18" s="34" customFormat="1" ht="43.5" customHeight="1" x14ac:dyDescent="0.3">
      <c r="A143" s="173"/>
      <c r="B143" s="324"/>
      <c r="C143" s="327"/>
      <c r="D143" s="105" t="s">
        <v>125</v>
      </c>
      <c r="E143" s="109">
        <v>40204</v>
      </c>
      <c r="F143" s="127" t="str">
        <f>IF(E143="","NO CUMPLE","CUMPLE")</f>
        <v>CUMPLE</v>
      </c>
      <c r="G143" s="111"/>
      <c r="H143" s="190"/>
      <c r="I143" s="33"/>
      <c r="J143" s="57"/>
      <c r="K143" s="57" t="s">
        <v>123</v>
      </c>
      <c r="N143" s="34">
        <f t="shared" si="11"/>
        <v>1</v>
      </c>
    </row>
    <row r="144" spans="1:18" s="34" customFormat="1" ht="45" customHeight="1" x14ac:dyDescent="0.3">
      <c r="A144" s="173"/>
      <c r="B144" s="324"/>
      <c r="C144" s="327"/>
      <c r="D144" s="105" t="s">
        <v>126</v>
      </c>
      <c r="E144" s="109">
        <v>42797</v>
      </c>
      <c r="F144" s="127" t="str">
        <f>IF(E144="","NO CUMPLE","CUMPLE")</f>
        <v>CUMPLE</v>
      </c>
      <c r="G144" s="112"/>
      <c r="H144" s="189"/>
      <c r="I144" s="91" t="s">
        <v>73</v>
      </c>
      <c r="J144" s="57"/>
      <c r="K144" s="57"/>
      <c r="N144" s="34">
        <f t="shared" si="11"/>
        <v>1</v>
      </c>
    </row>
    <row r="145" spans="1:14" s="34" customFormat="1" ht="29.25" customHeight="1" thickBot="1" x14ac:dyDescent="0.35">
      <c r="A145" s="173"/>
      <c r="B145" s="324"/>
      <c r="C145" s="328"/>
      <c r="D145" s="106" t="s">
        <v>127</v>
      </c>
      <c r="E145" s="114">
        <f>IF(E143="","PENDIENTE FECHA DE INICIO",(E144-E143)/30)</f>
        <v>86.433333333333337</v>
      </c>
      <c r="F145" s="130" t="str">
        <f>IF(E145="PENDIENTE FECHA DE INICIO","PENDIENTE",IF(E145&gt;=6,"CUMPLE","NO CUMPLE"))</f>
        <v>CUMPLE</v>
      </c>
      <c r="G145" s="113"/>
      <c r="H145" s="188"/>
      <c r="I145" s="91" t="s">
        <v>74</v>
      </c>
      <c r="J145" s="57"/>
      <c r="K145" s="57"/>
      <c r="N145" s="34">
        <f t="shared" si="11"/>
        <v>1</v>
      </c>
    </row>
    <row r="146" spans="1:14" s="34" customFormat="1" ht="29.25" customHeight="1" x14ac:dyDescent="0.3">
      <c r="A146" s="173"/>
      <c r="B146" s="324"/>
      <c r="C146" s="326" t="s">
        <v>119</v>
      </c>
      <c r="D146" s="103" t="s">
        <v>120</v>
      </c>
      <c r="E146" s="107" t="s">
        <v>123</v>
      </c>
      <c r="F146" s="128" t="str">
        <f>IF(E146="","NO CUMPLE","CUMPLE")</f>
        <v>CUMPLE</v>
      </c>
      <c r="G146" s="110"/>
      <c r="H146" s="188"/>
      <c r="I146" s="33"/>
      <c r="J146" s="57" t="s">
        <v>73</v>
      </c>
      <c r="K146" s="57" t="s">
        <v>121</v>
      </c>
      <c r="N146" s="34">
        <f t="shared" si="11"/>
        <v>1</v>
      </c>
    </row>
    <row r="147" spans="1:14" s="34" customFormat="1" ht="55.5" customHeight="1" x14ac:dyDescent="0.3">
      <c r="A147" s="173"/>
      <c r="B147" s="324"/>
      <c r="C147" s="327"/>
      <c r="D147" s="104" t="s">
        <v>124</v>
      </c>
      <c r="E147" s="108" t="s">
        <v>73</v>
      </c>
      <c r="F147" s="129" t="str">
        <f>IF(E147="SI","CUMPLE",IF(E147="NO","NO CUMPLE","PENDIENTE"))</f>
        <v>CUMPLE</v>
      </c>
      <c r="G147" s="111"/>
      <c r="H147" s="189"/>
      <c r="I147" s="33"/>
      <c r="J147" s="57" t="s">
        <v>74</v>
      </c>
      <c r="K147" s="57" t="s">
        <v>122</v>
      </c>
      <c r="N147" s="34">
        <f t="shared" si="11"/>
        <v>1</v>
      </c>
    </row>
    <row r="148" spans="1:14" s="34" customFormat="1" ht="43.5" customHeight="1" x14ac:dyDescent="0.3">
      <c r="A148" s="173"/>
      <c r="B148" s="324"/>
      <c r="C148" s="327"/>
      <c r="D148" s="105" t="s">
        <v>125</v>
      </c>
      <c r="E148" s="109">
        <v>41235</v>
      </c>
      <c r="F148" s="127" t="str">
        <f>IF(E148="","NO CUMPLE","CUMPLE")</f>
        <v>CUMPLE</v>
      </c>
      <c r="G148" s="111"/>
      <c r="H148" s="190"/>
      <c r="I148" s="33"/>
      <c r="J148" s="57"/>
      <c r="K148" s="57" t="s">
        <v>123</v>
      </c>
      <c r="N148" s="34">
        <f t="shared" si="11"/>
        <v>1</v>
      </c>
    </row>
    <row r="149" spans="1:14" s="34" customFormat="1" ht="45" customHeight="1" x14ac:dyDescent="0.3">
      <c r="A149" s="173"/>
      <c r="B149" s="324"/>
      <c r="C149" s="327"/>
      <c r="D149" s="105" t="s">
        <v>126</v>
      </c>
      <c r="E149" s="109">
        <v>43305</v>
      </c>
      <c r="F149" s="127" t="str">
        <f>IF(E149="","NO CUMPLE","CUMPLE")</f>
        <v>CUMPLE</v>
      </c>
      <c r="G149" s="112"/>
      <c r="H149" s="189"/>
      <c r="I149" s="91" t="s">
        <v>73</v>
      </c>
      <c r="J149" s="57"/>
      <c r="K149" s="57"/>
      <c r="N149" s="34">
        <f t="shared" si="11"/>
        <v>1</v>
      </c>
    </row>
    <row r="150" spans="1:14" s="34" customFormat="1" ht="29.25" customHeight="1" thickBot="1" x14ac:dyDescent="0.35">
      <c r="A150" s="173"/>
      <c r="B150" s="324"/>
      <c r="C150" s="328"/>
      <c r="D150" s="106" t="s">
        <v>127</v>
      </c>
      <c r="E150" s="114">
        <f>IF(E148="","PENDIENTE FECHA DE INICIO",(E149-E148)/30)</f>
        <v>69</v>
      </c>
      <c r="F150" s="130" t="str">
        <f>IF(E150="PENDIENTE FECHA DE INICIO","PENDIENTE",IF(E150&gt;=6,"CUMPLE","NO CUMPLE"))</f>
        <v>CUMPLE</v>
      </c>
      <c r="G150" s="113"/>
      <c r="H150" s="188"/>
      <c r="I150" s="91" t="s">
        <v>74</v>
      </c>
      <c r="J150" s="57"/>
      <c r="K150" s="57"/>
      <c r="N150" s="34">
        <f t="shared" si="11"/>
        <v>1</v>
      </c>
    </row>
    <row r="151" spans="1:14" s="34" customFormat="1" ht="29.25" customHeight="1" x14ac:dyDescent="0.3">
      <c r="A151" s="173"/>
      <c r="B151" s="324"/>
      <c r="C151" s="326" t="s">
        <v>128</v>
      </c>
      <c r="D151" s="103" t="s">
        <v>120</v>
      </c>
      <c r="E151" s="107" t="s">
        <v>121</v>
      </c>
      <c r="F151" s="128" t="str">
        <f>IF(E151="","NO CUMPLE","CUMPLE")</f>
        <v>CUMPLE</v>
      </c>
      <c r="G151" s="110"/>
      <c r="H151" s="188"/>
      <c r="I151" s="33"/>
      <c r="J151" s="57" t="s">
        <v>73</v>
      </c>
      <c r="K151" s="57" t="s">
        <v>121</v>
      </c>
      <c r="N151" s="34">
        <f t="shared" si="11"/>
        <v>1</v>
      </c>
    </row>
    <row r="152" spans="1:14" s="34" customFormat="1" ht="55.5" customHeight="1" x14ac:dyDescent="0.3">
      <c r="A152" s="173"/>
      <c r="B152" s="324"/>
      <c r="C152" s="327"/>
      <c r="D152" s="104" t="s">
        <v>124</v>
      </c>
      <c r="E152" s="108" t="s">
        <v>73</v>
      </c>
      <c r="F152" s="129" t="str">
        <f>IF(E152="SI","CUMPLE",IF(E152="NO","NO CUMPLE","PENDIENTE"))</f>
        <v>CUMPLE</v>
      </c>
      <c r="G152" s="111"/>
      <c r="H152" s="189"/>
      <c r="I152" s="33"/>
      <c r="J152" s="57" t="s">
        <v>74</v>
      </c>
      <c r="K152" s="57" t="s">
        <v>122</v>
      </c>
      <c r="N152" s="34">
        <f t="shared" si="11"/>
        <v>1</v>
      </c>
    </row>
    <row r="153" spans="1:14" s="34" customFormat="1" ht="43.5" customHeight="1" x14ac:dyDescent="0.3">
      <c r="A153" s="173"/>
      <c r="B153" s="324"/>
      <c r="C153" s="327"/>
      <c r="D153" s="105" t="s">
        <v>125</v>
      </c>
      <c r="E153" s="231">
        <v>40049</v>
      </c>
      <c r="F153" s="242" t="str">
        <f>IF(E153="","NO CUMPLE","CUMPLE")</f>
        <v>CUMPLE</v>
      </c>
      <c r="G153" s="432" t="s">
        <v>323</v>
      </c>
      <c r="H153" s="190"/>
      <c r="I153" s="33"/>
      <c r="J153" s="57"/>
      <c r="K153" s="57" t="s">
        <v>123</v>
      </c>
      <c r="N153" s="34">
        <f t="shared" si="11"/>
        <v>1</v>
      </c>
    </row>
    <row r="154" spans="1:14" s="34" customFormat="1" ht="45" customHeight="1" x14ac:dyDescent="0.3">
      <c r="A154" s="173"/>
      <c r="B154" s="324"/>
      <c r="C154" s="327"/>
      <c r="D154" s="105" t="s">
        <v>126</v>
      </c>
      <c r="E154" s="231">
        <v>41029</v>
      </c>
      <c r="F154" s="242" t="str">
        <f>IF(E154="","NO CUMPLE","CUMPLE")</f>
        <v>CUMPLE</v>
      </c>
      <c r="G154" s="405"/>
      <c r="H154" s="189"/>
      <c r="I154" s="91" t="s">
        <v>73</v>
      </c>
      <c r="J154" s="57"/>
      <c r="K154" s="57"/>
      <c r="N154" s="34">
        <f t="shared" si="11"/>
        <v>1</v>
      </c>
    </row>
    <row r="155" spans="1:14" s="34" customFormat="1" ht="29.25" customHeight="1" thickBot="1" x14ac:dyDescent="0.35">
      <c r="A155" s="173"/>
      <c r="B155" s="325"/>
      <c r="C155" s="328"/>
      <c r="D155" s="106" t="s">
        <v>127</v>
      </c>
      <c r="E155" s="114">
        <f>IF(E153="","PENDIENTE FECHA DE INICIO",(E154-E153)/30)</f>
        <v>32.666666666666664</v>
      </c>
      <c r="F155" s="130" t="str">
        <f>IF(E155="PENDIENTE FECHA DE INICIO","PENDIENTE",IF(E155&gt;=6,"CUMPLE","NO CUMPLE"))</f>
        <v>CUMPLE</v>
      </c>
      <c r="G155" s="113"/>
      <c r="H155" s="188"/>
      <c r="I155" s="91" t="s">
        <v>74</v>
      </c>
      <c r="J155" s="57"/>
      <c r="K155" s="57"/>
      <c r="N155" s="34">
        <f t="shared" si="11"/>
        <v>1</v>
      </c>
    </row>
    <row r="156" spans="1:14" s="34" customFormat="1" ht="3.75" customHeight="1" thickBot="1" x14ac:dyDescent="0.35">
      <c r="A156" s="173"/>
      <c r="B156" s="121"/>
      <c r="C156" s="122"/>
      <c r="D156" s="123"/>
      <c r="E156" s="126"/>
      <c r="F156" s="124"/>
      <c r="G156" s="125"/>
      <c r="H156" s="188"/>
      <c r="I156" s="91"/>
      <c r="J156" s="57"/>
      <c r="K156" s="57"/>
      <c r="N156" s="34">
        <f>SUM(N129:N155)</f>
        <v>22</v>
      </c>
    </row>
    <row r="157" spans="1:14" s="34" customFormat="1" ht="29.25" customHeight="1" thickBot="1" x14ac:dyDescent="0.35">
      <c r="A157" s="173"/>
      <c r="B157" s="329" t="s">
        <v>129</v>
      </c>
      <c r="C157" s="330"/>
      <c r="D157" s="331"/>
      <c r="E157" s="126"/>
      <c r="F157" s="132" t="str">
        <f>IF(N156=22,"CUMPLE","NO CUMPLE")</f>
        <v>CUMPLE</v>
      </c>
      <c r="G157" s="125"/>
      <c r="H157" s="188"/>
      <c r="I157" s="91"/>
      <c r="J157" s="57"/>
      <c r="K157" s="57"/>
    </row>
    <row r="158" spans="1:14" s="34" customFormat="1" ht="12.75" customHeight="1" thickBot="1" x14ac:dyDescent="0.35">
      <c r="A158" s="173"/>
      <c r="B158" s="121"/>
      <c r="C158" s="122"/>
      <c r="D158" s="123"/>
      <c r="E158" s="126"/>
      <c r="F158" s="131"/>
      <c r="G158" s="125"/>
      <c r="H158" s="188"/>
      <c r="I158" s="91"/>
      <c r="J158" s="57"/>
      <c r="K158" s="57"/>
    </row>
    <row r="159" spans="1:14" s="34" customFormat="1" ht="27.75" customHeight="1" thickBot="1" x14ac:dyDescent="0.35">
      <c r="A159" s="173"/>
      <c r="B159" s="349" t="s">
        <v>130</v>
      </c>
      <c r="C159" s="350"/>
      <c r="D159" s="350"/>
      <c r="E159" s="350"/>
      <c r="F159" s="350"/>
      <c r="G159" s="351"/>
      <c r="H159" s="176"/>
      <c r="I159" s="33"/>
      <c r="J159" s="57"/>
      <c r="K159" s="57"/>
    </row>
    <row r="160" spans="1:14" s="34" customFormat="1" ht="27.75" customHeight="1" thickBot="1" x14ac:dyDescent="0.35">
      <c r="A160" s="173"/>
      <c r="B160" s="349" t="s">
        <v>103</v>
      </c>
      <c r="C160" s="350"/>
      <c r="D160" s="351"/>
      <c r="E160" s="350" t="s">
        <v>104</v>
      </c>
      <c r="F160" s="350"/>
      <c r="G160" s="350"/>
      <c r="H160" s="176"/>
      <c r="I160" s="33"/>
      <c r="J160" s="57"/>
      <c r="K160" s="57"/>
    </row>
    <row r="161" spans="1:18" s="34" customFormat="1" ht="48" customHeight="1" thickBot="1" x14ac:dyDescent="0.35">
      <c r="A161" s="173"/>
      <c r="B161" s="287" t="s">
        <v>131</v>
      </c>
      <c r="C161" s="288"/>
      <c r="D161" s="289"/>
      <c r="E161" s="287" t="s">
        <v>102</v>
      </c>
      <c r="F161" s="288"/>
      <c r="G161" s="289"/>
      <c r="H161" s="176"/>
      <c r="I161" s="33"/>
      <c r="J161" s="57"/>
      <c r="K161" s="57" t="s">
        <v>105</v>
      </c>
    </row>
    <row r="162" spans="1:18" s="34" customFormat="1" ht="26.25" customHeight="1" x14ac:dyDescent="0.3">
      <c r="A162" s="173"/>
      <c r="B162" s="92" t="s">
        <v>95</v>
      </c>
      <c r="C162" s="303" t="s">
        <v>324</v>
      </c>
      <c r="D162" s="304"/>
      <c r="E162" s="304"/>
      <c r="F162" s="304"/>
      <c r="G162" s="304"/>
      <c r="H162" s="182"/>
      <c r="I162" s="33"/>
      <c r="J162" s="57"/>
      <c r="K162" s="57" t="s">
        <v>106</v>
      </c>
    </row>
    <row r="163" spans="1:18" s="34" customFormat="1" ht="17.25" thickBot="1" x14ac:dyDescent="0.35">
      <c r="A163" s="173"/>
      <c r="B163" s="89"/>
      <c r="C163" s="293" t="s">
        <v>65</v>
      </c>
      <c r="D163" s="294"/>
      <c r="E163" s="90" t="s">
        <v>66</v>
      </c>
      <c r="F163" s="90" t="s">
        <v>67</v>
      </c>
      <c r="G163" s="90" t="s">
        <v>68</v>
      </c>
      <c r="H163" s="183" t="s">
        <v>96</v>
      </c>
      <c r="I163" s="33"/>
      <c r="J163" s="57"/>
      <c r="K163" s="57" t="s">
        <v>107</v>
      </c>
    </row>
    <row r="164" spans="1:18" s="32" customFormat="1" ht="54.75" customHeight="1" thickBot="1" x14ac:dyDescent="0.35">
      <c r="A164" s="172"/>
      <c r="B164" s="97" t="s">
        <v>97</v>
      </c>
      <c r="C164" s="332" t="s">
        <v>102</v>
      </c>
      <c r="D164" s="333"/>
      <c r="E164" s="118" t="s">
        <v>105</v>
      </c>
      <c r="F164" s="119" t="str">
        <f>IF(E164="","NO CUMPLE","CUMPLE")</f>
        <v>CUMPLE</v>
      </c>
      <c r="G164" s="117"/>
      <c r="H164" s="184" t="s">
        <v>98</v>
      </c>
      <c r="I164" s="73" t="s">
        <v>73</v>
      </c>
      <c r="J164" s="57"/>
      <c r="K164" s="96" t="s">
        <v>108</v>
      </c>
      <c r="N164" s="34">
        <f t="shared" ref="N164:N165" si="12">IF(F164="CUMPLE",1,0)</f>
        <v>1</v>
      </c>
    </row>
    <row r="165" spans="1:18" s="32" customFormat="1" ht="27" customHeight="1" x14ac:dyDescent="0.35">
      <c r="A165" s="172"/>
      <c r="B165" s="100"/>
      <c r="C165" s="334" t="s">
        <v>110</v>
      </c>
      <c r="D165" s="335"/>
      <c r="E165" s="101" t="s">
        <v>79</v>
      </c>
      <c r="F165" s="336" t="str">
        <f>IF(E164="ADMINISTRACIÓN DE EMPRESAS ",IF(K170&gt;=5,"CUMPLE","NO CUMPLE"),IF(K170&gt;=4,"CUMPLE","NO CUMPLE"))</f>
        <v>CUMPLE</v>
      </c>
      <c r="G165" s="115"/>
      <c r="H165" s="185"/>
      <c r="I165" s="69"/>
      <c r="J165" s="94" t="s">
        <v>79</v>
      </c>
      <c r="K165" s="70">
        <f>IF(E165="X",1,0)</f>
        <v>1</v>
      </c>
      <c r="L165" s="58"/>
      <c r="M165" s="58">
        <f>IF(F87="CUMPLE",1,0)</f>
        <v>1</v>
      </c>
      <c r="N165" s="34">
        <f t="shared" si="12"/>
        <v>1</v>
      </c>
      <c r="O165" s="70"/>
      <c r="P165" s="70"/>
      <c r="Q165" s="70"/>
      <c r="R165" s="70"/>
    </row>
    <row r="166" spans="1:18" s="34" customFormat="1" ht="19.5" x14ac:dyDescent="0.3">
      <c r="A166" s="173"/>
      <c r="B166" s="100"/>
      <c r="C166" s="339" t="s">
        <v>111</v>
      </c>
      <c r="D166" s="340"/>
      <c r="E166" s="101" t="s">
        <v>79</v>
      </c>
      <c r="F166" s="337"/>
      <c r="G166" s="341"/>
      <c r="H166" s="342"/>
      <c r="I166" s="71"/>
      <c r="J166" s="57"/>
      <c r="K166" s="70">
        <f>IF(E166="X",1,0)</f>
        <v>1</v>
      </c>
      <c r="L166" s="59"/>
      <c r="M166" s="58">
        <f>IF(F107="CUMPLE",1,0)</f>
        <v>0</v>
      </c>
      <c r="O166" s="57"/>
      <c r="P166" s="57"/>
      <c r="Q166" s="57"/>
      <c r="R166" s="57"/>
    </row>
    <row r="167" spans="1:18" s="34" customFormat="1" ht="25.5" customHeight="1" x14ac:dyDescent="0.3">
      <c r="A167" s="173"/>
      <c r="B167" s="120"/>
      <c r="C167" s="343" t="s">
        <v>112</v>
      </c>
      <c r="D167" s="344"/>
      <c r="E167" s="101" t="s">
        <v>79</v>
      </c>
      <c r="F167" s="337"/>
      <c r="G167" s="116"/>
      <c r="H167" s="186"/>
      <c r="I167" s="71"/>
      <c r="J167" s="57"/>
      <c r="K167" s="70">
        <f>IF(E167="X",1,0)</f>
        <v>1</v>
      </c>
      <c r="L167" s="59"/>
      <c r="M167" s="58">
        <f>IF(F127="CUMPLE",1,0)</f>
        <v>0</v>
      </c>
      <c r="O167" s="57"/>
      <c r="P167" s="57"/>
      <c r="Q167" s="57"/>
      <c r="R167" s="57"/>
    </row>
    <row r="168" spans="1:18" s="34" customFormat="1" ht="20.25" thickBot="1" x14ac:dyDescent="0.35">
      <c r="A168" s="173"/>
      <c r="B168" s="120" t="s">
        <v>109</v>
      </c>
      <c r="C168" s="345" t="s">
        <v>114</v>
      </c>
      <c r="D168" s="346"/>
      <c r="E168" s="101" t="s">
        <v>79</v>
      </c>
      <c r="F168" s="337"/>
      <c r="G168" s="116"/>
      <c r="H168" s="186"/>
      <c r="I168" s="71"/>
      <c r="J168" s="57"/>
      <c r="K168" s="70">
        <f>IF(E168="X",1,0)</f>
        <v>1</v>
      </c>
      <c r="L168" s="59"/>
      <c r="M168" s="58">
        <f>IF(F147="CUMPLE",1,0)</f>
        <v>1</v>
      </c>
      <c r="O168" s="57"/>
      <c r="P168" s="57"/>
      <c r="Q168" s="57"/>
      <c r="R168" s="57"/>
    </row>
    <row r="169" spans="1:18" s="34" customFormat="1" ht="40.5" customHeight="1" thickBot="1" x14ac:dyDescent="0.35">
      <c r="A169" s="173"/>
      <c r="B169" s="98"/>
      <c r="C169" s="347" t="s">
        <v>113</v>
      </c>
      <c r="D169" s="348"/>
      <c r="E169" s="63"/>
      <c r="F169" s="337"/>
      <c r="G169" s="116"/>
      <c r="H169" s="186"/>
      <c r="I169" s="71"/>
      <c r="J169" s="57"/>
      <c r="K169" s="70">
        <f>IF(E169="X",1,0)</f>
        <v>0</v>
      </c>
      <c r="L169" s="59"/>
      <c r="M169" s="58"/>
      <c r="O169" s="57"/>
      <c r="P169" s="57"/>
      <c r="Q169" s="57"/>
      <c r="R169" s="57"/>
    </row>
    <row r="170" spans="1:18" s="34" customFormat="1" ht="39" customHeight="1" thickBot="1" x14ac:dyDescent="0.35">
      <c r="A170" s="173"/>
      <c r="B170" s="98"/>
      <c r="C170" s="321" t="s">
        <v>115</v>
      </c>
      <c r="D170" s="322"/>
      <c r="E170" s="102"/>
      <c r="F170" s="338"/>
      <c r="G170" s="115"/>
      <c r="H170" s="187"/>
      <c r="I170" s="71"/>
      <c r="J170" s="57"/>
      <c r="K170" s="70">
        <f>SUM(K165:K169)</f>
        <v>4</v>
      </c>
      <c r="L170" s="59"/>
      <c r="M170" s="58"/>
      <c r="O170" s="57"/>
      <c r="P170" s="57"/>
      <c r="Q170" s="57"/>
      <c r="R170" s="57"/>
    </row>
    <row r="171" spans="1:18" s="34" customFormat="1" ht="29.25" customHeight="1" x14ac:dyDescent="0.3">
      <c r="A171" s="173"/>
      <c r="B171" s="323" t="s">
        <v>99</v>
      </c>
      <c r="C171" s="326" t="s">
        <v>117</v>
      </c>
      <c r="D171" s="103" t="s">
        <v>120</v>
      </c>
      <c r="E171" s="107" t="s">
        <v>130</v>
      </c>
      <c r="F171" s="128" t="str">
        <f>IF(E171="","NO CUMPLE","CUMPLE")</f>
        <v>CUMPLE</v>
      </c>
      <c r="G171" s="110"/>
      <c r="H171" s="188"/>
      <c r="I171" s="33"/>
      <c r="J171" s="57" t="s">
        <v>73</v>
      </c>
      <c r="K171" s="57" t="s">
        <v>130</v>
      </c>
      <c r="N171" s="34">
        <f>IF(F171="CUMPLE",1,0)</f>
        <v>1</v>
      </c>
    </row>
    <row r="172" spans="1:18" s="34" customFormat="1" ht="55.5" customHeight="1" x14ac:dyDescent="0.3">
      <c r="A172" s="173"/>
      <c r="B172" s="324"/>
      <c r="C172" s="327"/>
      <c r="D172" s="104" t="s">
        <v>132</v>
      </c>
      <c r="E172" s="108" t="s">
        <v>73</v>
      </c>
      <c r="F172" s="129" t="str">
        <f>IF(E172="SI","CUMPLE",IF(E172="NO","NO CUMPLE","PENDIENTE"))</f>
        <v>CUMPLE</v>
      </c>
      <c r="G172" s="111"/>
      <c r="H172" s="189"/>
      <c r="I172" s="33"/>
      <c r="J172" s="57" t="s">
        <v>74</v>
      </c>
      <c r="K172" s="57"/>
      <c r="N172" s="34">
        <f t="shared" ref="N172:N185" si="13">IF(F172="CUMPLE",1,0)</f>
        <v>1</v>
      </c>
    </row>
    <row r="173" spans="1:18" s="34" customFormat="1" ht="43.5" customHeight="1" x14ac:dyDescent="0.3">
      <c r="A173" s="173"/>
      <c r="B173" s="324"/>
      <c r="C173" s="327"/>
      <c r="D173" s="105" t="s">
        <v>125</v>
      </c>
      <c r="E173" s="109">
        <v>41235</v>
      </c>
      <c r="F173" s="127" t="str">
        <f>IF(E173="","NO CUMPLE","CUMPLE")</f>
        <v>CUMPLE</v>
      </c>
      <c r="G173" s="111"/>
      <c r="H173" s="190"/>
      <c r="I173" s="33"/>
      <c r="J173" s="57"/>
      <c r="K173" s="57"/>
      <c r="N173" s="34">
        <f t="shared" si="13"/>
        <v>1</v>
      </c>
    </row>
    <row r="174" spans="1:18" s="34" customFormat="1" ht="45" customHeight="1" x14ac:dyDescent="0.3">
      <c r="A174" s="173"/>
      <c r="B174" s="324"/>
      <c r="C174" s="327"/>
      <c r="D174" s="105" t="s">
        <v>126</v>
      </c>
      <c r="E174" s="109">
        <v>43428</v>
      </c>
      <c r="F174" s="127" t="str">
        <f>IF(E174="","NO CUMPLE","CUMPLE")</f>
        <v>CUMPLE</v>
      </c>
      <c r="G174" s="112"/>
      <c r="H174" s="189"/>
      <c r="I174" s="91" t="s">
        <v>73</v>
      </c>
      <c r="J174" s="57"/>
      <c r="K174" s="57"/>
      <c r="N174" s="34">
        <f t="shared" si="13"/>
        <v>1</v>
      </c>
    </row>
    <row r="175" spans="1:18" s="34" customFormat="1" ht="29.25" customHeight="1" thickBot="1" x14ac:dyDescent="0.35">
      <c r="A175" s="173"/>
      <c r="B175" s="324"/>
      <c r="C175" s="328"/>
      <c r="D175" s="106" t="s">
        <v>127</v>
      </c>
      <c r="E175" s="114">
        <f>IF(E173="","PENDIENTE FECHA DE INICIO",(E174-E173)/30)</f>
        <v>73.099999999999994</v>
      </c>
      <c r="F175" s="130" t="str">
        <f>IF(E175="PENDIENTE FECHA DE INICIO","PENDIENTE",IF(E175&gt;=6,"CUMPLE","NO CUMPLE"))</f>
        <v>CUMPLE</v>
      </c>
      <c r="G175" s="113"/>
      <c r="H175" s="188"/>
      <c r="I175" s="91" t="s">
        <v>74</v>
      </c>
      <c r="J175" s="57"/>
      <c r="K175" s="57"/>
      <c r="N175" s="34">
        <f t="shared" si="13"/>
        <v>1</v>
      </c>
    </row>
    <row r="176" spans="1:18" s="34" customFormat="1" ht="29.25" customHeight="1" x14ac:dyDescent="0.3">
      <c r="A176" s="173"/>
      <c r="B176" s="324"/>
      <c r="C176" s="326" t="s">
        <v>118</v>
      </c>
      <c r="D176" s="103" t="s">
        <v>120</v>
      </c>
      <c r="E176" s="107" t="s">
        <v>130</v>
      </c>
      <c r="F176" s="128" t="str">
        <f>IF(E176="","NO CUMPLE","CUMPLE")</f>
        <v>CUMPLE</v>
      </c>
      <c r="G176" s="110"/>
      <c r="H176" s="188"/>
      <c r="I176" s="33"/>
      <c r="J176" s="57" t="s">
        <v>73</v>
      </c>
      <c r="K176" s="57" t="s">
        <v>130</v>
      </c>
      <c r="N176" s="34">
        <f t="shared" si="13"/>
        <v>1</v>
      </c>
    </row>
    <row r="177" spans="1:14" s="34" customFormat="1" ht="55.5" customHeight="1" x14ac:dyDescent="0.3">
      <c r="A177" s="173"/>
      <c r="B177" s="324"/>
      <c r="C177" s="327"/>
      <c r="D177" s="104" t="s">
        <v>132</v>
      </c>
      <c r="E177" s="108" t="s">
        <v>73</v>
      </c>
      <c r="F177" s="129" t="str">
        <f>IF(E177="SI","CUMPLE",IF(E177="NO","NO CUMPLE","PENDIENTE"))</f>
        <v>CUMPLE</v>
      </c>
      <c r="G177" s="209"/>
      <c r="H177" s="189"/>
      <c r="I177" s="33"/>
      <c r="J177" s="57" t="s">
        <v>74</v>
      </c>
      <c r="K177" s="57"/>
      <c r="N177" s="34">
        <f t="shared" si="13"/>
        <v>1</v>
      </c>
    </row>
    <row r="178" spans="1:14" s="34" customFormat="1" ht="43.5" customHeight="1" x14ac:dyDescent="0.3">
      <c r="A178" s="173"/>
      <c r="B178" s="324"/>
      <c r="C178" s="327"/>
      <c r="D178" s="105" t="s">
        <v>125</v>
      </c>
      <c r="E178" s="231">
        <v>41759</v>
      </c>
      <c r="F178" s="242" t="str">
        <f>IF(E178="","NO CUMPLE","CUMPLE")</f>
        <v>CUMPLE</v>
      </c>
      <c r="G178" s="432" t="s">
        <v>323</v>
      </c>
      <c r="H178" s="190"/>
      <c r="I178" s="33"/>
      <c r="J178" s="57"/>
      <c r="K178" s="57"/>
      <c r="N178" s="34">
        <f t="shared" si="13"/>
        <v>1</v>
      </c>
    </row>
    <row r="179" spans="1:14" s="34" customFormat="1" ht="148.5" customHeight="1" x14ac:dyDescent="0.3">
      <c r="A179" s="173"/>
      <c r="B179" s="324"/>
      <c r="C179" s="327"/>
      <c r="D179" s="105" t="s">
        <v>126</v>
      </c>
      <c r="E179" s="231">
        <v>42035</v>
      </c>
      <c r="F179" s="242" t="str">
        <f>IF(E179="","NO CUMPLE","CUMPLE")</f>
        <v>CUMPLE</v>
      </c>
      <c r="G179" s="405"/>
      <c r="H179" s="189"/>
      <c r="I179" s="91" t="s">
        <v>73</v>
      </c>
      <c r="J179" s="57"/>
      <c r="K179" s="57"/>
      <c r="N179" s="34">
        <f t="shared" si="13"/>
        <v>1</v>
      </c>
    </row>
    <row r="180" spans="1:14" s="34" customFormat="1" ht="29.25" customHeight="1" thickBot="1" x14ac:dyDescent="0.35">
      <c r="A180" s="173"/>
      <c r="B180" s="324"/>
      <c r="C180" s="328"/>
      <c r="D180" s="106" t="s">
        <v>127</v>
      </c>
      <c r="E180" s="114">
        <f>IF(E178="","PENDIENTE FECHA DE INICIO",(E179-E178)/30)</f>
        <v>9.1999999999999993</v>
      </c>
      <c r="F180" s="130" t="str">
        <f>IF(E180="PENDIENTE FECHA DE INICIO","PENDIENTE",IF(E180&gt;=6,"CUMPLE","NO CUMPLE"))</f>
        <v>CUMPLE</v>
      </c>
      <c r="G180" s="113"/>
      <c r="H180" s="188"/>
      <c r="I180" s="91" t="s">
        <v>74</v>
      </c>
      <c r="J180" s="57"/>
      <c r="K180" s="57"/>
      <c r="N180" s="34">
        <f t="shared" si="13"/>
        <v>1</v>
      </c>
    </row>
    <row r="181" spans="1:14" s="34" customFormat="1" ht="29.25" customHeight="1" x14ac:dyDescent="0.3">
      <c r="A181" s="173"/>
      <c r="B181" s="324"/>
      <c r="C181" s="326" t="s">
        <v>119</v>
      </c>
      <c r="D181" s="103" t="s">
        <v>120</v>
      </c>
      <c r="E181" s="107" t="s">
        <v>130</v>
      </c>
      <c r="F181" s="128" t="str">
        <f>IF(E181="","NO CUMPLE","CUMPLE")</f>
        <v>CUMPLE</v>
      </c>
      <c r="G181" s="110"/>
      <c r="H181" s="188"/>
      <c r="I181" s="33"/>
      <c r="J181" s="57" t="s">
        <v>73</v>
      </c>
      <c r="K181" s="57" t="s">
        <v>130</v>
      </c>
      <c r="N181" s="34">
        <f t="shared" si="13"/>
        <v>1</v>
      </c>
    </row>
    <row r="182" spans="1:14" s="34" customFormat="1" ht="55.5" customHeight="1" x14ac:dyDescent="0.3">
      <c r="A182" s="173"/>
      <c r="B182" s="324"/>
      <c r="C182" s="327"/>
      <c r="D182" s="104" t="s">
        <v>132</v>
      </c>
      <c r="E182" s="108" t="s">
        <v>73</v>
      </c>
      <c r="F182" s="129" t="str">
        <f>IF(E182="SI","CUMPLE",IF(E182="NO","NO CUMPLE","PENDIENTE"))</f>
        <v>CUMPLE</v>
      </c>
      <c r="G182" s="111"/>
      <c r="H182" s="189"/>
      <c r="I182" s="33"/>
      <c r="J182" s="57" t="s">
        <v>74</v>
      </c>
      <c r="K182" s="57"/>
      <c r="N182" s="34">
        <f t="shared" si="13"/>
        <v>1</v>
      </c>
    </row>
    <row r="183" spans="1:14" s="34" customFormat="1" ht="43.5" customHeight="1" x14ac:dyDescent="0.3">
      <c r="A183" s="173"/>
      <c r="B183" s="324"/>
      <c r="C183" s="327"/>
      <c r="D183" s="105" t="s">
        <v>125</v>
      </c>
      <c r="E183" s="109">
        <v>41183</v>
      </c>
      <c r="F183" s="127" t="str">
        <f>IF(E183="","NO CUMPLE","CUMPLE")</f>
        <v>CUMPLE</v>
      </c>
      <c r="G183" s="432" t="s">
        <v>325</v>
      </c>
      <c r="H183" s="190"/>
      <c r="I183" s="33"/>
      <c r="J183" s="57"/>
      <c r="K183" s="57"/>
      <c r="N183" s="34">
        <f t="shared" si="13"/>
        <v>1</v>
      </c>
    </row>
    <row r="184" spans="1:14" s="34" customFormat="1" ht="79.5" customHeight="1" x14ac:dyDescent="0.3">
      <c r="A184" s="173"/>
      <c r="B184" s="324"/>
      <c r="C184" s="327"/>
      <c r="D184" s="105" t="s">
        <v>126</v>
      </c>
      <c r="E184" s="109">
        <v>41394</v>
      </c>
      <c r="F184" s="127" t="str">
        <f>IF(E184="","NO CUMPLE","CUMPLE")</f>
        <v>CUMPLE</v>
      </c>
      <c r="G184" s="405"/>
      <c r="H184" s="189"/>
      <c r="I184" s="91" t="s">
        <v>73</v>
      </c>
      <c r="J184" s="57"/>
      <c r="K184" s="57"/>
      <c r="N184" s="34">
        <f t="shared" si="13"/>
        <v>1</v>
      </c>
    </row>
    <row r="185" spans="1:14" s="34" customFormat="1" ht="29.25" customHeight="1" thickBot="1" x14ac:dyDescent="0.35">
      <c r="A185" s="173"/>
      <c r="B185" s="325"/>
      <c r="C185" s="328"/>
      <c r="D185" s="106" t="s">
        <v>127</v>
      </c>
      <c r="E185" s="114">
        <f>IF(E183="","PENDIENTE FECHA DE INICIO",(E184-E183)/30)</f>
        <v>7.0333333333333332</v>
      </c>
      <c r="F185" s="130" t="str">
        <f>IF(E185="PENDIENTE FECHA DE INICIO","PENDIENTE",IF(E185&gt;=6,"CUMPLE","NO CUMPLE"))</f>
        <v>CUMPLE</v>
      </c>
      <c r="G185" s="113"/>
      <c r="H185" s="188"/>
      <c r="I185" s="91" t="s">
        <v>74</v>
      </c>
      <c r="J185" s="57"/>
      <c r="K185" s="57"/>
      <c r="N185" s="34">
        <f t="shared" si="13"/>
        <v>1</v>
      </c>
    </row>
    <row r="186" spans="1:14" s="34" customFormat="1" ht="4.5" customHeight="1" thickBot="1" x14ac:dyDescent="0.35">
      <c r="A186" s="173"/>
      <c r="B186" s="121"/>
      <c r="C186" s="122"/>
      <c r="D186" s="123"/>
      <c r="E186" s="126"/>
      <c r="F186" s="124"/>
      <c r="G186" s="125"/>
      <c r="H186" s="188"/>
      <c r="I186" s="91"/>
      <c r="J186" s="57"/>
      <c r="K186" s="57"/>
      <c r="N186" s="34">
        <f>SUM(N164:N185)</f>
        <v>17</v>
      </c>
    </row>
    <row r="187" spans="1:14" s="34" customFormat="1" ht="29.25" customHeight="1" thickBot="1" x14ac:dyDescent="0.35">
      <c r="A187" s="173"/>
      <c r="B187" s="329" t="s">
        <v>129</v>
      </c>
      <c r="C187" s="330"/>
      <c r="D187" s="331"/>
      <c r="E187" s="126"/>
      <c r="F187" s="132" t="str">
        <f>IF(N186=17,"CUMPLE","NO CUMPLE")</f>
        <v>CUMPLE</v>
      </c>
      <c r="G187" s="125"/>
      <c r="H187" s="188"/>
      <c r="I187" s="91"/>
      <c r="J187" s="57"/>
      <c r="K187" s="57"/>
    </row>
    <row r="188" spans="1:14" s="34" customFormat="1" ht="7.5" customHeight="1" thickBot="1" x14ac:dyDescent="0.35">
      <c r="A188" s="173"/>
      <c r="B188" s="121"/>
      <c r="C188" s="122"/>
      <c r="D188" s="123"/>
      <c r="E188" s="126"/>
      <c r="F188" s="131"/>
      <c r="G188" s="125"/>
      <c r="H188" s="188"/>
      <c r="I188" s="91"/>
      <c r="J188" s="57"/>
      <c r="K188" s="57"/>
    </row>
    <row r="189" spans="1:14" s="34" customFormat="1" ht="29.25" customHeight="1" thickBot="1" x14ac:dyDescent="0.4">
      <c r="A189" s="173"/>
      <c r="B189" s="306" t="s">
        <v>133</v>
      </c>
      <c r="C189" s="307"/>
      <c r="D189" s="307"/>
      <c r="E189" s="307"/>
      <c r="F189" s="308"/>
      <c r="G189" s="82" t="str">
        <f>IF(AND(F187="CUMPLE",F157="CUMPLE",G122="SI"),"HABILITADO",IF(G122="NO","NO HABILITADO",IF(F157="NO CUMPLE","NO HABILITADO",IF(F187="NO CUMPLE","NO HABILITADO",HABILITADO))))</f>
        <v>HABILITADO</v>
      </c>
      <c r="H189" s="188"/>
      <c r="I189" s="91"/>
      <c r="J189" s="57"/>
      <c r="K189" s="57"/>
    </row>
    <row r="190" spans="1:14" s="34" customFormat="1" ht="29.25" customHeight="1" x14ac:dyDescent="0.3">
      <c r="A190" s="173"/>
      <c r="B190" s="121"/>
      <c r="C190" s="122"/>
      <c r="D190" s="123"/>
      <c r="E190" s="126"/>
      <c r="F190" s="131"/>
      <c r="G190" s="125"/>
      <c r="H190" s="188"/>
      <c r="I190" s="91"/>
      <c r="J190" s="57"/>
      <c r="K190" s="57"/>
    </row>
    <row r="191" spans="1:14" s="34" customFormat="1" ht="29.25" customHeight="1" thickBot="1" x14ac:dyDescent="0.35">
      <c r="A191" s="173"/>
      <c r="B191" s="309" t="s">
        <v>134</v>
      </c>
      <c r="C191" s="310"/>
      <c r="D191" s="310"/>
      <c r="E191" s="310"/>
      <c r="F191" s="310"/>
      <c r="G191" s="311"/>
      <c r="H191" s="188"/>
      <c r="I191" s="91"/>
      <c r="J191" s="57"/>
      <c r="K191" s="57"/>
    </row>
    <row r="192" spans="1:14" ht="10.5" customHeight="1" thickBot="1" x14ac:dyDescent="0.3">
      <c r="B192"/>
      <c r="C192"/>
      <c r="D192"/>
      <c r="E192"/>
      <c r="F192" s="1"/>
      <c r="G192"/>
    </row>
    <row r="193" spans="1:14" ht="30" customHeight="1" thickBot="1" x14ac:dyDescent="0.3">
      <c r="B193" s="312" t="s">
        <v>135</v>
      </c>
      <c r="C193" s="313"/>
      <c r="D193" s="313"/>
      <c r="E193" s="313"/>
      <c r="F193" s="313"/>
      <c r="G193" s="314"/>
    </row>
    <row r="194" spans="1:14" ht="30" customHeight="1" thickBot="1" x14ac:dyDescent="0.3">
      <c r="B194" s="280" t="s">
        <v>146</v>
      </c>
      <c r="C194" s="281"/>
      <c r="D194" s="281"/>
      <c r="E194" s="281"/>
      <c r="F194" s="281"/>
      <c r="G194" s="135" t="s">
        <v>73</v>
      </c>
    </row>
    <row r="195" spans="1:14" ht="14.25" thickBot="1" x14ac:dyDescent="0.3">
      <c r="B195"/>
      <c r="C195"/>
      <c r="D195"/>
      <c r="E195"/>
      <c r="F195" s="1"/>
      <c r="G195"/>
    </row>
    <row r="196" spans="1:14" s="34" customFormat="1" ht="27.75" customHeight="1" thickBot="1" x14ac:dyDescent="0.35">
      <c r="A196" s="173"/>
      <c r="B196" s="315" t="s">
        <v>138</v>
      </c>
      <c r="C196" s="316"/>
      <c r="D196" s="316"/>
      <c r="E196" s="316"/>
      <c r="F196" s="316"/>
      <c r="G196" s="317"/>
      <c r="H196" s="176"/>
      <c r="I196" s="33"/>
      <c r="J196" s="57"/>
      <c r="K196" s="57"/>
    </row>
    <row r="197" spans="1:14" s="34" customFormat="1" ht="27.75" customHeight="1" thickBot="1" x14ac:dyDescent="0.35">
      <c r="A197" s="173"/>
      <c r="B197" s="318" t="s">
        <v>103</v>
      </c>
      <c r="C197" s="319"/>
      <c r="D197" s="320"/>
      <c r="E197" s="319" t="s">
        <v>104</v>
      </c>
      <c r="F197" s="319"/>
      <c r="G197" s="320"/>
      <c r="H197" s="176"/>
      <c r="I197" s="33"/>
      <c r="J197" s="57"/>
      <c r="K197" s="57"/>
    </row>
    <row r="198" spans="1:14" s="34" customFormat="1" ht="48" customHeight="1" thickBot="1" x14ac:dyDescent="0.35">
      <c r="A198" s="173"/>
      <c r="B198" s="287" t="s">
        <v>137</v>
      </c>
      <c r="C198" s="288"/>
      <c r="D198" s="289"/>
      <c r="E198" s="287" t="s">
        <v>136</v>
      </c>
      <c r="F198" s="288"/>
      <c r="G198" s="289"/>
      <c r="H198" s="176"/>
      <c r="I198" s="33"/>
      <c r="J198" s="57"/>
      <c r="K198" s="57" t="s">
        <v>105</v>
      </c>
    </row>
    <row r="199" spans="1:14" s="34" customFormat="1" ht="26.25" customHeight="1" x14ac:dyDescent="0.3">
      <c r="A199" s="173"/>
      <c r="B199" s="133" t="s">
        <v>95</v>
      </c>
      <c r="C199" s="303" t="s">
        <v>272</v>
      </c>
      <c r="D199" s="304"/>
      <c r="E199" s="304"/>
      <c r="F199" s="304"/>
      <c r="G199" s="305"/>
      <c r="H199" s="182"/>
      <c r="I199" s="33"/>
      <c r="J199" s="57"/>
      <c r="K199" s="57" t="s">
        <v>106</v>
      </c>
    </row>
    <row r="200" spans="1:14" s="34" customFormat="1" ht="17.25" thickBot="1" x14ac:dyDescent="0.35">
      <c r="A200" s="173"/>
      <c r="B200" s="134"/>
      <c r="C200" s="293" t="s">
        <v>65</v>
      </c>
      <c r="D200" s="294"/>
      <c r="E200" s="90" t="s">
        <v>66</v>
      </c>
      <c r="F200" s="90" t="s">
        <v>67</v>
      </c>
      <c r="G200" s="138" t="s">
        <v>68</v>
      </c>
      <c r="H200" s="183" t="s">
        <v>96</v>
      </c>
      <c r="I200" s="33"/>
      <c r="J200" s="57"/>
      <c r="K200" s="57" t="s">
        <v>107</v>
      </c>
    </row>
    <row r="201" spans="1:14" s="32" customFormat="1" ht="54.75" customHeight="1" thickBot="1" x14ac:dyDescent="0.35">
      <c r="A201" s="172"/>
      <c r="B201" s="136" t="s">
        <v>97</v>
      </c>
      <c r="C201" s="295" t="s">
        <v>139</v>
      </c>
      <c r="D201" s="296"/>
      <c r="E201" s="118" t="s">
        <v>106</v>
      </c>
      <c r="F201" s="119" t="str">
        <f>IF(E201="","NO CUMPLE","CUMPLE")</f>
        <v>CUMPLE</v>
      </c>
      <c r="G201" s="137"/>
      <c r="H201" s="184" t="s">
        <v>98</v>
      </c>
      <c r="I201" s="73" t="s">
        <v>73</v>
      </c>
      <c r="J201" s="57"/>
      <c r="K201" s="96" t="s">
        <v>73</v>
      </c>
      <c r="N201" s="34">
        <f t="shared" ref="N201:N202" si="14">IF(F201="CUMPLE",1,0)</f>
        <v>1</v>
      </c>
    </row>
    <row r="202" spans="1:14" ht="42.75" customHeight="1" thickBot="1" x14ac:dyDescent="0.35">
      <c r="A202" s="168" t="s">
        <v>0</v>
      </c>
      <c r="B202" s="136" t="s">
        <v>140</v>
      </c>
      <c r="C202" s="295" t="s">
        <v>137</v>
      </c>
      <c r="D202" s="296"/>
      <c r="E202" s="118" t="s">
        <v>73</v>
      </c>
      <c r="F202" s="119" t="str">
        <f>IF(E202="","NO CUMPLE",IF(E202="SI","CUMPLE",IF(E202="NO","NO CUMPLE","CUMPLE")))</f>
        <v>CUMPLE</v>
      </c>
      <c r="G202" s="137"/>
      <c r="J202" s="2"/>
      <c r="K202" s="2" t="s">
        <v>74</v>
      </c>
      <c r="N202" s="34">
        <f t="shared" si="14"/>
        <v>1</v>
      </c>
    </row>
    <row r="203" spans="1:14" ht="4.5" customHeight="1" thickBot="1" x14ac:dyDescent="0.3">
      <c r="B203" s="72"/>
      <c r="J203" s="2"/>
      <c r="K203" s="2"/>
    </row>
    <row r="204" spans="1:14" ht="29.25" customHeight="1" thickBot="1" x14ac:dyDescent="0.3">
      <c r="B204" s="72"/>
      <c r="F204" s="139">
        <f>IF(N204=2,13,0)</f>
        <v>13</v>
      </c>
      <c r="G204" s="2" t="s">
        <v>141</v>
      </c>
      <c r="J204" s="2"/>
      <c r="K204" s="2"/>
      <c r="N204" s="2">
        <f>SUM(N201:N203)</f>
        <v>2</v>
      </c>
    </row>
    <row r="205" spans="1:14" ht="14.25" thickBot="1" x14ac:dyDescent="0.3">
      <c r="B205" s="72"/>
      <c r="J205" s="2"/>
      <c r="K205" s="2"/>
    </row>
    <row r="206" spans="1:14" s="34" customFormat="1" ht="27.75" customHeight="1" thickBot="1" x14ac:dyDescent="0.35">
      <c r="A206" s="173"/>
      <c r="B206" s="297" t="s">
        <v>142</v>
      </c>
      <c r="C206" s="298"/>
      <c r="D206" s="298"/>
      <c r="E206" s="298"/>
      <c r="F206" s="298"/>
      <c r="G206" s="299"/>
      <c r="H206" s="176"/>
      <c r="I206" s="33"/>
      <c r="J206" s="57"/>
      <c r="K206" s="57"/>
    </row>
    <row r="207" spans="1:14" s="34" customFormat="1" ht="27.75" customHeight="1" thickBot="1" x14ac:dyDescent="0.35">
      <c r="A207" s="173"/>
      <c r="B207" s="300" t="s">
        <v>103</v>
      </c>
      <c r="C207" s="301"/>
      <c r="D207" s="302"/>
      <c r="E207" s="301" t="s">
        <v>104</v>
      </c>
      <c r="F207" s="301"/>
      <c r="G207" s="302"/>
      <c r="H207" s="176"/>
      <c r="I207" s="33"/>
      <c r="J207" s="57"/>
      <c r="K207" s="57"/>
    </row>
    <row r="208" spans="1:14" s="34" customFormat="1" ht="48" customHeight="1" thickBot="1" x14ac:dyDescent="0.35">
      <c r="A208" s="173"/>
      <c r="B208" s="287" t="s">
        <v>143</v>
      </c>
      <c r="C208" s="288"/>
      <c r="D208" s="289"/>
      <c r="E208" s="287" t="s">
        <v>136</v>
      </c>
      <c r="F208" s="288"/>
      <c r="G208" s="289"/>
      <c r="H208" s="176"/>
      <c r="I208" s="33"/>
      <c r="J208" s="57"/>
      <c r="K208" s="57" t="s">
        <v>105</v>
      </c>
    </row>
    <row r="209" spans="1:14" s="34" customFormat="1" ht="26.25" customHeight="1" x14ac:dyDescent="0.3">
      <c r="A209" s="173"/>
      <c r="B209" s="133" t="s">
        <v>95</v>
      </c>
      <c r="C209" s="303" t="s">
        <v>271</v>
      </c>
      <c r="D209" s="304"/>
      <c r="E209" s="304"/>
      <c r="F209" s="304"/>
      <c r="G209" s="305"/>
      <c r="H209" s="182"/>
      <c r="I209" s="33"/>
      <c r="J209" s="57"/>
      <c r="K209" s="57" t="s">
        <v>106</v>
      </c>
    </row>
    <row r="210" spans="1:14" s="34" customFormat="1" ht="17.25" thickBot="1" x14ac:dyDescent="0.35">
      <c r="A210" s="173"/>
      <c r="B210" s="134"/>
      <c r="C210" s="293" t="s">
        <v>65</v>
      </c>
      <c r="D210" s="294"/>
      <c r="E210" s="90" t="s">
        <v>66</v>
      </c>
      <c r="F210" s="90" t="s">
        <v>67</v>
      </c>
      <c r="G210" s="138" t="s">
        <v>68</v>
      </c>
      <c r="H210" s="183" t="s">
        <v>96</v>
      </c>
      <c r="I210" s="33"/>
      <c r="J210" s="57"/>
      <c r="K210" s="57" t="s">
        <v>107</v>
      </c>
    </row>
    <row r="211" spans="1:14" s="32" customFormat="1" ht="54.75" customHeight="1" thickBot="1" x14ac:dyDescent="0.35">
      <c r="A211" s="172"/>
      <c r="B211" s="136" t="s">
        <v>97</v>
      </c>
      <c r="C211" s="295" t="s">
        <v>139</v>
      </c>
      <c r="D211" s="296"/>
      <c r="E211" s="118" t="s">
        <v>107</v>
      </c>
      <c r="F211" s="119" t="str">
        <f>IF(E211="","NO CUMPLE","CUMPLE")</f>
        <v>CUMPLE</v>
      </c>
      <c r="G211" s="137"/>
      <c r="H211" s="184" t="s">
        <v>98</v>
      </c>
      <c r="I211" s="73" t="s">
        <v>73</v>
      </c>
      <c r="J211" s="57"/>
      <c r="K211" s="96" t="s">
        <v>73</v>
      </c>
      <c r="N211" s="34">
        <f t="shared" ref="N211:N212" si="15">IF(F211="CUMPLE",1,0)</f>
        <v>1</v>
      </c>
    </row>
    <row r="212" spans="1:14" ht="42.75" customHeight="1" thickBot="1" x14ac:dyDescent="0.35">
      <c r="A212" s="168" t="s">
        <v>0</v>
      </c>
      <c r="B212" s="136" t="s">
        <v>140</v>
      </c>
      <c r="C212" s="295" t="s">
        <v>143</v>
      </c>
      <c r="D212" s="296"/>
      <c r="E212" s="118" t="s">
        <v>73</v>
      </c>
      <c r="F212" s="119" t="str">
        <f>IF(E212="","NO CUMPLE",IF(E212="SI","CUMPLE",IF(E212="NO","NO CUMPLE","CUMPLE")))</f>
        <v>CUMPLE</v>
      </c>
      <c r="G212" s="137"/>
      <c r="J212" s="2"/>
      <c r="K212" s="2" t="s">
        <v>74</v>
      </c>
      <c r="N212" s="34">
        <f t="shared" si="15"/>
        <v>1</v>
      </c>
    </row>
    <row r="213" spans="1:14" ht="4.5" customHeight="1" thickBot="1" x14ac:dyDescent="0.3">
      <c r="B213" s="72"/>
      <c r="J213" s="2"/>
      <c r="K213" s="2"/>
    </row>
    <row r="214" spans="1:14" ht="29.25" customHeight="1" thickBot="1" x14ac:dyDescent="0.3">
      <c r="B214" s="72"/>
      <c r="F214" s="139">
        <f>IF(N214=2,13,0)</f>
        <v>13</v>
      </c>
      <c r="G214" s="2" t="s">
        <v>141</v>
      </c>
      <c r="J214" s="2"/>
      <c r="K214" s="2"/>
      <c r="N214" s="2">
        <f>SUM(N211:N213)</f>
        <v>2</v>
      </c>
    </row>
    <row r="215" spans="1:14" ht="14.25" thickBot="1" x14ac:dyDescent="0.3">
      <c r="B215" s="72"/>
      <c r="J215" s="2"/>
      <c r="K215" s="2"/>
    </row>
    <row r="216" spans="1:14" s="34" customFormat="1" ht="27.75" customHeight="1" thickBot="1" x14ac:dyDescent="0.35">
      <c r="A216" s="173"/>
      <c r="B216" s="297" t="s">
        <v>144</v>
      </c>
      <c r="C216" s="298"/>
      <c r="D216" s="298"/>
      <c r="E216" s="298"/>
      <c r="F216" s="298"/>
      <c r="G216" s="299"/>
      <c r="H216" s="176"/>
      <c r="I216" s="33"/>
      <c r="J216" s="57"/>
      <c r="K216" s="57"/>
    </row>
    <row r="217" spans="1:14" s="34" customFormat="1" ht="27.75" customHeight="1" thickBot="1" x14ac:dyDescent="0.35">
      <c r="A217" s="173"/>
      <c r="B217" s="300" t="s">
        <v>103</v>
      </c>
      <c r="C217" s="301"/>
      <c r="D217" s="302"/>
      <c r="E217" s="301" t="s">
        <v>104</v>
      </c>
      <c r="F217" s="301"/>
      <c r="G217" s="302"/>
      <c r="H217" s="176"/>
      <c r="I217" s="33"/>
      <c r="J217" s="57"/>
      <c r="K217" s="57"/>
    </row>
    <row r="218" spans="1:14" s="34" customFormat="1" ht="48" customHeight="1" thickBot="1" x14ac:dyDescent="0.35">
      <c r="A218" s="173"/>
      <c r="B218" s="287" t="s">
        <v>145</v>
      </c>
      <c r="C218" s="288"/>
      <c r="D218" s="289"/>
      <c r="E218" s="287" t="s">
        <v>136</v>
      </c>
      <c r="F218" s="288"/>
      <c r="G218" s="289"/>
      <c r="H218" s="176"/>
      <c r="I218" s="33"/>
      <c r="J218" s="57"/>
      <c r="K218" s="57" t="s">
        <v>105</v>
      </c>
    </row>
    <row r="219" spans="1:14" s="34" customFormat="1" ht="26.25" customHeight="1" x14ac:dyDescent="0.3">
      <c r="A219" s="173"/>
      <c r="B219" s="133" t="s">
        <v>95</v>
      </c>
      <c r="C219" s="303" t="s">
        <v>270</v>
      </c>
      <c r="D219" s="304"/>
      <c r="E219" s="304"/>
      <c r="F219" s="304"/>
      <c r="G219" s="305"/>
      <c r="H219" s="182"/>
      <c r="I219" s="33"/>
      <c r="J219" s="57"/>
      <c r="K219" s="57" t="s">
        <v>106</v>
      </c>
    </row>
    <row r="220" spans="1:14" s="34" customFormat="1" ht="17.25" thickBot="1" x14ac:dyDescent="0.35">
      <c r="A220" s="173"/>
      <c r="B220" s="134"/>
      <c r="C220" s="293" t="s">
        <v>65</v>
      </c>
      <c r="D220" s="294"/>
      <c r="E220" s="90" t="s">
        <v>66</v>
      </c>
      <c r="F220" s="90" t="s">
        <v>67</v>
      </c>
      <c r="G220" s="138" t="s">
        <v>68</v>
      </c>
      <c r="H220" s="183" t="s">
        <v>96</v>
      </c>
      <c r="I220" s="33"/>
      <c r="J220" s="57"/>
      <c r="K220" s="57" t="s">
        <v>107</v>
      </c>
    </row>
    <row r="221" spans="1:14" s="32" customFormat="1" ht="54.75" customHeight="1" thickBot="1" x14ac:dyDescent="0.35">
      <c r="A221" s="172"/>
      <c r="B221" s="136" t="s">
        <v>97</v>
      </c>
      <c r="C221" s="295" t="s">
        <v>139</v>
      </c>
      <c r="D221" s="296"/>
      <c r="E221" s="118" t="s">
        <v>106</v>
      </c>
      <c r="F221" s="119" t="str">
        <f>IF(E221="","NO CUMPLE","CUMPLE")</f>
        <v>CUMPLE</v>
      </c>
      <c r="G221" s="137"/>
      <c r="H221" s="184" t="s">
        <v>98</v>
      </c>
      <c r="I221" s="73" t="s">
        <v>73</v>
      </c>
      <c r="J221" s="57"/>
      <c r="K221" s="96" t="s">
        <v>73</v>
      </c>
      <c r="N221" s="34">
        <f t="shared" ref="N221:N222" si="16">IF(F221="CUMPLE",1,0)</f>
        <v>1</v>
      </c>
    </row>
    <row r="222" spans="1:14" ht="42.75" customHeight="1" thickBot="1" x14ac:dyDescent="0.35">
      <c r="B222" s="136" t="s">
        <v>140</v>
      </c>
      <c r="C222" s="295" t="s">
        <v>145</v>
      </c>
      <c r="D222" s="296"/>
      <c r="E222" s="118" t="s">
        <v>73</v>
      </c>
      <c r="F222" s="119" t="str">
        <f>IF(E222="","NO CUMPLE",IF(E222="SI","CUMPLE",IF(E222="NO","NO CUMPLE","CUMPLE")))</f>
        <v>CUMPLE</v>
      </c>
      <c r="G222" s="137"/>
      <c r="J222" s="2"/>
      <c r="K222" s="2" t="s">
        <v>74</v>
      </c>
      <c r="N222" s="34">
        <f t="shared" si="16"/>
        <v>1</v>
      </c>
    </row>
    <row r="223" spans="1:14" s="176" customFormat="1" ht="4.5" customHeight="1" thickBot="1" x14ac:dyDescent="0.3">
      <c r="A223" s="191"/>
      <c r="B223" s="193"/>
    </row>
    <row r="224" spans="1:14" ht="29.25" customHeight="1" thickBot="1" x14ac:dyDescent="0.3">
      <c r="B224" s="193"/>
      <c r="C224" s="176"/>
      <c r="D224" s="176"/>
      <c r="E224" s="176"/>
      <c r="F224" s="139">
        <f>IF(N224=2,13,0)</f>
        <v>13</v>
      </c>
      <c r="G224" s="140" t="s">
        <v>141</v>
      </c>
      <c r="J224" s="2"/>
      <c r="K224" s="2"/>
      <c r="N224" s="2">
        <f>SUM(N221:N223)</f>
        <v>2</v>
      </c>
    </row>
    <row r="225" spans="1:12" s="176" customFormat="1" ht="14.25" thickBot="1" x14ac:dyDescent="0.3">
      <c r="A225" s="191"/>
      <c r="F225" s="193"/>
      <c r="G225" s="195"/>
    </row>
    <row r="226" spans="1:12" ht="27.75" thickBot="1" x14ac:dyDescent="0.3">
      <c r="B226" s="176"/>
      <c r="C226" s="176"/>
      <c r="D226" s="176"/>
      <c r="E226" s="194" t="s">
        <v>154</v>
      </c>
      <c r="F226" s="147">
        <f>IF(G194="NO",SUM(F204,F214,F224)*0,SUM(F204,F214,F224))</f>
        <v>39</v>
      </c>
      <c r="G226" s="176"/>
      <c r="J226" s="2"/>
      <c r="K226" s="2"/>
    </row>
    <row r="227" spans="1:12" ht="14.25" thickBot="1" x14ac:dyDescent="0.3">
      <c r="B227" s="176"/>
      <c r="C227" s="176"/>
      <c r="D227" s="176"/>
      <c r="E227" s="176"/>
      <c r="F227" s="176"/>
      <c r="G227" s="176"/>
    </row>
    <row r="228" spans="1:12" ht="18.75" thickBot="1" x14ac:dyDescent="0.3">
      <c r="B228" s="277" t="s">
        <v>155</v>
      </c>
      <c r="C228" s="278"/>
      <c r="D228" s="278"/>
      <c r="E228" s="278"/>
      <c r="F228" s="278"/>
      <c r="G228" s="279"/>
    </row>
    <row r="229" spans="1:12" ht="26.25" thickBot="1" x14ac:dyDescent="0.3">
      <c r="B229" s="280" t="s">
        <v>159</v>
      </c>
      <c r="C229" s="281"/>
      <c r="D229" s="281"/>
      <c r="E229" s="281"/>
      <c r="F229" s="281"/>
      <c r="G229" s="135" t="s">
        <v>73</v>
      </c>
    </row>
    <row r="230" spans="1:12" ht="18.75" thickBot="1" x14ac:dyDescent="0.3">
      <c r="B230" s="153"/>
      <c r="C230" s="154"/>
      <c r="D230" s="141"/>
      <c r="E230" s="141"/>
      <c r="F230" s="141"/>
      <c r="G230" s="141"/>
    </row>
    <row r="231" spans="1:12" ht="17.25" thickBot="1" x14ac:dyDescent="0.3">
      <c r="B231" s="142" t="s">
        <v>147</v>
      </c>
      <c r="C231" s="152" t="s">
        <v>160</v>
      </c>
      <c r="D231" s="282" t="s">
        <v>148</v>
      </c>
      <c r="E231" s="283"/>
      <c r="F231" s="143" t="s">
        <v>149</v>
      </c>
      <c r="G231" s="142" t="s">
        <v>150</v>
      </c>
      <c r="J231" s="155"/>
      <c r="K231" s="155" t="s">
        <v>80</v>
      </c>
    </row>
    <row r="232" spans="1:12" ht="60.75" customHeight="1" thickBot="1" x14ac:dyDescent="0.3">
      <c r="B232" s="148" t="s">
        <v>156</v>
      </c>
      <c r="C232" s="150" t="s">
        <v>151</v>
      </c>
      <c r="D232" s="284" t="s">
        <v>80</v>
      </c>
      <c r="E232" s="284"/>
      <c r="F232" s="285">
        <f>IF(G229="NO",0,IF(L235&gt;10,"ERROR",L235))</f>
        <v>10</v>
      </c>
      <c r="G232" s="144"/>
      <c r="L232" s="2">
        <f>IF(D232="X",10,0)</f>
        <v>10</v>
      </c>
    </row>
    <row r="233" spans="1:12" ht="60.75" customHeight="1" thickBot="1" x14ac:dyDescent="0.3">
      <c r="B233" s="149" t="s">
        <v>157</v>
      </c>
      <c r="C233" s="150" t="s">
        <v>152</v>
      </c>
      <c r="D233" s="284"/>
      <c r="E233" s="284"/>
      <c r="F233" s="285"/>
      <c r="G233" s="145"/>
      <c r="L233" s="2">
        <f t="shared" ref="L233" si="17">IF(D233="X",5,0)</f>
        <v>0</v>
      </c>
    </row>
    <row r="234" spans="1:12" ht="55.5" customHeight="1" thickBot="1" x14ac:dyDescent="0.3">
      <c r="B234" s="149" t="s">
        <v>158</v>
      </c>
      <c r="C234" s="151" t="s">
        <v>153</v>
      </c>
      <c r="D234" s="284"/>
      <c r="E234" s="284"/>
      <c r="F234" s="286"/>
      <c r="G234" s="146"/>
      <c r="L234" s="2">
        <f>IF(D234="X",0,0)</f>
        <v>0</v>
      </c>
    </row>
    <row r="235" spans="1:12" ht="14.25" thickBot="1" x14ac:dyDescent="0.3">
      <c r="L235" s="2">
        <f>SUM(L232:L234)</f>
        <v>10</v>
      </c>
    </row>
    <row r="236" spans="1:12" ht="18.75" customHeight="1" x14ac:dyDescent="0.25">
      <c r="B236" s="259" t="s">
        <v>167</v>
      </c>
      <c r="C236" s="260"/>
      <c r="D236" s="260"/>
      <c r="E236" s="260"/>
      <c r="F236" s="260"/>
      <c r="G236" s="261"/>
    </row>
    <row r="237" spans="1:12" ht="34.5" customHeight="1" thickBot="1" x14ac:dyDescent="0.3">
      <c r="B237" s="262" t="s">
        <v>161</v>
      </c>
      <c r="C237" s="263"/>
      <c r="D237" s="263"/>
      <c r="E237" s="264"/>
      <c r="F237" s="264"/>
      <c r="G237" s="265"/>
    </row>
    <row r="238" spans="1:12" ht="48" thickBot="1" x14ac:dyDescent="0.3">
      <c r="B238" s="156"/>
      <c r="C238" s="157"/>
      <c r="D238" s="157"/>
      <c r="E238" s="165" t="s">
        <v>73</v>
      </c>
      <c r="F238" s="166" t="s">
        <v>74</v>
      </c>
      <c r="G238" s="158" t="s">
        <v>162</v>
      </c>
    </row>
    <row r="239" spans="1:12" ht="44.25" customHeight="1" thickBot="1" x14ac:dyDescent="0.3">
      <c r="B239" s="266" t="s">
        <v>168</v>
      </c>
      <c r="C239" s="267"/>
      <c r="D239" s="268"/>
      <c r="E239" s="164"/>
      <c r="F239" s="164" t="s">
        <v>80</v>
      </c>
      <c r="G239" s="163">
        <f>G114</f>
        <v>12456.927815990553</v>
      </c>
    </row>
    <row r="240" spans="1:12" ht="26.25" customHeight="1" thickBot="1" x14ac:dyDescent="0.3">
      <c r="B240" s="269" t="s">
        <v>169</v>
      </c>
      <c r="C240" s="270"/>
      <c r="D240" s="271"/>
      <c r="E240" s="164"/>
      <c r="F240" s="164" t="s">
        <v>80</v>
      </c>
      <c r="G240" s="163"/>
    </row>
    <row r="241" spans="1:11" ht="45.75" customHeight="1" thickBot="1" x14ac:dyDescent="0.3">
      <c r="B241" s="272" t="s">
        <v>163</v>
      </c>
      <c r="C241" s="273"/>
      <c r="D241" s="274"/>
      <c r="E241" s="275" t="s">
        <v>164</v>
      </c>
      <c r="F241" s="276"/>
      <c r="G241" s="167" t="s">
        <v>165</v>
      </c>
    </row>
    <row r="242" spans="1:11" ht="26.25" customHeight="1" thickBot="1" x14ac:dyDescent="0.3">
      <c r="B242" s="249"/>
      <c r="C242" s="250"/>
      <c r="D242" s="250"/>
      <c r="E242" s="251"/>
      <c r="F242" s="252"/>
      <c r="G242" s="159"/>
    </row>
    <row r="243" spans="1:11" ht="24" customHeight="1" thickBot="1" x14ac:dyDescent="0.3">
      <c r="B243" s="160"/>
      <c r="C243" s="161"/>
      <c r="D243" s="161"/>
      <c r="E243" s="253" t="s">
        <v>166</v>
      </c>
      <c r="F243" s="254"/>
      <c r="G243" s="162">
        <f>IF(G242="",0,IF(G239=0,0,IF(G242&gt;=G239*0.4,1,0)))</f>
        <v>0</v>
      </c>
    </row>
    <row r="244" spans="1:11" s="169" customFormat="1" ht="14.25" thickBot="1" x14ac:dyDescent="0.3">
      <c r="A244" s="168"/>
      <c r="H244" s="176"/>
      <c r="J244" s="170"/>
      <c r="K244" s="170"/>
    </row>
    <row r="245" spans="1:11" ht="24.75" thickBot="1" x14ac:dyDescent="0.3">
      <c r="B245" s="169"/>
      <c r="C245" s="169"/>
      <c r="D245" s="169"/>
      <c r="E245" s="255" t="s">
        <v>170</v>
      </c>
      <c r="F245" s="256"/>
      <c r="G245" s="175">
        <f>SUM(F226,F232,G243)</f>
        <v>49</v>
      </c>
    </row>
    <row r="246" spans="1:11" s="169" customFormat="1" ht="14.25" thickBot="1" x14ac:dyDescent="0.3">
      <c r="A246" s="168"/>
      <c r="H246" s="176"/>
      <c r="J246" s="170"/>
      <c r="K246" s="170"/>
    </row>
    <row r="247" spans="1:11" ht="21" customHeight="1" thickBot="1" x14ac:dyDescent="0.3">
      <c r="B247" s="169"/>
      <c r="C247" s="169"/>
      <c r="D247" s="169"/>
      <c r="E247" s="257" t="s">
        <v>174</v>
      </c>
      <c r="F247" s="258"/>
      <c r="G247" s="174" t="str">
        <f>IF(AND(G118="HABILITADO",G189="HABILITADO"),"HABILITADO","NO HABILITADO")</f>
        <v>HABILITADO</v>
      </c>
    </row>
    <row r="248" spans="1:11" s="169" customFormat="1" x14ac:dyDescent="0.25">
      <c r="A248" s="168"/>
      <c r="H248" s="176"/>
      <c r="J248" s="170"/>
      <c r="K248" s="170"/>
    </row>
  </sheetData>
  <sheetProtection algorithmName="SHA-512" hashValue="Q2XWPwKO6BQ6qtVRECuUB2btCclWijuaMgDRsiD6DiFLNHX4Y09X9bHzbGRmSSsnVxQoy4klqKpU7laEDK4IyA==" saltValue="yQ+s6aEzNSPK4SBpi5VGmQ==" spinCount="100000" sheet="1" objects="1" scenarios="1" selectLockedCells="1" selectUnlockedCells="1"/>
  <mergeCells count="147">
    <mergeCell ref="B1:G2"/>
    <mergeCell ref="C3:G3"/>
    <mergeCell ref="B4:G4"/>
    <mergeCell ref="B10:G10"/>
    <mergeCell ref="B11:G11"/>
    <mergeCell ref="C13:G13"/>
    <mergeCell ref="B27:B31"/>
    <mergeCell ref="F27:F31"/>
    <mergeCell ref="C34:G34"/>
    <mergeCell ref="C35:G35"/>
    <mergeCell ref="C36:G36"/>
    <mergeCell ref="C37:G37"/>
    <mergeCell ref="C14:G14"/>
    <mergeCell ref="C15:G15"/>
    <mergeCell ref="C16:G16"/>
    <mergeCell ref="C17:G17"/>
    <mergeCell ref="B19:B22"/>
    <mergeCell ref="F19:F22"/>
    <mergeCell ref="C56:G56"/>
    <mergeCell ref="C57:G57"/>
    <mergeCell ref="B59:B62"/>
    <mergeCell ref="F59:F62"/>
    <mergeCell ref="B67:B71"/>
    <mergeCell ref="F67:F71"/>
    <mergeCell ref="B39:B42"/>
    <mergeCell ref="F39:F42"/>
    <mergeCell ref="B47:B51"/>
    <mergeCell ref="F47:F51"/>
    <mergeCell ref="C54:G54"/>
    <mergeCell ref="C55:G55"/>
    <mergeCell ref="G59:G62"/>
    <mergeCell ref="B87:B91"/>
    <mergeCell ref="F87:F91"/>
    <mergeCell ref="C94:G94"/>
    <mergeCell ref="C95:G95"/>
    <mergeCell ref="C96:G96"/>
    <mergeCell ref="C97:G97"/>
    <mergeCell ref="C74:G74"/>
    <mergeCell ref="C75:G75"/>
    <mergeCell ref="C76:G76"/>
    <mergeCell ref="C77:G77"/>
    <mergeCell ref="B79:B82"/>
    <mergeCell ref="F79:F82"/>
    <mergeCell ref="G79:G82"/>
    <mergeCell ref="B120:G120"/>
    <mergeCell ref="B122:F122"/>
    <mergeCell ref="B124:G124"/>
    <mergeCell ref="B125:D125"/>
    <mergeCell ref="E125:G125"/>
    <mergeCell ref="B126:D126"/>
    <mergeCell ref="E126:G126"/>
    <mergeCell ref="B99:B102"/>
    <mergeCell ref="F99:F102"/>
    <mergeCell ref="B107:B111"/>
    <mergeCell ref="F107:F111"/>
    <mergeCell ref="B114:F114"/>
    <mergeCell ref="B118:F118"/>
    <mergeCell ref="C127:G127"/>
    <mergeCell ref="C128:D128"/>
    <mergeCell ref="C129:D129"/>
    <mergeCell ref="C130:D130"/>
    <mergeCell ref="F130:F135"/>
    <mergeCell ref="C131:D131"/>
    <mergeCell ref="G131:H131"/>
    <mergeCell ref="C132:D132"/>
    <mergeCell ref="C133:D133"/>
    <mergeCell ref="C134:D134"/>
    <mergeCell ref="B157:D157"/>
    <mergeCell ref="B159:G159"/>
    <mergeCell ref="B160:D160"/>
    <mergeCell ref="E160:G160"/>
    <mergeCell ref="B161:D161"/>
    <mergeCell ref="E161:G161"/>
    <mergeCell ref="C135:D135"/>
    <mergeCell ref="B136:B155"/>
    <mergeCell ref="C136:C140"/>
    <mergeCell ref="C141:C145"/>
    <mergeCell ref="C146:C150"/>
    <mergeCell ref="C151:C155"/>
    <mergeCell ref="G153:G154"/>
    <mergeCell ref="C170:D170"/>
    <mergeCell ref="B171:B185"/>
    <mergeCell ref="C171:C175"/>
    <mergeCell ref="C176:C180"/>
    <mergeCell ref="C181:C185"/>
    <mergeCell ref="B187:D187"/>
    <mergeCell ref="C162:G162"/>
    <mergeCell ref="C163:D163"/>
    <mergeCell ref="C164:D164"/>
    <mergeCell ref="C165:D165"/>
    <mergeCell ref="F165:F170"/>
    <mergeCell ref="C166:D166"/>
    <mergeCell ref="G166:H166"/>
    <mergeCell ref="C167:D167"/>
    <mergeCell ref="C168:D168"/>
    <mergeCell ref="C169:D169"/>
    <mergeCell ref="G178:G179"/>
    <mergeCell ref="G183:G184"/>
    <mergeCell ref="B198:D198"/>
    <mergeCell ref="E198:G198"/>
    <mergeCell ref="C199:G199"/>
    <mergeCell ref="C200:D200"/>
    <mergeCell ref="C201:D201"/>
    <mergeCell ref="C202:D202"/>
    <mergeCell ref="B189:F189"/>
    <mergeCell ref="B191:G191"/>
    <mergeCell ref="B193:G193"/>
    <mergeCell ref="B194:F194"/>
    <mergeCell ref="B196:G196"/>
    <mergeCell ref="B197:D197"/>
    <mergeCell ref="E197:G197"/>
    <mergeCell ref="C210:D210"/>
    <mergeCell ref="C211:D211"/>
    <mergeCell ref="C212:D212"/>
    <mergeCell ref="B216:G216"/>
    <mergeCell ref="B217:D217"/>
    <mergeCell ref="E217:G217"/>
    <mergeCell ref="B206:G206"/>
    <mergeCell ref="B207:D207"/>
    <mergeCell ref="E207:G207"/>
    <mergeCell ref="B208:D208"/>
    <mergeCell ref="E208:G208"/>
    <mergeCell ref="C209:G209"/>
    <mergeCell ref="B228:G228"/>
    <mergeCell ref="B229:F229"/>
    <mergeCell ref="D231:E231"/>
    <mergeCell ref="D232:E232"/>
    <mergeCell ref="F232:F234"/>
    <mergeCell ref="D233:E233"/>
    <mergeCell ref="D234:E234"/>
    <mergeCell ref="B218:D218"/>
    <mergeCell ref="E218:G218"/>
    <mergeCell ref="C219:G219"/>
    <mergeCell ref="C220:D220"/>
    <mergeCell ref="C221:D221"/>
    <mergeCell ref="C222:D222"/>
    <mergeCell ref="B242:D242"/>
    <mergeCell ref="E242:F242"/>
    <mergeCell ref="E243:F243"/>
    <mergeCell ref="E245:F245"/>
    <mergeCell ref="E247:F247"/>
    <mergeCell ref="B236:G236"/>
    <mergeCell ref="B237:G237"/>
    <mergeCell ref="B239:D239"/>
    <mergeCell ref="B240:D240"/>
    <mergeCell ref="B241:D241"/>
    <mergeCell ref="E241:F241"/>
  </mergeCells>
  <conditionalFormatting sqref="F136:F140 F156:F158 F188 F190">
    <cfRule type="expression" dxfId="144" priority="24">
      <formula>"NO CUMPLE"</formula>
    </cfRule>
  </conditionalFormatting>
  <conditionalFormatting sqref="F129">
    <cfRule type="expression" dxfId="143" priority="23">
      <formula>"NO CUMPLE"</formula>
    </cfRule>
  </conditionalFormatting>
  <conditionalFormatting sqref="F141:F145">
    <cfRule type="expression" dxfId="142" priority="21">
      <formula>"NO CUMPLE"</formula>
    </cfRule>
  </conditionalFormatting>
  <conditionalFormatting sqref="F146:F150">
    <cfRule type="expression" dxfId="141" priority="20">
      <formula>"NO CUMPLE"</formula>
    </cfRule>
  </conditionalFormatting>
  <conditionalFormatting sqref="F151:F155">
    <cfRule type="expression" dxfId="140" priority="19">
      <formula>"NO CUMPLE"</formula>
    </cfRule>
  </conditionalFormatting>
  <conditionalFormatting sqref="F171:F175 F186:F187">
    <cfRule type="expression" dxfId="139" priority="17">
      <formula>"NO CUMPLE"</formula>
    </cfRule>
  </conditionalFormatting>
  <conditionalFormatting sqref="F164">
    <cfRule type="expression" dxfId="138" priority="16">
      <formula>"NO CUMPLE"</formula>
    </cfRule>
  </conditionalFormatting>
  <conditionalFormatting sqref="F176:F180">
    <cfRule type="expression" dxfId="137" priority="14">
      <formula>"NO CUMPLE"</formula>
    </cfRule>
  </conditionalFormatting>
  <conditionalFormatting sqref="F181:F185">
    <cfRule type="expression" dxfId="136" priority="13">
      <formula>"NO CUMPLE"</formula>
    </cfRule>
  </conditionalFormatting>
  <conditionalFormatting sqref="F201">
    <cfRule type="expression" dxfId="135" priority="11">
      <formula>"NO CUMPLE"</formula>
    </cfRule>
  </conditionalFormatting>
  <conditionalFormatting sqref="F222">
    <cfRule type="expression" dxfId="134" priority="6">
      <formula>"NO CUMPLE"</formula>
    </cfRule>
  </conditionalFormatting>
  <conditionalFormatting sqref="F221">
    <cfRule type="expression" dxfId="133" priority="7">
      <formula>"NO CUMPLE"</formula>
    </cfRule>
  </conditionalFormatting>
  <conditionalFormatting sqref="F202">
    <cfRule type="expression" dxfId="132" priority="10">
      <formula>"NO CUMPLE"</formula>
    </cfRule>
  </conditionalFormatting>
  <conditionalFormatting sqref="F211">
    <cfRule type="expression" dxfId="131" priority="9">
      <formula>"NO CUMPLE"</formula>
    </cfRule>
  </conditionalFormatting>
  <conditionalFormatting sqref="F212">
    <cfRule type="expression" dxfId="130" priority="8">
      <formula>"NO CUMPLE"</formula>
    </cfRule>
  </conditionalFormatting>
  <conditionalFormatting sqref="F239:F240">
    <cfRule type="expression" dxfId="129" priority="5">
      <formula>$D$514="X"</formula>
    </cfRule>
  </conditionalFormatting>
  <conditionalFormatting sqref="E239:E240">
    <cfRule type="expression" dxfId="128" priority="4">
      <formula>$E$514="X"</formula>
    </cfRule>
  </conditionalFormatting>
  <conditionalFormatting sqref="G239:G240">
    <cfRule type="expression" dxfId="127" priority="3">
      <formula>$E$514="X"</formula>
    </cfRule>
  </conditionalFormatting>
  <conditionalFormatting sqref="E242">
    <cfRule type="expression" dxfId="126" priority="2">
      <formula>$E$514="X"</formula>
    </cfRule>
  </conditionalFormatting>
  <conditionalFormatting sqref="G242">
    <cfRule type="expression" dxfId="125" priority="1">
      <formula>$E$514="X"</formula>
    </cfRule>
  </conditionalFormatting>
  <dataValidations count="12">
    <dataValidation type="list" allowBlank="1" showInputMessage="1" showErrorMessage="1" sqref="D10:E12 D33:E33 D53:E53 D73:E73 D93:E93 D113:E113 D115:E117 D119:E119 D192:E192 D195:E195">
      <formula1>"Sí,No"</formula1>
    </dataValidation>
    <dataValidation showInputMessage="1" showErrorMessage="1" sqref="C17:G17 C37:G37 C57:G57 C77:G77 C97:G97 E140 E145 E150 E155:E158 E175 E180 E185:E188 E190"/>
    <dataValidation type="list" allowBlank="1" showInputMessage="1" showErrorMessage="1" errorTitle="                        ERROR" error="Sólo marcar &quot;X&quot; en caso de acreditar código." sqref="D19:D22 D27:D31 D39:D42 D47:D51 D59:D62 D67:D71 D79:D82 D87:D91 D99:D102 D107:D111 E130:E135 E165:E170">
      <formula1>$J$19</formula1>
    </dataValidation>
    <dataValidation type="list" showInputMessage="1" showErrorMessage="1" sqref="E129 E164">
      <formula1>$K$126:$K$129</formula1>
    </dataValidation>
    <dataValidation type="list" allowBlank="1" showInputMessage="1" showErrorMessage="1" sqref="G122 G194 G229">
      <formula1>$K$120:$K$121</formula1>
    </dataValidation>
    <dataValidation type="list" allowBlank="1" showInputMessage="1" showErrorMessage="1" sqref="E136 E141 E146 E151">
      <formula1>$K$136:$K$138</formula1>
    </dataValidation>
    <dataValidation type="list" allowBlank="1" showInputMessage="1" showErrorMessage="1" errorTitle="CUMPLE CON EL OBJETO?" error="SI o NO" sqref="E137 E147 E142 E152 E172 E182 E177">
      <formula1>$J$136:$J$137</formula1>
    </dataValidation>
    <dataValidation type="list" allowBlank="1" showInputMessage="1" showErrorMessage="1" sqref="E171 E176 E181">
      <formula1>$K$171</formula1>
    </dataValidation>
    <dataValidation type="list" showInputMessage="1" showErrorMessage="1" sqref="E201 E221 E211">
      <formula1>$K$198:$K$200</formula1>
    </dataValidation>
    <dataValidation type="list" showInputMessage="1" showErrorMessage="1" sqref="E202 E222 E212">
      <formula1>$K$201:$K$202</formula1>
    </dataValidation>
    <dataValidation type="list" allowBlank="1" showInputMessage="1" showErrorMessage="1" sqref="D232:D234">
      <formula1>$K$231</formula1>
    </dataValidation>
    <dataValidation operator="greaterThan" allowBlank="1" showInputMessage="1" showErrorMessage="1" errorTitle="OJO" error="REVISAR QUE FECHA DE TERMINACIÓN SEA MAYOR QUE LA DE SUSCRIPCIÓN DEL CONTRATO" sqref="D25 D45 D65 D85 D105"/>
  </dataValidations>
  <printOptions horizontalCentered="1"/>
  <pageMargins left="0.4" right="0.4" top="0.4" bottom="0.4" header="0.3" footer="0.3"/>
  <pageSetup paperSize="9"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22" operator="containsText" id="{DBB4738B-3FE3-45C6-81A3-B9A5FFF9B1D4}">
            <xm:f>NOT(ISERROR(SEARCH($E$129="ADMINISTRACIÓN DE EMPRESAS ",C134)))</xm:f>
            <xm:f>$E$129="ADMINISTRACIÓN DE EMPRESAS "</xm:f>
            <x14:dxf>
              <fill>
                <patternFill>
                  <bgColor theme="5" tint="0.39994506668294322"/>
                </patternFill>
              </fill>
            </x14:dxf>
          </x14:cfRule>
          <xm:sqref>C134:D134</xm:sqref>
        </x14:conditionalFormatting>
        <x14:conditionalFormatting xmlns:xm="http://schemas.microsoft.com/office/excel/2006/main">
          <x14:cfRule type="containsText" priority="18" operator="containsText" id="{2457B1E0-8813-46D2-A232-717FB99857F3}">
            <xm:f>NOT(ISERROR(SEARCH($F$157="CUMPLE",F157)))</xm:f>
            <xm:f>$F$157="CUMPLE"</xm:f>
            <x14:dxf>
              <fill>
                <patternFill>
                  <bgColor rgb="FFFFFF00"/>
                </patternFill>
              </fill>
            </x14:dxf>
          </x14:cfRule>
          <xm:sqref>F157:F158 F188 F190</xm:sqref>
        </x14:conditionalFormatting>
        <x14:conditionalFormatting xmlns:xm="http://schemas.microsoft.com/office/excel/2006/main">
          <x14:cfRule type="containsText" priority="15" operator="containsText" id="{A7C3F4D8-F20C-4ACB-970F-BBC101D044EB}">
            <xm:f>NOT(ISERROR(SEARCH($E$129="ADMINISTRACIÓN DE EMPRESAS ",C169)))</xm:f>
            <xm:f>$E$129="ADMINISTRACIÓN DE EMPRESAS "</xm:f>
            <x14:dxf>
              <fill>
                <patternFill>
                  <bgColor theme="5" tint="0.39994506668294322"/>
                </patternFill>
              </fill>
            </x14:dxf>
          </x14:cfRule>
          <xm:sqref>C169:D169</xm:sqref>
        </x14:conditionalFormatting>
        <x14:conditionalFormatting xmlns:xm="http://schemas.microsoft.com/office/excel/2006/main">
          <x14:cfRule type="containsText" priority="12" operator="containsText" id="{44A74ECC-0BFC-44EF-AB73-28720B5B2C27}">
            <xm:f>NOT(ISERROR(SEARCH($F$157="CUMPLE",F187)))</xm:f>
            <xm:f>$F$157="CUMPLE"</xm:f>
            <x14:dxf>
              <fill>
                <patternFill>
                  <bgColor rgb="FFFFFF00"/>
                </patternFill>
              </fill>
            </x14:dxf>
          </x14:cfRule>
          <xm:sqref>F187</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4"/>
    <pageSetUpPr autoPageBreaks="0" fitToPage="1"/>
  </sheetPr>
  <dimension ref="A1:R248"/>
  <sheetViews>
    <sheetView zoomScale="90" zoomScaleNormal="90" workbookViewId="0">
      <pane ySplit="3" topLeftCell="A4" activePane="bottomLeft" state="frozen"/>
      <selection pane="bottomLeft" activeCell="B4" sqref="B4:G4"/>
    </sheetView>
  </sheetViews>
  <sheetFormatPr baseColWidth="10" defaultColWidth="0" defaultRowHeight="13.5" customHeight="1" zeroHeight="1" x14ac:dyDescent="0.25"/>
  <cols>
    <col min="1" max="1" width="24" style="168" customWidth="1"/>
    <col min="2" max="7" width="24" style="2" customWidth="1"/>
    <col min="8" max="8" width="1.5" style="176" customWidth="1"/>
    <col min="9" max="9" width="24" style="2" hidden="1" customWidth="1"/>
    <col min="10" max="11" width="24" style="72" hidden="1" customWidth="1"/>
    <col min="12" max="16384" width="24" style="2" hidden="1"/>
  </cols>
  <sheetData>
    <row r="1" spans="1:14" ht="8.25" customHeight="1" x14ac:dyDescent="0.25">
      <c r="A1" s="171"/>
      <c r="B1" s="384"/>
      <c r="C1" s="385"/>
      <c r="D1" s="385"/>
      <c r="E1" s="385"/>
      <c r="F1" s="385"/>
      <c r="G1" s="385"/>
    </row>
    <row r="2" spans="1:14" ht="133.5" customHeight="1" thickBot="1" x14ac:dyDescent="0.3">
      <c r="B2" s="385"/>
      <c r="C2" s="385"/>
      <c r="D2" s="385"/>
      <c r="E2" s="385"/>
      <c r="F2" s="385"/>
      <c r="G2" s="385"/>
    </row>
    <row r="3" spans="1:14" ht="37.5" customHeight="1" thickBot="1" x14ac:dyDescent="0.3">
      <c r="B3" s="196" t="s">
        <v>77</v>
      </c>
      <c r="C3" s="401" t="s">
        <v>242</v>
      </c>
      <c r="D3" s="402"/>
      <c r="E3" s="402"/>
      <c r="F3" s="402"/>
      <c r="G3" s="403"/>
    </row>
    <row r="4" spans="1:14" ht="60.75" customHeight="1" x14ac:dyDescent="0.25">
      <c r="B4" s="386" t="s">
        <v>7</v>
      </c>
      <c r="C4" s="386"/>
      <c r="D4" s="386"/>
      <c r="E4" s="386"/>
      <c r="F4" s="386"/>
      <c r="G4" s="386"/>
      <c r="H4" s="177"/>
      <c r="K4" s="93"/>
      <c r="L4" s="5"/>
    </row>
    <row r="5" spans="1:14" ht="16.5" x14ac:dyDescent="0.3">
      <c r="B5" s="3" t="s">
        <v>58</v>
      </c>
      <c r="C5" s="30">
        <v>43672</v>
      </c>
      <c r="D5" s="4"/>
      <c r="E5" s="4"/>
      <c r="F5" s="4"/>
      <c r="G5" s="4"/>
    </row>
    <row r="6" spans="1:14" ht="16.5" x14ac:dyDescent="0.3">
      <c r="B6" s="3" t="s">
        <v>57</v>
      </c>
      <c r="C6" s="28">
        <v>900000000</v>
      </c>
      <c r="D6" s="4"/>
      <c r="E6" s="4"/>
      <c r="F6" s="4"/>
      <c r="G6" s="4"/>
    </row>
    <row r="7" spans="1:14" ht="16.5" x14ac:dyDescent="0.3">
      <c r="B7" s="3" t="s">
        <v>59</v>
      </c>
      <c r="C7" s="74">
        <f>C6/Hoja1!C44</f>
        <v>1086.8042641369084</v>
      </c>
      <c r="D7" s="4"/>
      <c r="E7" s="4"/>
      <c r="F7" s="4"/>
      <c r="G7" s="4"/>
    </row>
    <row r="8" spans="1:14" ht="16.5" x14ac:dyDescent="0.3">
      <c r="B8" s="3"/>
      <c r="C8" s="29"/>
      <c r="D8" s="4"/>
      <c r="E8" s="4"/>
      <c r="F8" s="4"/>
      <c r="G8" s="4"/>
    </row>
    <row r="9" spans="1:14" ht="17.25" hidden="1" thickBot="1" x14ac:dyDescent="0.35">
      <c r="B9" s="6" t="s">
        <v>1</v>
      </c>
      <c r="C9" s="6" t="s">
        <v>2</v>
      </c>
      <c r="D9" s="6" t="s">
        <v>3</v>
      </c>
      <c r="E9" s="6" t="s">
        <v>4</v>
      </c>
      <c r="F9" s="6" t="s">
        <v>5</v>
      </c>
      <c r="G9" s="6" t="s">
        <v>6</v>
      </c>
    </row>
    <row r="10" spans="1:14" ht="18" x14ac:dyDescent="0.25">
      <c r="B10" s="387" t="s">
        <v>60</v>
      </c>
      <c r="C10" s="388"/>
      <c r="D10" s="388"/>
      <c r="E10" s="388"/>
      <c r="F10" s="388"/>
      <c r="G10" s="389"/>
    </row>
    <row r="11" spans="1:14" ht="18" x14ac:dyDescent="0.25">
      <c r="B11" s="390" t="s">
        <v>61</v>
      </c>
      <c r="C11" s="391"/>
      <c r="D11" s="391"/>
      <c r="E11" s="391"/>
      <c r="F11" s="391"/>
      <c r="G11" s="392"/>
    </row>
    <row r="12" spans="1:14" s="176" customFormat="1" ht="14.25" thickBot="1" x14ac:dyDescent="0.3">
      <c r="A12" s="191"/>
      <c r="F12" s="192"/>
      <c r="J12" s="193"/>
      <c r="K12" s="193"/>
    </row>
    <row r="13" spans="1:14" ht="28.5" customHeight="1" thickBot="1" x14ac:dyDescent="0.3">
      <c r="B13" s="60" t="s">
        <v>77</v>
      </c>
      <c r="C13" s="366" t="s">
        <v>242</v>
      </c>
      <c r="D13" s="367"/>
      <c r="E13" s="367"/>
      <c r="F13" s="367"/>
      <c r="G13" s="368"/>
    </row>
    <row r="14" spans="1:14" s="32" customFormat="1" ht="21" thickBot="1" x14ac:dyDescent="0.3">
      <c r="A14" s="172"/>
      <c r="B14" s="48" t="s">
        <v>75</v>
      </c>
      <c r="C14" s="366"/>
      <c r="D14" s="367"/>
      <c r="E14" s="367"/>
      <c r="F14" s="367"/>
      <c r="G14" s="368"/>
      <c r="H14" s="176"/>
      <c r="I14" s="31"/>
      <c r="J14" s="70"/>
      <c r="K14" s="70"/>
      <c r="L14" s="76"/>
    </row>
    <row r="15" spans="1:14" s="32" customFormat="1" ht="34.5" customHeight="1" thickBot="1" x14ac:dyDescent="0.3">
      <c r="A15" s="172"/>
      <c r="B15" s="47" t="s">
        <v>62</v>
      </c>
      <c r="C15" s="381" t="s">
        <v>243</v>
      </c>
      <c r="D15" s="444"/>
      <c r="E15" s="444"/>
      <c r="F15" s="444"/>
      <c r="G15" s="445"/>
      <c r="H15" s="176"/>
      <c r="I15" s="31"/>
      <c r="J15" s="70"/>
      <c r="K15" s="70"/>
      <c r="L15" s="83"/>
      <c r="M15" s="58"/>
      <c r="N15" s="58"/>
    </row>
    <row r="16" spans="1:14" s="34" customFormat="1" ht="32.25" customHeight="1" thickBot="1" x14ac:dyDescent="0.35">
      <c r="A16" s="173"/>
      <c r="B16" s="56" t="s">
        <v>63</v>
      </c>
      <c r="C16" s="372" t="s">
        <v>244</v>
      </c>
      <c r="D16" s="373"/>
      <c r="E16" s="373"/>
      <c r="F16" s="373"/>
      <c r="G16" s="374"/>
      <c r="H16" s="178"/>
      <c r="I16" s="33"/>
      <c r="J16" s="57"/>
      <c r="K16" s="57"/>
      <c r="L16" s="84"/>
      <c r="M16" s="59"/>
      <c r="N16" s="59"/>
    </row>
    <row r="17" spans="1:18" s="32" customFormat="1" ht="37.5" customHeight="1" thickBot="1" x14ac:dyDescent="0.3">
      <c r="A17" s="172"/>
      <c r="B17" s="49" t="s">
        <v>64</v>
      </c>
      <c r="C17" s="375">
        <v>1</v>
      </c>
      <c r="D17" s="376"/>
      <c r="E17" s="376"/>
      <c r="F17" s="376"/>
      <c r="G17" s="377"/>
      <c r="H17" s="176"/>
      <c r="I17" s="69"/>
      <c r="J17" s="70"/>
      <c r="K17" s="70"/>
      <c r="L17" s="58"/>
      <c r="M17" s="58"/>
      <c r="N17" s="58"/>
      <c r="O17" s="70"/>
      <c r="P17" s="70"/>
      <c r="Q17" s="70"/>
      <c r="R17" s="70"/>
    </row>
    <row r="18" spans="1:18" s="32" customFormat="1" ht="30" customHeight="1" thickBot="1" x14ac:dyDescent="0.35">
      <c r="A18" s="172"/>
      <c r="B18" s="51"/>
      <c r="C18" s="52" t="s">
        <v>65</v>
      </c>
      <c r="D18" s="53" t="s">
        <v>66</v>
      </c>
      <c r="E18" s="66" t="s">
        <v>172</v>
      </c>
      <c r="F18" s="54" t="s">
        <v>67</v>
      </c>
      <c r="G18" s="55" t="s">
        <v>68</v>
      </c>
      <c r="H18" s="176"/>
      <c r="I18" s="69"/>
      <c r="J18" s="70"/>
      <c r="K18" s="70"/>
      <c r="L18" s="58"/>
      <c r="M18" s="58"/>
      <c r="N18" s="58"/>
      <c r="O18" s="70"/>
      <c r="P18" s="70"/>
      <c r="Q18" s="70"/>
      <c r="R18" s="70"/>
    </row>
    <row r="19" spans="1:18" s="32" customFormat="1" ht="23.25" customHeight="1" x14ac:dyDescent="0.35">
      <c r="A19" s="172"/>
      <c r="B19" s="357" t="s">
        <v>69</v>
      </c>
      <c r="C19" s="50">
        <v>82101500</v>
      </c>
      <c r="D19" s="63" t="s">
        <v>79</v>
      </c>
      <c r="E19" s="36">
        <v>40</v>
      </c>
      <c r="F19" s="358" t="str">
        <f>IF(K23&gt;=1,"CUMPLE","NO CUMPLE")</f>
        <v>CUMPLE</v>
      </c>
      <c r="G19" s="363" t="s">
        <v>297</v>
      </c>
      <c r="H19" s="176"/>
      <c r="I19" s="69"/>
      <c r="J19" s="94" t="s">
        <v>79</v>
      </c>
      <c r="K19" s="70">
        <f>IF(D19="X",1,0)</f>
        <v>1</v>
      </c>
      <c r="L19" s="58"/>
      <c r="M19" s="58"/>
      <c r="N19" s="58"/>
      <c r="O19" s="70"/>
      <c r="P19" s="70"/>
      <c r="Q19" s="70"/>
      <c r="R19" s="70"/>
    </row>
    <row r="20" spans="1:18" s="34" customFormat="1" ht="15" customHeight="1" x14ac:dyDescent="0.3">
      <c r="A20" s="173"/>
      <c r="B20" s="357"/>
      <c r="C20" s="35">
        <v>82101600</v>
      </c>
      <c r="D20" s="63" t="s">
        <v>79</v>
      </c>
      <c r="E20" s="37">
        <v>40</v>
      </c>
      <c r="F20" s="358"/>
      <c r="G20" s="364"/>
      <c r="H20" s="178"/>
      <c r="I20" s="71"/>
      <c r="J20" s="57"/>
      <c r="K20" s="70">
        <f t="shared" ref="K20:K22" si="0">IF(D20="X",1,0)</f>
        <v>1</v>
      </c>
      <c r="L20" s="59"/>
      <c r="M20" s="59"/>
      <c r="N20" s="59"/>
      <c r="O20" s="57"/>
      <c r="P20" s="57"/>
      <c r="Q20" s="57"/>
      <c r="R20" s="57"/>
    </row>
    <row r="21" spans="1:18" s="34" customFormat="1" ht="19.5" x14ac:dyDescent="0.3">
      <c r="A21" s="173"/>
      <c r="B21" s="357"/>
      <c r="C21" s="35">
        <v>82101800</v>
      </c>
      <c r="D21" s="63" t="s">
        <v>79</v>
      </c>
      <c r="E21" s="37">
        <v>40</v>
      </c>
      <c r="F21" s="358"/>
      <c r="G21" s="364"/>
      <c r="H21" s="178"/>
      <c r="I21" s="71"/>
      <c r="J21" s="57"/>
      <c r="K21" s="70">
        <f t="shared" si="0"/>
        <v>1</v>
      </c>
      <c r="L21" s="59"/>
      <c r="M21" s="59"/>
      <c r="N21" s="59"/>
      <c r="O21" s="57"/>
      <c r="P21" s="57"/>
      <c r="Q21" s="57"/>
      <c r="R21" s="57"/>
    </row>
    <row r="22" spans="1:18" s="34" customFormat="1" ht="18" customHeight="1" thickBot="1" x14ac:dyDescent="0.35">
      <c r="A22" s="173"/>
      <c r="B22" s="357"/>
      <c r="C22" s="38">
        <v>82101900</v>
      </c>
      <c r="D22" s="63" t="s">
        <v>79</v>
      </c>
      <c r="E22" s="39">
        <v>40</v>
      </c>
      <c r="F22" s="358"/>
      <c r="G22" s="365"/>
      <c r="H22" s="178"/>
      <c r="I22" s="71"/>
      <c r="J22" s="57"/>
      <c r="K22" s="70">
        <f t="shared" si="0"/>
        <v>1</v>
      </c>
      <c r="L22" s="59"/>
      <c r="M22" s="59"/>
      <c r="N22" s="59"/>
      <c r="O22" s="57"/>
      <c r="P22" s="57"/>
      <c r="Q22" s="57"/>
      <c r="R22" s="57"/>
    </row>
    <row r="23" spans="1:18" s="32" customFormat="1" ht="22.5" customHeight="1" thickBot="1" x14ac:dyDescent="0.35">
      <c r="A23" s="172"/>
      <c r="B23" s="40" t="s">
        <v>171</v>
      </c>
      <c r="C23" s="41"/>
      <c r="D23" s="64">
        <v>43210</v>
      </c>
      <c r="E23" s="61"/>
      <c r="F23" s="43" t="str">
        <f>IF(D23="","NO CUMPLE","CUMPLE")</f>
        <v>CUMPLE</v>
      </c>
      <c r="G23" s="88"/>
      <c r="H23" s="179">
        <f>YEAR(D23)</f>
        <v>2018</v>
      </c>
      <c r="I23" s="69"/>
      <c r="J23" s="70"/>
      <c r="K23" s="70">
        <f>SUM(K19:K22)</f>
        <v>4</v>
      </c>
      <c r="L23" s="58"/>
      <c r="M23" s="58"/>
      <c r="N23" s="58"/>
      <c r="O23" s="70"/>
      <c r="P23" s="70"/>
      <c r="Q23" s="70"/>
      <c r="R23" s="70"/>
    </row>
    <row r="24" spans="1:18" s="32" customFormat="1" ht="20.25" customHeight="1" thickBot="1" x14ac:dyDescent="0.35">
      <c r="A24" s="172"/>
      <c r="B24" s="40" t="s">
        <v>70</v>
      </c>
      <c r="C24" s="41"/>
      <c r="D24" s="65">
        <v>1073898728</v>
      </c>
      <c r="E24" s="61"/>
      <c r="F24" s="43" t="str">
        <f>IF(D24="","NO CUMPLE","CUMPLE")</f>
        <v>CUMPLE</v>
      </c>
      <c r="G24" s="88"/>
      <c r="H24" s="176"/>
      <c r="I24" s="69"/>
      <c r="J24" s="70"/>
      <c r="K24" s="70"/>
      <c r="L24" s="58"/>
      <c r="M24" s="58"/>
      <c r="N24" s="58"/>
      <c r="O24" s="70"/>
      <c r="P24" s="70"/>
      <c r="Q24" s="70"/>
      <c r="R24" s="70"/>
    </row>
    <row r="25" spans="1:18" s="32" customFormat="1" ht="24.75" customHeight="1" thickBot="1" x14ac:dyDescent="0.35">
      <c r="A25" s="172"/>
      <c r="B25" s="40" t="s">
        <v>72</v>
      </c>
      <c r="C25" s="41"/>
      <c r="D25" s="64">
        <v>43465</v>
      </c>
      <c r="E25" s="62"/>
      <c r="F25" s="43" t="str">
        <f>IF(D25="","",IF(OR(D25&gt;$C$5,D25&lt;$K$25,),"NO CUMPLE","CUMPLE"))</f>
        <v>CUMPLE</v>
      </c>
      <c r="G25" s="88"/>
      <c r="H25" s="180"/>
      <c r="I25" s="69"/>
      <c r="J25" s="70"/>
      <c r="K25" s="95">
        <v>41846</v>
      </c>
      <c r="L25" s="58"/>
      <c r="M25" s="58"/>
      <c r="N25" s="58"/>
      <c r="O25" s="75"/>
      <c r="P25" s="70"/>
      <c r="Q25" s="70"/>
      <c r="R25" s="70"/>
    </row>
    <row r="26" spans="1:18" s="32" customFormat="1" ht="19.5" customHeight="1" thickBot="1" x14ac:dyDescent="0.35">
      <c r="A26" s="172"/>
      <c r="B26" s="40" t="s">
        <v>71</v>
      </c>
      <c r="C26" s="41"/>
      <c r="D26" s="42">
        <f>IFERROR((D24/(VLOOKUP(H23,Hoja1!$A$9:$C$44,3,0)))*C17,"PENDIENTE")</f>
        <v>1374.6044477895455</v>
      </c>
      <c r="E26" s="62"/>
      <c r="F26" s="43" t="str">
        <f>IF(D26=0,"NO CUMPLE","CUMPLE")</f>
        <v>CUMPLE</v>
      </c>
      <c r="G26" s="88"/>
      <c r="H26" s="180"/>
      <c r="I26" s="69"/>
      <c r="J26" s="70"/>
      <c r="K26" s="70"/>
      <c r="L26" s="58"/>
      <c r="M26" s="58"/>
      <c r="N26" s="58"/>
      <c r="O26" s="70"/>
      <c r="P26" s="70"/>
      <c r="Q26" s="70"/>
      <c r="R26" s="70"/>
    </row>
    <row r="27" spans="1:18" s="32" customFormat="1" ht="19.5" x14ac:dyDescent="0.35">
      <c r="A27" s="172"/>
      <c r="B27" s="359" t="s">
        <v>86</v>
      </c>
      <c r="C27" s="50" t="s">
        <v>81</v>
      </c>
      <c r="D27" s="63" t="s">
        <v>79</v>
      </c>
      <c r="E27" s="36"/>
      <c r="F27" s="358" t="str">
        <f>IF(K32&gt;=1,"CUMPLE","NO CUMPLE")</f>
        <v>CUMPLE</v>
      </c>
      <c r="G27" s="86"/>
      <c r="H27" s="176"/>
      <c r="I27" s="69"/>
      <c r="J27" s="94" t="s">
        <v>79</v>
      </c>
      <c r="K27" s="70">
        <f>IF(D27="X",1,0)</f>
        <v>1</v>
      </c>
      <c r="L27" s="58"/>
      <c r="M27" s="58"/>
      <c r="N27" s="58"/>
      <c r="O27" s="70"/>
      <c r="P27" s="70"/>
      <c r="Q27" s="70"/>
      <c r="R27" s="70"/>
    </row>
    <row r="28" spans="1:18" s="34" customFormat="1" ht="19.5" x14ac:dyDescent="0.3">
      <c r="A28" s="173"/>
      <c r="B28" s="359"/>
      <c r="C28" s="35" t="s">
        <v>82</v>
      </c>
      <c r="D28" s="63" t="s">
        <v>79</v>
      </c>
      <c r="E28" s="37"/>
      <c r="F28" s="358"/>
      <c r="G28" s="85"/>
      <c r="H28" s="178"/>
      <c r="I28" s="71"/>
      <c r="J28" s="57"/>
      <c r="K28" s="70">
        <f t="shared" ref="K28:K31" si="1">IF(D28="X",1,0)</f>
        <v>1</v>
      </c>
      <c r="L28" s="59"/>
      <c r="M28" s="59"/>
      <c r="N28" s="59"/>
      <c r="O28" s="57"/>
      <c r="P28" s="57"/>
      <c r="Q28" s="57"/>
      <c r="R28" s="57"/>
    </row>
    <row r="29" spans="1:18" s="34" customFormat="1" ht="19.5" x14ac:dyDescent="0.3">
      <c r="A29" s="173"/>
      <c r="B29" s="359"/>
      <c r="C29" s="35" t="s">
        <v>83</v>
      </c>
      <c r="D29" s="63" t="s">
        <v>79</v>
      </c>
      <c r="E29" s="37"/>
      <c r="F29" s="358"/>
      <c r="G29" s="85"/>
      <c r="H29" s="178"/>
      <c r="I29" s="71"/>
      <c r="J29" s="57"/>
      <c r="K29" s="70">
        <f t="shared" si="1"/>
        <v>1</v>
      </c>
      <c r="L29" s="59"/>
      <c r="M29" s="59"/>
      <c r="N29" s="59"/>
      <c r="O29" s="57"/>
      <c r="P29" s="57"/>
      <c r="Q29" s="57"/>
      <c r="R29" s="57"/>
    </row>
    <row r="30" spans="1:18" s="34" customFormat="1" ht="19.5" x14ac:dyDescent="0.3">
      <c r="A30" s="173"/>
      <c r="B30" s="359"/>
      <c r="C30" s="38" t="s">
        <v>84</v>
      </c>
      <c r="D30" s="63" t="s">
        <v>79</v>
      </c>
      <c r="E30" s="67"/>
      <c r="F30" s="358"/>
      <c r="G30" s="85"/>
      <c r="H30" s="178"/>
      <c r="I30" s="71"/>
      <c r="J30" s="57"/>
      <c r="K30" s="70">
        <f t="shared" si="1"/>
        <v>1</v>
      </c>
      <c r="L30" s="59"/>
      <c r="M30" s="59"/>
      <c r="N30" s="59"/>
      <c r="O30" s="57"/>
      <c r="P30" s="57"/>
      <c r="Q30" s="57"/>
      <c r="R30" s="57"/>
    </row>
    <row r="31" spans="1:18" s="34" customFormat="1" ht="20.25" thickBot="1" x14ac:dyDescent="0.35">
      <c r="A31" s="173"/>
      <c r="B31" s="359"/>
      <c r="C31" s="68" t="s">
        <v>85</v>
      </c>
      <c r="D31" s="63" t="s">
        <v>79</v>
      </c>
      <c r="E31" s="39"/>
      <c r="F31" s="358"/>
      <c r="G31" s="87"/>
      <c r="H31" s="178"/>
      <c r="I31" s="71"/>
      <c r="J31" s="57"/>
      <c r="K31" s="70">
        <f t="shared" si="1"/>
        <v>1</v>
      </c>
      <c r="L31" s="59"/>
      <c r="M31" s="59"/>
      <c r="N31" s="59"/>
      <c r="O31" s="57"/>
      <c r="P31" s="57"/>
      <c r="Q31" s="57"/>
      <c r="R31" s="57"/>
    </row>
    <row r="32" spans="1:18" s="32" customFormat="1" ht="16.5" thickBot="1" x14ac:dyDescent="0.35">
      <c r="A32" s="172"/>
      <c r="B32" s="45" t="s">
        <v>87</v>
      </c>
      <c r="C32" s="46"/>
      <c r="D32" s="46"/>
      <c r="E32" s="46"/>
      <c r="F32" s="78" t="str">
        <f>IF(F27="","PENDIENTE",IF(F26="","PENDIENTE",IF(F25="","PENDIENTE",IF(F24="","PENDIENTE",IF(F23="","PENDIENTE",IF(F19="","PENDIENTE",IF(F27="NO CUMPLE","NO CUMPLE",IF(F26="NO CUMPLE","NO CUMPLE",IF(F25="NO CUMPLE","NO CUMPLE",IF(F24="NO CUMPLE","NO CUMPLE",(IF(F23="NO CUMPLE","NO CUMPLE",IF(F19="NO CUMPLE","NO CUMPLE","CUMPLE")))))))))))))</f>
        <v>CUMPLE</v>
      </c>
      <c r="G32" s="44"/>
      <c r="H32" s="181" t="s">
        <v>74</v>
      </c>
      <c r="I32" s="69"/>
      <c r="J32" s="70"/>
      <c r="K32" s="70">
        <f>SUM(K27:K31)</f>
        <v>5</v>
      </c>
      <c r="L32" s="58"/>
      <c r="M32" s="58"/>
      <c r="N32" s="58"/>
      <c r="O32" s="70"/>
      <c r="P32" s="70"/>
      <c r="Q32" s="70"/>
      <c r="R32" s="70"/>
    </row>
    <row r="33" spans="1:18" ht="14.25" thickBot="1" x14ac:dyDescent="0.3">
      <c r="B33" s="79"/>
      <c r="C33" s="79"/>
      <c r="D33" s="79"/>
      <c r="E33" s="79"/>
      <c r="F33" s="80"/>
      <c r="G33" s="79"/>
      <c r="I33" s="72"/>
      <c r="L33" s="11"/>
      <c r="M33" s="11"/>
      <c r="N33" s="11"/>
      <c r="O33" s="72"/>
      <c r="P33" s="72"/>
      <c r="Q33" s="72"/>
      <c r="R33" s="72"/>
    </row>
    <row r="34" spans="1:18" s="32" customFormat="1" ht="21" thickBot="1" x14ac:dyDescent="0.3">
      <c r="A34" s="172"/>
      <c r="B34" s="48" t="s">
        <v>88</v>
      </c>
      <c r="C34" s="401" t="s">
        <v>242</v>
      </c>
      <c r="D34" s="402"/>
      <c r="E34" s="402"/>
      <c r="F34" s="402"/>
      <c r="G34" s="403"/>
      <c r="H34" s="176"/>
      <c r="I34" s="31"/>
      <c r="J34" s="70"/>
      <c r="K34" s="70"/>
      <c r="L34" s="77"/>
      <c r="M34" s="58"/>
      <c r="N34" s="58"/>
    </row>
    <row r="35" spans="1:18" s="32" customFormat="1" ht="34.5" customHeight="1" thickBot="1" x14ac:dyDescent="0.3">
      <c r="A35" s="172"/>
      <c r="B35" s="47" t="s">
        <v>62</v>
      </c>
      <c r="C35" s="369" t="s">
        <v>245</v>
      </c>
      <c r="D35" s="433"/>
      <c r="E35" s="433"/>
      <c r="F35" s="433"/>
      <c r="G35" s="434"/>
      <c r="H35" s="176"/>
      <c r="I35" s="31"/>
      <c r="J35" s="70"/>
      <c r="K35" s="70"/>
      <c r="L35" s="83"/>
      <c r="M35" s="58"/>
      <c r="N35" s="58"/>
    </row>
    <row r="36" spans="1:18" s="34" customFormat="1" ht="32.25" customHeight="1" thickBot="1" x14ac:dyDescent="0.35">
      <c r="A36" s="173"/>
      <c r="B36" s="56" t="s">
        <v>63</v>
      </c>
      <c r="C36" s="372" t="s">
        <v>246</v>
      </c>
      <c r="D36" s="373"/>
      <c r="E36" s="373"/>
      <c r="F36" s="373"/>
      <c r="G36" s="374"/>
      <c r="H36" s="178"/>
      <c r="I36" s="33"/>
      <c r="J36" s="57"/>
      <c r="K36" s="57"/>
      <c r="L36" s="84"/>
      <c r="M36" s="59"/>
      <c r="N36" s="59"/>
    </row>
    <row r="37" spans="1:18" s="32" customFormat="1" ht="37.5" customHeight="1" thickBot="1" x14ac:dyDescent="0.3">
      <c r="A37" s="172"/>
      <c r="B37" s="49" t="s">
        <v>64</v>
      </c>
      <c r="C37" s="375">
        <v>1</v>
      </c>
      <c r="D37" s="376"/>
      <c r="E37" s="376"/>
      <c r="F37" s="376"/>
      <c r="G37" s="377"/>
      <c r="H37" s="176"/>
      <c r="I37" s="69"/>
      <c r="J37" s="70"/>
      <c r="K37" s="70"/>
      <c r="L37" s="58"/>
      <c r="M37" s="58"/>
      <c r="N37" s="58"/>
      <c r="O37" s="70"/>
      <c r="P37" s="70"/>
      <c r="Q37" s="70"/>
      <c r="R37" s="70"/>
    </row>
    <row r="38" spans="1:18" s="32" customFormat="1" ht="30" customHeight="1" thickBot="1" x14ac:dyDescent="0.35">
      <c r="A38" s="172"/>
      <c r="B38" s="51"/>
      <c r="C38" s="52" t="s">
        <v>65</v>
      </c>
      <c r="D38" s="53" t="s">
        <v>66</v>
      </c>
      <c r="E38" s="66" t="s">
        <v>172</v>
      </c>
      <c r="F38" s="54" t="s">
        <v>67</v>
      </c>
      <c r="G38" s="55" t="s">
        <v>68</v>
      </c>
      <c r="H38" s="176"/>
      <c r="I38" s="69"/>
      <c r="J38" s="70"/>
      <c r="K38" s="70"/>
      <c r="L38" s="58"/>
      <c r="M38" s="58"/>
      <c r="N38" s="58"/>
      <c r="O38" s="70"/>
      <c r="P38" s="70"/>
      <c r="Q38" s="70"/>
      <c r="R38" s="70"/>
    </row>
    <row r="39" spans="1:18" s="32" customFormat="1" ht="23.25" customHeight="1" x14ac:dyDescent="0.35">
      <c r="A39" s="172"/>
      <c r="B39" s="357" t="s">
        <v>69</v>
      </c>
      <c r="C39" s="50">
        <v>82101500</v>
      </c>
      <c r="D39" s="63" t="s">
        <v>79</v>
      </c>
      <c r="E39" s="36">
        <v>35</v>
      </c>
      <c r="F39" s="358" t="str">
        <f>IF(K43&gt;=1,"CUMPLE","NO CUMPLE")</f>
        <v>CUMPLE</v>
      </c>
      <c r="G39" s="363" t="s">
        <v>298</v>
      </c>
      <c r="H39" s="176"/>
      <c r="I39" s="69"/>
      <c r="J39" s="94" t="s">
        <v>79</v>
      </c>
      <c r="K39" s="70">
        <f>IF(D39="X",1,0)</f>
        <v>1</v>
      </c>
      <c r="L39" s="58"/>
      <c r="M39" s="58"/>
      <c r="N39" s="58"/>
      <c r="O39" s="70"/>
      <c r="P39" s="70"/>
      <c r="Q39" s="70"/>
      <c r="R39" s="70"/>
    </row>
    <row r="40" spans="1:18" s="34" customFormat="1" ht="15" customHeight="1" x14ac:dyDescent="0.3">
      <c r="A40" s="173"/>
      <c r="B40" s="357"/>
      <c r="C40" s="35">
        <v>82101600</v>
      </c>
      <c r="D40" s="63" t="s">
        <v>79</v>
      </c>
      <c r="E40" s="37">
        <v>35</v>
      </c>
      <c r="F40" s="358"/>
      <c r="G40" s="364"/>
      <c r="H40" s="178"/>
      <c r="I40" s="71"/>
      <c r="J40" s="57"/>
      <c r="K40" s="70">
        <f t="shared" ref="K40:K42" si="2">IF(D40="X",1,0)</f>
        <v>1</v>
      </c>
      <c r="L40" s="59"/>
      <c r="M40" s="59"/>
      <c r="N40" s="59"/>
      <c r="O40" s="57"/>
      <c r="P40" s="57"/>
      <c r="Q40" s="57"/>
      <c r="R40" s="57"/>
    </row>
    <row r="41" spans="1:18" s="34" customFormat="1" ht="19.5" x14ac:dyDescent="0.3">
      <c r="A41" s="173"/>
      <c r="B41" s="357"/>
      <c r="C41" s="35">
        <v>82101800</v>
      </c>
      <c r="D41" s="63" t="s">
        <v>79</v>
      </c>
      <c r="E41" s="37">
        <v>35</v>
      </c>
      <c r="F41" s="358"/>
      <c r="G41" s="364"/>
      <c r="H41" s="178"/>
      <c r="I41" s="71"/>
      <c r="J41" s="57"/>
      <c r="K41" s="70">
        <f t="shared" si="2"/>
        <v>1</v>
      </c>
      <c r="L41" s="59"/>
      <c r="M41" s="59"/>
      <c r="N41" s="59"/>
      <c r="O41" s="57"/>
      <c r="P41" s="57"/>
      <c r="Q41" s="57"/>
      <c r="R41" s="57"/>
    </row>
    <row r="42" spans="1:18" s="34" customFormat="1" ht="18" customHeight="1" thickBot="1" x14ac:dyDescent="0.35">
      <c r="A42" s="173"/>
      <c r="B42" s="357"/>
      <c r="C42" s="38">
        <v>82101900</v>
      </c>
      <c r="D42" s="63" t="s">
        <v>79</v>
      </c>
      <c r="E42" s="39">
        <v>35</v>
      </c>
      <c r="F42" s="358"/>
      <c r="G42" s="365"/>
      <c r="H42" s="178"/>
      <c r="I42" s="71"/>
      <c r="J42" s="57"/>
      <c r="K42" s="70">
        <f t="shared" si="2"/>
        <v>1</v>
      </c>
      <c r="L42" s="59"/>
      <c r="M42" s="59"/>
      <c r="N42" s="59"/>
      <c r="O42" s="57"/>
      <c r="P42" s="57"/>
      <c r="Q42" s="57"/>
      <c r="R42" s="57"/>
    </row>
    <row r="43" spans="1:18" s="32" customFormat="1" ht="22.5" customHeight="1" thickBot="1" x14ac:dyDescent="0.35">
      <c r="A43" s="172"/>
      <c r="B43" s="40" t="s">
        <v>171</v>
      </c>
      <c r="C43" s="41"/>
      <c r="D43" s="64">
        <v>43290</v>
      </c>
      <c r="E43" s="61"/>
      <c r="F43" s="43" t="str">
        <f>IF(D43="","NO CUMPLE","CUMPLE")</f>
        <v>CUMPLE</v>
      </c>
      <c r="G43" s="88"/>
      <c r="H43" s="179">
        <f>YEAR(D43)</f>
        <v>2018</v>
      </c>
      <c r="I43" s="69"/>
      <c r="J43" s="70"/>
      <c r="K43" s="70">
        <f>SUM(K39:K42)</f>
        <v>4</v>
      </c>
      <c r="L43" s="58"/>
      <c r="M43" s="58"/>
      <c r="N43" s="58"/>
      <c r="O43" s="70"/>
      <c r="P43" s="70"/>
      <c r="Q43" s="70"/>
      <c r="R43" s="70"/>
    </row>
    <row r="44" spans="1:18" s="32" customFormat="1" ht="20.25" customHeight="1" thickBot="1" x14ac:dyDescent="0.35">
      <c r="A44" s="172"/>
      <c r="B44" s="40" t="s">
        <v>70</v>
      </c>
      <c r="C44" s="41"/>
      <c r="D44" s="65">
        <v>1077355140</v>
      </c>
      <c r="E44" s="61"/>
      <c r="F44" s="43" t="str">
        <f>IF(D44="","NO CUMPLE","CUMPLE")</f>
        <v>CUMPLE</v>
      </c>
      <c r="G44" s="88"/>
      <c r="H44" s="176"/>
      <c r="I44" s="69"/>
      <c r="J44" s="70"/>
      <c r="K44" s="70"/>
      <c r="L44" s="58"/>
      <c r="M44" s="58"/>
      <c r="N44" s="58"/>
      <c r="O44" s="70"/>
      <c r="P44" s="70"/>
      <c r="Q44" s="70"/>
      <c r="R44" s="70"/>
    </row>
    <row r="45" spans="1:18" s="32" customFormat="1" ht="24.75" customHeight="1" thickBot="1" x14ac:dyDescent="0.35">
      <c r="A45" s="172"/>
      <c r="B45" s="40" t="s">
        <v>72</v>
      </c>
      <c r="C45" s="41"/>
      <c r="D45" s="64">
        <v>43447</v>
      </c>
      <c r="E45" s="62"/>
      <c r="F45" s="43" t="str">
        <f>IF(D45="","",IF(OR(D45&gt;$C$5,D45&lt;$K$25,),"NO CUMPLE","CUMPLE"))</f>
        <v>CUMPLE</v>
      </c>
      <c r="G45" s="88"/>
      <c r="H45" s="180"/>
      <c r="I45" s="69"/>
      <c r="J45" s="70"/>
      <c r="K45" s="95">
        <v>41846</v>
      </c>
      <c r="L45" s="58"/>
      <c r="M45" s="58"/>
      <c r="N45" s="58"/>
      <c r="O45" s="75"/>
      <c r="P45" s="70"/>
      <c r="Q45" s="70"/>
      <c r="R45" s="70"/>
    </row>
    <row r="46" spans="1:18" s="32" customFormat="1" ht="19.5" customHeight="1" thickBot="1" x14ac:dyDescent="0.35">
      <c r="A46" s="172"/>
      <c r="B46" s="40" t="s">
        <v>71</v>
      </c>
      <c r="C46" s="41"/>
      <c r="D46" s="42">
        <f>IFERROR((D44/(VLOOKUP(H43,Hoja1!$A$9:$C$44,3,0)))*C37,"PENDIENTE")</f>
        <v>1379.0287004538927</v>
      </c>
      <c r="E46" s="62"/>
      <c r="F46" s="43" t="str">
        <f>IF(D46=0,"NO CUMPLE","CUMPLE")</f>
        <v>CUMPLE</v>
      </c>
      <c r="G46" s="88"/>
      <c r="H46" s="180"/>
      <c r="I46" s="69"/>
      <c r="J46" s="70"/>
      <c r="K46" s="70"/>
      <c r="L46" s="58"/>
      <c r="M46" s="58"/>
      <c r="N46" s="58"/>
      <c r="O46" s="70"/>
      <c r="P46" s="70"/>
      <c r="Q46" s="70"/>
      <c r="R46" s="70"/>
    </row>
    <row r="47" spans="1:18" s="32" customFormat="1" ht="19.5" x14ac:dyDescent="0.35">
      <c r="A47" s="172"/>
      <c r="B47" s="359" t="s">
        <v>86</v>
      </c>
      <c r="C47" s="50" t="s">
        <v>81</v>
      </c>
      <c r="D47" s="63"/>
      <c r="E47" s="36"/>
      <c r="F47" s="358" t="str">
        <f>IF(K52&gt;=1,"CUMPLE","NO CUMPLE")</f>
        <v>CUMPLE</v>
      </c>
      <c r="G47" s="86"/>
      <c r="H47" s="176"/>
      <c r="I47" s="69"/>
      <c r="J47" s="94" t="s">
        <v>79</v>
      </c>
      <c r="K47" s="70">
        <f>IF(D47="X",1,0)</f>
        <v>0</v>
      </c>
      <c r="L47" s="58"/>
      <c r="M47" s="58"/>
      <c r="N47" s="58"/>
      <c r="O47" s="70"/>
      <c r="P47" s="70"/>
      <c r="Q47" s="70"/>
      <c r="R47" s="70"/>
    </row>
    <row r="48" spans="1:18" s="34" customFormat="1" ht="19.5" x14ac:dyDescent="0.3">
      <c r="A48" s="173"/>
      <c r="B48" s="359"/>
      <c r="C48" s="35" t="s">
        <v>82</v>
      </c>
      <c r="D48" s="63" t="s">
        <v>79</v>
      </c>
      <c r="E48" s="37"/>
      <c r="F48" s="358"/>
      <c r="G48" s="85"/>
      <c r="H48" s="178"/>
      <c r="I48" s="71"/>
      <c r="J48" s="57"/>
      <c r="K48" s="70">
        <f t="shared" ref="K48:K51" si="3">IF(D48="X",1,0)</f>
        <v>1</v>
      </c>
      <c r="L48" s="59"/>
      <c r="M48" s="59"/>
      <c r="N48" s="59"/>
      <c r="O48" s="57"/>
      <c r="P48" s="57"/>
      <c r="Q48" s="57"/>
      <c r="R48" s="57"/>
    </row>
    <row r="49" spans="1:18" s="34" customFormat="1" ht="19.5" x14ac:dyDescent="0.3">
      <c r="A49" s="173"/>
      <c r="B49" s="359"/>
      <c r="C49" s="35" t="s">
        <v>83</v>
      </c>
      <c r="D49" s="63"/>
      <c r="E49" s="37"/>
      <c r="F49" s="358"/>
      <c r="G49" s="85"/>
      <c r="H49" s="178"/>
      <c r="I49" s="71"/>
      <c r="J49" s="57"/>
      <c r="K49" s="70">
        <f t="shared" si="3"/>
        <v>0</v>
      </c>
      <c r="L49" s="59"/>
      <c r="M49" s="59"/>
      <c r="N49" s="59"/>
      <c r="O49" s="57"/>
      <c r="P49" s="57"/>
      <c r="Q49" s="57"/>
      <c r="R49" s="57"/>
    </row>
    <row r="50" spans="1:18" s="34" customFormat="1" ht="19.5" x14ac:dyDescent="0.3">
      <c r="A50" s="173"/>
      <c r="B50" s="359"/>
      <c r="C50" s="38" t="s">
        <v>84</v>
      </c>
      <c r="D50" s="63" t="s">
        <v>79</v>
      </c>
      <c r="E50" s="67"/>
      <c r="F50" s="358"/>
      <c r="G50" s="85"/>
      <c r="H50" s="178"/>
      <c r="I50" s="71"/>
      <c r="J50" s="57"/>
      <c r="K50" s="70">
        <f t="shared" si="3"/>
        <v>1</v>
      </c>
      <c r="L50" s="59"/>
      <c r="M50" s="59"/>
      <c r="N50" s="59"/>
      <c r="O50" s="57"/>
      <c r="P50" s="57"/>
      <c r="Q50" s="57"/>
      <c r="R50" s="57"/>
    </row>
    <row r="51" spans="1:18" s="34" customFormat="1" ht="20.25" thickBot="1" x14ac:dyDescent="0.35">
      <c r="A51" s="173"/>
      <c r="B51" s="359"/>
      <c r="C51" s="68" t="s">
        <v>85</v>
      </c>
      <c r="D51" s="63" t="s">
        <v>79</v>
      </c>
      <c r="E51" s="39"/>
      <c r="F51" s="358"/>
      <c r="G51" s="87"/>
      <c r="H51" s="178"/>
      <c r="I51" s="71"/>
      <c r="J51" s="57"/>
      <c r="K51" s="70">
        <f t="shared" si="3"/>
        <v>1</v>
      </c>
      <c r="L51" s="59"/>
      <c r="M51" s="59"/>
      <c r="N51" s="59"/>
      <c r="O51" s="57"/>
      <c r="P51" s="57"/>
      <c r="Q51" s="57"/>
      <c r="R51" s="57"/>
    </row>
    <row r="52" spans="1:18" s="32" customFormat="1" ht="16.5" thickBot="1" x14ac:dyDescent="0.35">
      <c r="A52" s="172"/>
      <c r="B52" s="45" t="s">
        <v>87</v>
      </c>
      <c r="C52" s="46"/>
      <c r="D52" s="46"/>
      <c r="E52" s="46"/>
      <c r="F52" s="78" t="str">
        <f>IF(F47="","PENDIENTE",IF(F46="","PENDIENTE",IF(F45="","PENDIENTE",IF(F44="","PENDIENTE",IF(F43="","PENDIENTE",IF(F39="","PENDIENTE",IF(F47="NO CUMPLE","NO CUMPLE",IF(F46="NO CUMPLE","NO CUMPLE",IF(F45="NO CUMPLE","NO CUMPLE",IF(F44="NO CUMPLE","NO CUMPLE",(IF(F43="NO CUMPLE","NO CUMPLE",IF(F39="NO CUMPLE","NO CUMPLE","CUMPLE")))))))))))))</f>
        <v>CUMPLE</v>
      </c>
      <c r="G52" s="44"/>
      <c r="H52" s="181" t="s">
        <v>74</v>
      </c>
      <c r="I52" s="69"/>
      <c r="J52" s="70"/>
      <c r="K52" s="70">
        <f>SUM(K47:K51)</f>
        <v>3</v>
      </c>
      <c r="L52" s="58"/>
      <c r="M52" s="58"/>
      <c r="N52" s="58"/>
      <c r="O52" s="70"/>
      <c r="P52" s="70"/>
      <c r="Q52" s="70"/>
      <c r="R52" s="70"/>
    </row>
    <row r="53" spans="1:18" ht="14.25" thickBot="1" x14ac:dyDescent="0.3">
      <c r="B53" s="79"/>
      <c r="C53" s="79"/>
      <c r="D53" s="79"/>
      <c r="E53" s="79"/>
      <c r="F53" s="80"/>
      <c r="G53" s="79"/>
      <c r="I53" s="72"/>
      <c r="L53" s="11"/>
      <c r="M53" s="11"/>
      <c r="N53" s="11"/>
      <c r="O53" s="72"/>
      <c r="P53" s="72"/>
      <c r="Q53" s="72"/>
      <c r="R53" s="72"/>
    </row>
    <row r="54" spans="1:18" s="32" customFormat="1" ht="21" thickBot="1" x14ac:dyDescent="0.3">
      <c r="A54" s="172"/>
      <c r="B54" s="48" t="s">
        <v>89</v>
      </c>
      <c r="C54" s="401" t="s">
        <v>242</v>
      </c>
      <c r="D54" s="379"/>
      <c r="E54" s="379"/>
      <c r="F54" s="379"/>
      <c r="G54" s="380"/>
      <c r="H54" s="176"/>
      <c r="I54" s="31"/>
      <c r="J54" s="70"/>
      <c r="K54" s="70"/>
      <c r="L54" s="77"/>
      <c r="M54" s="58"/>
      <c r="N54" s="58"/>
    </row>
    <row r="55" spans="1:18" s="32" customFormat="1" ht="34.5" customHeight="1" thickBot="1" x14ac:dyDescent="0.3">
      <c r="A55" s="172"/>
      <c r="B55" s="47" t="s">
        <v>62</v>
      </c>
      <c r="C55" s="441" t="s">
        <v>247</v>
      </c>
      <c r="D55" s="442"/>
      <c r="E55" s="442"/>
      <c r="F55" s="442"/>
      <c r="G55" s="443"/>
      <c r="H55" s="176"/>
      <c r="I55" s="31"/>
      <c r="J55" s="70"/>
      <c r="K55" s="70"/>
      <c r="L55" s="83"/>
      <c r="M55" s="58"/>
      <c r="N55" s="58"/>
    </row>
    <row r="56" spans="1:18" s="34" customFormat="1" ht="32.25" customHeight="1" thickBot="1" x14ac:dyDescent="0.35">
      <c r="A56" s="173"/>
      <c r="B56" s="56" t="s">
        <v>63</v>
      </c>
      <c r="C56" s="372" t="s">
        <v>248</v>
      </c>
      <c r="D56" s="373"/>
      <c r="E56" s="373"/>
      <c r="F56" s="373"/>
      <c r="G56" s="374"/>
      <c r="H56" s="178"/>
      <c r="I56" s="33"/>
      <c r="J56" s="57"/>
      <c r="K56" s="57"/>
      <c r="L56" s="84"/>
      <c r="M56" s="59"/>
      <c r="N56" s="59"/>
    </row>
    <row r="57" spans="1:18" s="32" customFormat="1" ht="37.5" customHeight="1" thickBot="1" x14ac:dyDescent="0.3">
      <c r="A57" s="172"/>
      <c r="B57" s="49" t="s">
        <v>64</v>
      </c>
      <c r="C57" s="375">
        <v>1</v>
      </c>
      <c r="D57" s="376"/>
      <c r="E57" s="376"/>
      <c r="F57" s="376"/>
      <c r="G57" s="377"/>
      <c r="H57" s="176"/>
      <c r="I57" s="69"/>
      <c r="J57" s="70"/>
      <c r="K57" s="70"/>
      <c r="L57" s="58"/>
      <c r="M57" s="58"/>
      <c r="N57" s="58"/>
      <c r="O57" s="70"/>
      <c r="P57" s="70"/>
      <c r="Q57" s="70"/>
      <c r="R57" s="70"/>
    </row>
    <row r="58" spans="1:18" s="32" customFormat="1" ht="30" customHeight="1" thickBot="1" x14ac:dyDescent="0.35">
      <c r="A58" s="172"/>
      <c r="B58" s="51"/>
      <c r="C58" s="52" t="s">
        <v>65</v>
      </c>
      <c r="D58" s="53" t="s">
        <v>66</v>
      </c>
      <c r="E58" s="66" t="s">
        <v>173</v>
      </c>
      <c r="F58" s="54" t="s">
        <v>67</v>
      </c>
      <c r="G58" s="55" t="s">
        <v>68</v>
      </c>
      <c r="H58" s="176"/>
      <c r="I58" s="69"/>
      <c r="J58" s="70"/>
      <c r="K58" s="70"/>
      <c r="L58" s="58"/>
      <c r="M58" s="58"/>
      <c r="N58" s="58"/>
      <c r="O58" s="70"/>
      <c r="P58" s="70"/>
      <c r="Q58" s="70"/>
      <c r="R58" s="70"/>
    </row>
    <row r="59" spans="1:18" s="32" customFormat="1" ht="23.25" customHeight="1" x14ac:dyDescent="0.35">
      <c r="A59" s="172"/>
      <c r="B59" s="357" t="s">
        <v>69</v>
      </c>
      <c r="C59" s="50">
        <v>82101500</v>
      </c>
      <c r="D59" s="63" t="s">
        <v>79</v>
      </c>
      <c r="E59" s="36">
        <v>25</v>
      </c>
      <c r="F59" s="358" t="str">
        <f>IF(K63&gt;=1,"CUMPLE","NO CUMPLE")</f>
        <v>CUMPLE</v>
      </c>
      <c r="G59" s="86"/>
      <c r="H59" s="176"/>
      <c r="I59" s="69"/>
      <c r="J59" s="94" t="s">
        <v>79</v>
      </c>
      <c r="K59" s="70">
        <f>IF(D59="X",1,0)</f>
        <v>1</v>
      </c>
      <c r="L59" s="58"/>
      <c r="M59" s="58"/>
      <c r="N59" s="58"/>
      <c r="O59" s="70"/>
      <c r="P59" s="70"/>
      <c r="Q59" s="70"/>
      <c r="R59" s="70"/>
    </row>
    <row r="60" spans="1:18" s="34" customFormat="1" ht="15" customHeight="1" x14ac:dyDescent="0.3">
      <c r="A60" s="173"/>
      <c r="B60" s="357"/>
      <c r="C60" s="35">
        <v>82101600</v>
      </c>
      <c r="D60" s="63" t="s">
        <v>79</v>
      </c>
      <c r="E60" s="37">
        <v>25</v>
      </c>
      <c r="F60" s="358"/>
      <c r="G60" s="85"/>
      <c r="H60" s="178"/>
      <c r="I60" s="71"/>
      <c r="J60" s="57"/>
      <c r="K60" s="70">
        <f t="shared" ref="K60:K62" si="4">IF(D60="X",1,0)</f>
        <v>1</v>
      </c>
      <c r="L60" s="59"/>
      <c r="M60" s="59"/>
      <c r="N60" s="59"/>
      <c r="O60" s="57"/>
      <c r="P60" s="57"/>
      <c r="Q60" s="57"/>
      <c r="R60" s="57"/>
    </row>
    <row r="61" spans="1:18" s="34" customFormat="1" ht="19.5" x14ac:dyDescent="0.3">
      <c r="A61" s="173"/>
      <c r="B61" s="357"/>
      <c r="C61" s="35">
        <v>82101800</v>
      </c>
      <c r="D61" s="63" t="s">
        <v>79</v>
      </c>
      <c r="E61" s="37">
        <v>25</v>
      </c>
      <c r="F61" s="358"/>
      <c r="G61" s="85"/>
      <c r="H61" s="178"/>
      <c r="I61" s="71"/>
      <c r="J61" s="57"/>
      <c r="K61" s="70">
        <f t="shared" si="4"/>
        <v>1</v>
      </c>
      <c r="L61" s="59"/>
      <c r="M61" s="59"/>
      <c r="N61" s="59"/>
      <c r="O61" s="57"/>
      <c r="P61" s="57"/>
      <c r="Q61" s="57"/>
      <c r="R61" s="57"/>
    </row>
    <row r="62" spans="1:18" s="34" customFormat="1" ht="18" customHeight="1" thickBot="1" x14ac:dyDescent="0.35">
      <c r="A62" s="173"/>
      <c r="B62" s="357"/>
      <c r="C62" s="38">
        <v>82101900</v>
      </c>
      <c r="D62" s="63" t="s">
        <v>79</v>
      </c>
      <c r="E62" s="39">
        <v>25</v>
      </c>
      <c r="F62" s="358"/>
      <c r="G62" s="87"/>
      <c r="H62" s="178"/>
      <c r="I62" s="71"/>
      <c r="J62" s="57"/>
      <c r="K62" s="70">
        <f t="shared" si="4"/>
        <v>1</v>
      </c>
      <c r="L62" s="59"/>
      <c r="M62" s="59"/>
      <c r="N62" s="59"/>
      <c r="O62" s="57"/>
      <c r="P62" s="57"/>
      <c r="Q62" s="57"/>
      <c r="R62" s="57"/>
    </row>
    <row r="63" spans="1:18" s="32" customFormat="1" ht="22.5" customHeight="1" thickBot="1" x14ac:dyDescent="0.35">
      <c r="A63" s="172"/>
      <c r="B63" s="40" t="s">
        <v>171</v>
      </c>
      <c r="C63" s="41"/>
      <c r="D63" s="64">
        <v>42005</v>
      </c>
      <c r="E63" s="61"/>
      <c r="F63" s="43" t="str">
        <f>IF(D63="","NO CUMPLE","CUMPLE")</f>
        <v>CUMPLE</v>
      </c>
      <c r="G63" s="88"/>
      <c r="H63" s="179">
        <f>YEAR(D63)</f>
        <v>2015</v>
      </c>
      <c r="I63" s="69"/>
      <c r="J63" s="70"/>
      <c r="K63" s="70">
        <f>SUM(K59:K62)</f>
        <v>4</v>
      </c>
      <c r="L63" s="58"/>
      <c r="M63" s="58"/>
      <c r="N63" s="58"/>
      <c r="O63" s="70"/>
      <c r="P63" s="70"/>
      <c r="Q63" s="70"/>
      <c r="R63" s="70"/>
    </row>
    <row r="64" spans="1:18" s="32" customFormat="1" ht="20.25" customHeight="1" thickBot="1" x14ac:dyDescent="0.35">
      <c r="A64" s="172"/>
      <c r="B64" s="40" t="s">
        <v>70</v>
      </c>
      <c r="C64" s="41"/>
      <c r="D64" s="65">
        <v>8495893620</v>
      </c>
      <c r="E64" s="61"/>
      <c r="F64" s="43" t="str">
        <f>IF(D64="","NO CUMPLE","CUMPLE")</f>
        <v>CUMPLE</v>
      </c>
      <c r="G64" s="88"/>
      <c r="H64" s="176"/>
      <c r="I64" s="69"/>
      <c r="J64" s="70"/>
      <c r="K64" s="70"/>
      <c r="L64" s="58"/>
      <c r="M64" s="58"/>
      <c r="N64" s="58"/>
      <c r="O64" s="70"/>
      <c r="P64" s="70"/>
      <c r="Q64" s="70"/>
      <c r="R64" s="70"/>
    </row>
    <row r="65" spans="1:18" s="32" customFormat="1" ht="24.75" customHeight="1" thickBot="1" x14ac:dyDescent="0.35">
      <c r="A65" s="172"/>
      <c r="B65" s="40" t="s">
        <v>72</v>
      </c>
      <c r="C65" s="41"/>
      <c r="D65" s="64">
        <v>42735</v>
      </c>
      <c r="E65" s="62"/>
      <c r="F65" s="43" t="str">
        <f>IF(D65="","",IF(OR(D65&gt;$C$5,D65&lt;$K$25,),"NO CUMPLE","CUMPLE"))</f>
        <v>CUMPLE</v>
      </c>
      <c r="G65" s="88"/>
      <c r="H65" s="180"/>
      <c r="I65" s="69"/>
      <c r="J65" s="70"/>
      <c r="K65" s="95">
        <v>41846</v>
      </c>
      <c r="L65" s="58"/>
      <c r="M65" s="58"/>
      <c r="N65" s="58"/>
      <c r="O65" s="75"/>
      <c r="P65" s="70"/>
      <c r="Q65" s="70"/>
      <c r="R65" s="70"/>
    </row>
    <row r="66" spans="1:18" s="32" customFormat="1" ht="19.5" customHeight="1" thickBot="1" x14ac:dyDescent="0.35">
      <c r="A66" s="172"/>
      <c r="B66" s="40" t="s">
        <v>71</v>
      </c>
      <c r="C66" s="41"/>
      <c r="D66" s="42">
        <f>IFERROR((D64/(VLOOKUP(H63,Hoja1!$A$9:$C$44,3,0)))*C57,"PENDIENTE")</f>
        <v>13185.21551951579</v>
      </c>
      <c r="E66" s="62"/>
      <c r="F66" s="43" t="str">
        <f>IF(D66=0,"NO CUMPLE","CUMPLE")</f>
        <v>CUMPLE</v>
      </c>
      <c r="G66" s="88"/>
      <c r="H66" s="180"/>
      <c r="I66" s="69"/>
      <c r="J66" s="70"/>
      <c r="K66" s="70"/>
      <c r="L66" s="58"/>
      <c r="M66" s="58"/>
      <c r="N66" s="58"/>
      <c r="O66" s="70"/>
      <c r="P66" s="70"/>
      <c r="Q66" s="70"/>
      <c r="R66" s="70"/>
    </row>
    <row r="67" spans="1:18" s="32" customFormat="1" ht="19.5" x14ac:dyDescent="0.35">
      <c r="A67" s="172"/>
      <c r="B67" s="359" t="s">
        <v>86</v>
      </c>
      <c r="C67" s="50" t="s">
        <v>81</v>
      </c>
      <c r="D67" s="63" t="s">
        <v>79</v>
      </c>
      <c r="E67" s="36"/>
      <c r="F67" s="358" t="str">
        <f>IF(K72&gt;=1,"CUMPLE","NO CUMPLE")</f>
        <v>CUMPLE</v>
      </c>
      <c r="G67" s="86"/>
      <c r="H67" s="176"/>
      <c r="I67" s="69"/>
      <c r="J67" s="94" t="s">
        <v>79</v>
      </c>
      <c r="K67" s="70">
        <f>IF(D67="X",1,0)</f>
        <v>1</v>
      </c>
      <c r="L67" s="58"/>
      <c r="M67" s="58"/>
      <c r="N67" s="58"/>
      <c r="O67" s="70"/>
      <c r="P67" s="70"/>
      <c r="Q67" s="70"/>
      <c r="R67" s="70"/>
    </row>
    <row r="68" spans="1:18" s="34" customFormat="1" ht="19.5" x14ac:dyDescent="0.3">
      <c r="A68" s="173"/>
      <c r="B68" s="359"/>
      <c r="C68" s="35" t="s">
        <v>82</v>
      </c>
      <c r="D68" s="63" t="s">
        <v>79</v>
      </c>
      <c r="E68" s="37"/>
      <c r="F68" s="358"/>
      <c r="G68" s="85"/>
      <c r="H68" s="178"/>
      <c r="I68" s="71"/>
      <c r="J68" s="57"/>
      <c r="K68" s="70">
        <f t="shared" ref="K68:K71" si="5">IF(D68="X",1,0)</f>
        <v>1</v>
      </c>
      <c r="L68" s="59"/>
      <c r="M68" s="59"/>
      <c r="N68" s="59"/>
      <c r="O68" s="57"/>
      <c r="P68" s="57"/>
      <c r="Q68" s="57"/>
      <c r="R68" s="57"/>
    </row>
    <row r="69" spans="1:18" s="34" customFormat="1" ht="19.5" x14ac:dyDescent="0.3">
      <c r="A69" s="173"/>
      <c r="B69" s="359"/>
      <c r="C69" s="35" t="s">
        <v>83</v>
      </c>
      <c r="D69" s="63" t="s">
        <v>79</v>
      </c>
      <c r="E69" s="37"/>
      <c r="F69" s="358"/>
      <c r="G69" s="85"/>
      <c r="H69" s="178"/>
      <c r="I69" s="71"/>
      <c r="J69" s="57"/>
      <c r="K69" s="70">
        <f t="shared" si="5"/>
        <v>1</v>
      </c>
      <c r="L69" s="59"/>
      <c r="M69" s="59"/>
      <c r="N69" s="59"/>
      <c r="O69" s="57"/>
      <c r="P69" s="57"/>
      <c r="Q69" s="57"/>
      <c r="R69" s="57"/>
    </row>
    <row r="70" spans="1:18" s="34" customFormat="1" ht="19.5" x14ac:dyDescent="0.3">
      <c r="A70" s="173"/>
      <c r="B70" s="359"/>
      <c r="C70" s="38" t="s">
        <v>84</v>
      </c>
      <c r="D70" s="63" t="s">
        <v>79</v>
      </c>
      <c r="E70" s="67"/>
      <c r="F70" s="358"/>
      <c r="G70" s="85"/>
      <c r="H70" s="178"/>
      <c r="I70" s="71"/>
      <c r="J70" s="57"/>
      <c r="K70" s="70">
        <f t="shared" si="5"/>
        <v>1</v>
      </c>
      <c r="L70" s="59"/>
      <c r="M70" s="59"/>
      <c r="N70" s="59"/>
      <c r="O70" s="57"/>
      <c r="P70" s="57"/>
      <c r="Q70" s="57"/>
      <c r="R70" s="57"/>
    </row>
    <row r="71" spans="1:18" s="34" customFormat="1" ht="20.25" thickBot="1" x14ac:dyDescent="0.35">
      <c r="A71" s="173"/>
      <c r="B71" s="359"/>
      <c r="C71" s="68" t="s">
        <v>85</v>
      </c>
      <c r="D71" s="63" t="s">
        <v>79</v>
      </c>
      <c r="E71" s="39"/>
      <c r="F71" s="358"/>
      <c r="G71" s="87"/>
      <c r="H71" s="178"/>
      <c r="I71" s="71"/>
      <c r="J71" s="57"/>
      <c r="K71" s="70">
        <f t="shared" si="5"/>
        <v>1</v>
      </c>
      <c r="L71" s="59"/>
      <c r="M71" s="59"/>
      <c r="N71" s="59"/>
      <c r="O71" s="57"/>
      <c r="P71" s="57"/>
      <c r="Q71" s="57"/>
      <c r="R71" s="57"/>
    </row>
    <row r="72" spans="1:18" s="32" customFormat="1" ht="16.5" thickBot="1" x14ac:dyDescent="0.35">
      <c r="A72" s="172"/>
      <c r="B72" s="45" t="s">
        <v>87</v>
      </c>
      <c r="C72" s="46"/>
      <c r="D72" s="46"/>
      <c r="E72" s="46"/>
      <c r="F72" s="78" t="str">
        <f>IF(F67="","PENDIENTE",IF(F66="","PENDIENTE",IF(F65="","PENDIENTE",IF(F64="","PENDIENTE",IF(F63="","PENDIENTE",IF(F59="","PENDIENTE",IF(F67="NO CUMPLE","NO CUMPLE",IF(F66="NO CUMPLE","NO CUMPLE",IF(F65="NO CUMPLE","NO CUMPLE",IF(F64="NO CUMPLE","NO CUMPLE",(IF(F63="NO CUMPLE","NO CUMPLE",IF(F59="NO CUMPLE","NO CUMPLE","CUMPLE")))))))))))))</f>
        <v>CUMPLE</v>
      </c>
      <c r="G72" s="44"/>
      <c r="H72" s="181" t="s">
        <v>74</v>
      </c>
      <c r="I72" s="69"/>
      <c r="J72" s="70"/>
      <c r="K72" s="70">
        <f>SUM(K67:K71)</f>
        <v>5</v>
      </c>
      <c r="L72" s="58"/>
      <c r="M72" s="58"/>
      <c r="N72" s="58"/>
      <c r="O72" s="70"/>
      <c r="P72" s="70"/>
      <c r="Q72" s="70"/>
      <c r="R72" s="70"/>
    </row>
    <row r="73" spans="1:18" ht="14.25" thickBot="1" x14ac:dyDescent="0.3">
      <c r="B73" s="79"/>
      <c r="C73" s="79"/>
      <c r="D73" s="79"/>
      <c r="E73" s="79"/>
      <c r="F73" s="80"/>
      <c r="G73" s="79"/>
      <c r="I73" s="72"/>
      <c r="L73" s="11"/>
      <c r="M73" s="11"/>
      <c r="N73" s="11"/>
      <c r="O73" s="72"/>
      <c r="P73" s="72"/>
      <c r="Q73" s="72"/>
      <c r="R73" s="72"/>
    </row>
    <row r="74" spans="1:18" s="32" customFormat="1" ht="21" thickBot="1" x14ac:dyDescent="0.3">
      <c r="A74" s="172"/>
      <c r="B74" s="48" t="s">
        <v>90</v>
      </c>
      <c r="C74" s="401" t="s">
        <v>242</v>
      </c>
      <c r="D74" s="402"/>
      <c r="E74" s="402"/>
      <c r="F74" s="402"/>
      <c r="G74" s="403"/>
      <c r="H74" s="176"/>
      <c r="I74" s="31"/>
      <c r="J74" s="70"/>
      <c r="K74" s="70"/>
      <c r="L74" s="77"/>
      <c r="M74" s="58"/>
      <c r="N74" s="58"/>
    </row>
    <row r="75" spans="1:18" s="32" customFormat="1" ht="34.5" customHeight="1" thickBot="1" x14ac:dyDescent="0.3">
      <c r="A75" s="172"/>
      <c r="B75" s="47" t="s">
        <v>62</v>
      </c>
      <c r="C75" s="369" t="s">
        <v>249</v>
      </c>
      <c r="D75" s="433"/>
      <c r="E75" s="433"/>
      <c r="F75" s="433"/>
      <c r="G75" s="434"/>
      <c r="H75" s="176"/>
      <c r="I75" s="31"/>
      <c r="J75" s="70"/>
      <c r="K75" s="70"/>
      <c r="L75" s="83"/>
      <c r="M75" s="58"/>
      <c r="N75" s="58"/>
    </row>
    <row r="76" spans="1:18" s="34" customFormat="1" ht="32.25" customHeight="1" thickBot="1" x14ac:dyDescent="0.35">
      <c r="A76" s="173"/>
      <c r="B76" s="56" t="s">
        <v>63</v>
      </c>
      <c r="C76" s="372" t="s">
        <v>250</v>
      </c>
      <c r="D76" s="373"/>
      <c r="E76" s="373"/>
      <c r="F76" s="373"/>
      <c r="G76" s="374"/>
      <c r="H76" s="178"/>
      <c r="I76" s="33"/>
      <c r="J76" s="57"/>
      <c r="K76" s="57"/>
      <c r="L76" s="84"/>
      <c r="M76" s="59"/>
      <c r="N76" s="59"/>
    </row>
    <row r="77" spans="1:18" s="32" customFormat="1" ht="37.5" customHeight="1" thickBot="1" x14ac:dyDescent="0.3">
      <c r="A77" s="172"/>
      <c r="B77" s="49" t="s">
        <v>64</v>
      </c>
      <c r="C77" s="375">
        <v>1</v>
      </c>
      <c r="D77" s="376"/>
      <c r="E77" s="376"/>
      <c r="F77" s="376"/>
      <c r="G77" s="377"/>
      <c r="H77" s="176"/>
      <c r="I77" s="69"/>
      <c r="J77" s="70"/>
      <c r="K77" s="70"/>
      <c r="L77" s="58"/>
      <c r="M77" s="58"/>
      <c r="N77" s="58"/>
      <c r="O77" s="70"/>
      <c r="P77" s="70"/>
      <c r="Q77" s="70"/>
      <c r="R77" s="70"/>
    </row>
    <row r="78" spans="1:18" s="32" customFormat="1" ht="30" customHeight="1" thickBot="1" x14ac:dyDescent="0.35">
      <c r="A78" s="172"/>
      <c r="B78" s="51"/>
      <c r="C78" s="52" t="s">
        <v>65</v>
      </c>
      <c r="D78" s="53" t="s">
        <v>66</v>
      </c>
      <c r="E78" s="66" t="s">
        <v>172</v>
      </c>
      <c r="F78" s="54" t="s">
        <v>67</v>
      </c>
      <c r="G78" s="55" t="s">
        <v>68</v>
      </c>
      <c r="H78" s="176"/>
      <c r="I78" s="69"/>
      <c r="J78" s="70"/>
      <c r="K78" s="70"/>
      <c r="L78" s="58"/>
      <c r="M78" s="58"/>
      <c r="N78" s="58"/>
      <c r="O78" s="70"/>
      <c r="P78" s="70"/>
      <c r="Q78" s="70"/>
      <c r="R78" s="70"/>
    </row>
    <row r="79" spans="1:18" s="32" customFormat="1" ht="23.25" customHeight="1" x14ac:dyDescent="0.35">
      <c r="A79" s="172"/>
      <c r="B79" s="357" t="s">
        <v>69</v>
      </c>
      <c r="C79" s="50">
        <v>82101500</v>
      </c>
      <c r="D79" s="63" t="s">
        <v>79</v>
      </c>
      <c r="E79" s="36">
        <v>23</v>
      </c>
      <c r="F79" s="358" t="str">
        <f>IF(K83&gt;=1,"CUMPLE","NO CUMPLE")</f>
        <v>CUMPLE</v>
      </c>
      <c r="G79" s="363" t="s">
        <v>299</v>
      </c>
      <c r="H79" s="176"/>
      <c r="I79" s="69"/>
      <c r="J79" s="94" t="s">
        <v>79</v>
      </c>
      <c r="K79" s="70">
        <f>IF(D79="X",1,0)</f>
        <v>1</v>
      </c>
      <c r="L79" s="58"/>
      <c r="M79" s="58"/>
      <c r="N79" s="58"/>
      <c r="O79" s="70"/>
      <c r="P79" s="70"/>
      <c r="Q79" s="70"/>
      <c r="R79" s="70"/>
    </row>
    <row r="80" spans="1:18" s="34" customFormat="1" ht="15" customHeight="1" x14ac:dyDescent="0.3">
      <c r="A80" s="173"/>
      <c r="B80" s="357"/>
      <c r="C80" s="35">
        <v>82101600</v>
      </c>
      <c r="D80" s="63" t="s">
        <v>79</v>
      </c>
      <c r="E80" s="37">
        <v>23</v>
      </c>
      <c r="F80" s="358"/>
      <c r="G80" s="364"/>
      <c r="H80" s="178"/>
      <c r="I80" s="71"/>
      <c r="J80" s="57"/>
      <c r="K80" s="70">
        <f t="shared" ref="K80:K82" si="6">IF(D80="X",1,0)</f>
        <v>1</v>
      </c>
      <c r="L80" s="59"/>
      <c r="M80" s="59"/>
      <c r="N80" s="59"/>
      <c r="O80" s="57"/>
      <c r="P80" s="57"/>
      <c r="Q80" s="57"/>
      <c r="R80" s="57"/>
    </row>
    <row r="81" spans="1:18" s="34" customFormat="1" ht="19.5" x14ac:dyDescent="0.3">
      <c r="A81" s="173"/>
      <c r="B81" s="357"/>
      <c r="C81" s="35">
        <v>82101800</v>
      </c>
      <c r="D81" s="63" t="s">
        <v>79</v>
      </c>
      <c r="E81" s="37">
        <v>23</v>
      </c>
      <c r="F81" s="358"/>
      <c r="G81" s="364"/>
      <c r="H81" s="178"/>
      <c r="I81" s="71"/>
      <c r="J81" s="57"/>
      <c r="K81" s="70">
        <f t="shared" si="6"/>
        <v>1</v>
      </c>
      <c r="L81" s="59"/>
      <c r="M81" s="59"/>
      <c r="N81" s="59"/>
      <c r="O81" s="57"/>
      <c r="P81" s="57"/>
      <c r="Q81" s="57"/>
      <c r="R81" s="57"/>
    </row>
    <row r="82" spans="1:18" s="34" customFormat="1" ht="18" customHeight="1" thickBot="1" x14ac:dyDescent="0.35">
      <c r="A82" s="173"/>
      <c r="B82" s="357"/>
      <c r="C82" s="38">
        <v>82101900</v>
      </c>
      <c r="D82" s="63" t="s">
        <v>79</v>
      </c>
      <c r="E82" s="39">
        <v>23</v>
      </c>
      <c r="F82" s="358"/>
      <c r="G82" s="365"/>
      <c r="H82" s="178"/>
      <c r="I82" s="71"/>
      <c r="J82" s="57"/>
      <c r="K82" s="70">
        <f t="shared" si="6"/>
        <v>1</v>
      </c>
      <c r="L82" s="59"/>
      <c r="M82" s="59"/>
      <c r="N82" s="59"/>
      <c r="O82" s="57"/>
      <c r="P82" s="57"/>
      <c r="Q82" s="57"/>
      <c r="R82" s="57"/>
    </row>
    <row r="83" spans="1:18" s="32" customFormat="1" ht="22.5" customHeight="1" thickBot="1" x14ac:dyDescent="0.35">
      <c r="A83" s="172"/>
      <c r="B83" s="40" t="s">
        <v>171</v>
      </c>
      <c r="C83" s="41"/>
      <c r="D83" s="64">
        <v>41810</v>
      </c>
      <c r="E83" s="61"/>
      <c r="F83" s="43" t="str">
        <f>IF(D83="","NO CUMPLE","CUMPLE")</f>
        <v>CUMPLE</v>
      </c>
      <c r="G83" s="88"/>
      <c r="H83" s="179">
        <f>YEAR(D83)</f>
        <v>2014</v>
      </c>
      <c r="I83" s="69"/>
      <c r="J83" s="70"/>
      <c r="K83" s="70">
        <f>SUM(K79:K82)</f>
        <v>4</v>
      </c>
      <c r="L83" s="58"/>
      <c r="M83" s="58"/>
      <c r="N83" s="58"/>
      <c r="O83" s="70"/>
      <c r="P83" s="70"/>
      <c r="Q83" s="70"/>
      <c r="R83" s="70"/>
    </row>
    <row r="84" spans="1:18" s="32" customFormat="1" ht="20.25" customHeight="1" thickBot="1" x14ac:dyDescent="0.35">
      <c r="A84" s="172"/>
      <c r="B84" s="40" t="s">
        <v>70</v>
      </c>
      <c r="C84" s="41"/>
      <c r="D84" s="65">
        <v>3094625371</v>
      </c>
      <c r="E84" s="61"/>
      <c r="F84" s="43" t="str">
        <f>IF(D84="","NO CUMPLE","CUMPLE")</f>
        <v>CUMPLE</v>
      </c>
      <c r="G84" s="88"/>
      <c r="H84" s="176"/>
      <c r="I84" s="69"/>
      <c r="J84" s="70"/>
      <c r="K84" s="70"/>
      <c r="L84" s="58"/>
      <c r="M84" s="58"/>
      <c r="N84" s="58"/>
      <c r="O84" s="70"/>
      <c r="P84" s="70"/>
      <c r="Q84" s="70"/>
      <c r="R84" s="70"/>
    </row>
    <row r="85" spans="1:18" s="32" customFormat="1" ht="24.75" customHeight="1" thickBot="1" x14ac:dyDescent="0.35">
      <c r="A85" s="172"/>
      <c r="B85" s="40" t="s">
        <v>72</v>
      </c>
      <c r="C85" s="41"/>
      <c r="D85" s="64">
        <v>42338</v>
      </c>
      <c r="E85" s="62"/>
      <c r="F85" s="43" t="str">
        <f>IF(D85="","",IF(OR(D85&gt;$C$5,D85&lt;$K$25,),"NO CUMPLE","CUMPLE"))</f>
        <v>CUMPLE</v>
      </c>
      <c r="G85" s="88"/>
      <c r="H85" s="180"/>
      <c r="I85" s="69"/>
      <c r="J85" s="70"/>
      <c r="K85" s="95">
        <v>41846</v>
      </c>
      <c r="L85" s="58"/>
      <c r="M85" s="58"/>
      <c r="N85" s="58"/>
      <c r="O85" s="75"/>
      <c r="P85" s="70"/>
      <c r="Q85" s="70"/>
      <c r="R85" s="70"/>
    </row>
    <row r="86" spans="1:18" s="32" customFormat="1" ht="19.5" customHeight="1" thickBot="1" x14ac:dyDescent="0.35">
      <c r="A86" s="172"/>
      <c r="B86" s="40" t="s">
        <v>71</v>
      </c>
      <c r="C86" s="41"/>
      <c r="D86" s="42">
        <f>IFERROR((D84/(VLOOKUP(H83,Hoja1!$A$9:$C$44,3,0)))*C77,"PENDIENTE")</f>
        <v>5023.74248538961</v>
      </c>
      <c r="E86" s="62"/>
      <c r="F86" s="43" t="str">
        <f>IF(D86=0,"NO CUMPLE","CUMPLE")</f>
        <v>CUMPLE</v>
      </c>
      <c r="G86" s="88"/>
      <c r="H86" s="180"/>
      <c r="I86" s="69"/>
      <c r="J86" s="70"/>
      <c r="K86" s="70"/>
      <c r="L86" s="58"/>
      <c r="M86" s="58"/>
      <c r="N86" s="58"/>
      <c r="O86" s="70"/>
      <c r="P86" s="70"/>
      <c r="Q86" s="70"/>
      <c r="R86" s="70"/>
    </row>
    <row r="87" spans="1:18" s="32" customFormat="1" ht="19.5" x14ac:dyDescent="0.35">
      <c r="A87" s="172"/>
      <c r="B87" s="359" t="s">
        <v>86</v>
      </c>
      <c r="C87" s="50" t="s">
        <v>81</v>
      </c>
      <c r="D87" s="63" t="s">
        <v>79</v>
      </c>
      <c r="E87" s="36"/>
      <c r="F87" s="358" t="str">
        <f>IF(K92&gt;=1,"CUMPLE","NO CUMPLE")</f>
        <v>CUMPLE</v>
      </c>
      <c r="G87" s="86"/>
      <c r="H87" s="176"/>
      <c r="I87" s="69"/>
      <c r="J87" s="94" t="s">
        <v>79</v>
      </c>
      <c r="K87" s="70">
        <f>IF(D87="X",1,0)</f>
        <v>1</v>
      </c>
      <c r="L87" s="58"/>
      <c r="M87" s="58"/>
      <c r="N87" s="58"/>
      <c r="O87" s="70"/>
      <c r="P87" s="70"/>
      <c r="Q87" s="70"/>
      <c r="R87" s="70"/>
    </row>
    <row r="88" spans="1:18" s="34" customFormat="1" ht="19.5" x14ac:dyDescent="0.3">
      <c r="A88" s="173"/>
      <c r="B88" s="359"/>
      <c r="C88" s="35" t="s">
        <v>82</v>
      </c>
      <c r="D88" s="63" t="s">
        <v>79</v>
      </c>
      <c r="E88" s="37"/>
      <c r="F88" s="358"/>
      <c r="G88" s="85"/>
      <c r="H88" s="178"/>
      <c r="I88" s="71"/>
      <c r="J88" s="57"/>
      <c r="K88" s="70">
        <f t="shared" ref="K88:K91" si="7">IF(D88="X",1,0)</f>
        <v>1</v>
      </c>
      <c r="L88" s="59"/>
      <c r="M88" s="59"/>
      <c r="N88" s="59"/>
      <c r="O88" s="57"/>
      <c r="P88" s="57"/>
      <c r="Q88" s="57"/>
      <c r="R88" s="57"/>
    </row>
    <row r="89" spans="1:18" s="34" customFormat="1" ht="19.5" x14ac:dyDescent="0.3">
      <c r="A89" s="173"/>
      <c r="B89" s="359"/>
      <c r="C89" s="35" t="s">
        <v>83</v>
      </c>
      <c r="D89" s="63" t="s">
        <v>79</v>
      </c>
      <c r="E89" s="37"/>
      <c r="F89" s="358"/>
      <c r="G89" s="85"/>
      <c r="H89" s="178"/>
      <c r="I89" s="71"/>
      <c r="J89" s="57"/>
      <c r="K89" s="70">
        <f t="shared" si="7"/>
        <v>1</v>
      </c>
      <c r="L89" s="59"/>
      <c r="M89" s="59"/>
      <c r="N89" s="59"/>
      <c r="O89" s="57"/>
      <c r="P89" s="57"/>
      <c r="Q89" s="57"/>
      <c r="R89" s="57"/>
    </row>
    <row r="90" spans="1:18" s="34" customFormat="1" ht="19.5" x14ac:dyDescent="0.3">
      <c r="A90" s="173"/>
      <c r="B90" s="359"/>
      <c r="C90" s="38" t="s">
        <v>84</v>
      </c>
      <c r="D90" s="63" t="s">
        <v>79</v>
      </c>
      <c r="E90" s="67"/>
      <c r="F90" s="358"/>
      <c r="G90" s="85"/>
      <c r="H90" s="178"/>
      <c r="I90" s="71"/>
      <c r="J90" s="57"/>
      <c r="K90" s="70">
        <f t="shared" si="7"/>
        <v>1</v>
      </c>
      <c r="L90" s="59"/>
      <c r="M90" s="59"/>
      <c r="N90" s="59"/>
      <c r="O90" s="57"/>
      <c r="P90" s="57"/>
      <c r="Q90" s="57"/>
      <c r="R90" s="57"/>
    </row>
    <row r="91" spans="1:18" s="34" customFormat="1" ht="20.25" thickBot="1" x14ac:dyDescent="0.35">
      <c r="A91" s="173"/>
      <c r="B91" s="359"/>
      <c r="C91" s="68" t="s">
        <v>85</v>
      </c>
      <c r="D91" s="63" t="s">
        <v>79</v>
      </c>
      <c r="E91" s="39"/>
      <c r="F91" s="358"/>
      <c r="G91" s="87"/>
      <c r="H91" s="178"/>
      <c r="I91" s="71"/>
      <c r="J91" s="57"/>
      <c r="K91" s="70">
        <f t="shared" si="7"/>
        <v>1</v>
      </c>
      <c r="L91" s="59"/>
      <c r="M91" s="59"/>
      <c r="N91" s="59"/>
      <c r="O91" s="57"/>
      <c r="P91" s="57"/>
      <c r="Q91" s="57"/>
      <c r="R91" s="57"/>
    </row>
    <row r="92" spans="1:18" s="32" customFormat="1" ht="16.5" thickBot="1" x14ac:dyDescent="0.35">
      <c r="A92" s="172"/>
      <c r="B92" s="45" t="s">
        <v>87</v>
      </c>
      <c r="C92" s="46"/>
      <c r="D92" s="46"/>
      <c r="E92" s="46"/>
      <c r="F92" s="78" t="str">
        <f>IF(F87="","PENDIENTE",IF(F86="","PENDIENTE",IF(F85="","PENDIENTE",IF(F84="","PENDIENTE",IF(F83="","PENDIENTE",IF(F79="","PENDIENTE",IF(F87="NO CUMPLE","NO CUMPLE",IF(F86="NO CUMPLE","NO CUMPLE",IF(F85="NO CUMPLE","NO CUMPLE",IF(F84="NO CUMPLE","NO CUMPLE",(IF(F83="NO CUMPLE","NO CUMPLE",IF(F79="NO CUMPLE","NO CUMPLE","CUMPLE")))))))))))))</f>
        <v>CUMPLE</v>
      </c>
      <c r="G92" s="44"/>
      <c r="H92" s="181" t="s">
        <v>74</v>
      </c>
      <c r="I92" s="69"/>
      <c r="J92" s="70"/>
      <c r="K92" s="70">
        <f>SUM(K87:K91)</f>
        <v>5</v>
      </c>
      <c r="L92" s="58"/>
      <c r="M92" s="58"/>
      <c r="N92" s="58"/>
      <c r="O92" s="70"/>
      <c r="P92" s="70"/>
      <c r="Q92" s="70"/>
      <c r="R92" s="70"/>
    </row>
    <row r="93" spans="1:18" ht="14.25" thickBot="1" x14ac:dyDescent="0.3">
      <c r="B93" s="79"/>
      <c r="C93" s="79"/>
      <c r="D93" s="79"/>
      <c r="E93" s="79"/>
      <c r="F93" s="80"/>
      <c r="G93" s="79"/>
      <c r="I93" s="72"/>
      <c r="L93" s="11"/>
      <c r="M93" s="11"/>
      <c r="N93" s="11"/>
      <c r="O93" s="72"/>
      <c r="P93" s="72"/>
      <c r="Q93" s="72"/>
      <c r="R93" s="72"/>
    </row>
    <row r="94" spans="1:18" s="32" customFormat="1" ht="21" thickBot="1" x14ac:dyDescent="0.3">
      <c r="A94" s="172"/>
      <c r="B94" s="48" t="s">
        <v>91</v>
      </c>
      <c r="C94" s="366" t="s">
        <v>76</v>
      </c>
      <c r="D94" s="367"/>
      <c r="E94" s="367"/>
      <c r="F94" s="367"/>
      <c r="G94" s="368"/>
      <c r="H94" s="176"/>
      <c r="I94" s="31"/>
      <c r="J94" s="70"/>
      <c r="K94" s="70"/>
      <c r="L94" s="77"/>
      <c r="M94" s="58"/>
      <c r="N94" s="58"/>
    </row>
    <row r="95" spans="1:18" s="32" customFormat="1" ht="34.5" customHeight="1" thickBot="1" x14ac:dyDescent="0.3">
      <c r="A95" s="172"/>
      <c r="B95" s="47" t="s">
        <v>62</v>
      </c>
      <c r="C95" s="366" t="s">
        <v>78</v>
      </c>
      <c r="D95" s="367"/>
      <c r="E95" s="367"/>
      <c r="F95" s="367"/>
      <c r="G95" s="368"/>
      <c r="H95" s="176"/>
      <c r="I95" s="31"/>
      <c r="J95" s="70"/>
      <c r="K95" s="70"/>
      <c r="L95" s="83"/>
      <c r="M95" s="58"/>
      <c r="N95" s="58"/>
    </row>
    <row r="96" spans="1:18" s="34" customFormat="1" ht="32.25" customHeight="1" thickBot="1" x14ac:dyDescent="0.35">
      <c r="A96" s="173"/>
      <c r="B96" s="56" t="s">
        <v>63</v>
      </c>
      <c r="C96" s="394"/>
      <c r="D96" s="395"/>
      <c r="E96" s="395"/>
      <c r="F96" s="395"/>
      <c r="G96" s="396"/>
      <c r="H96" s="178"/>
      <c r="I96" s="33"/>
      <c r="J96" s="57"/>
      <c r="K96" s="57"/>
      <c r="L96" s="84"/>
      <c r="M96" s="59"/>
      <c r="N96" s="59"/>
    </row>
    <row r="97" spans="1:18" s="32" customFormat="1" ht="37.5" customHeight="1" thickBot="1" x14ac:dyDescent="0.3">
      <c r="A97" s="172"/>
      <c r="B97" s="49" t="s">
        <v>64</v>
      </c>
      <c r="C97" s="375">
        <v>1</v>
      </c>
      <c r="D97" s="376"/>
      <c r="E97" s="376"/>
      <c r="F97" s="376"/>
      <c r="G97" s="377"/>
      <c r="H97" s="176"/>
      <c r="I97" s="69"/>
      <c r="J97" s="70"/>
      <c r="K97" s="70"/>
      <c r="L97" s="58"/>
      <c r="M97" s="58"/>
      <c r="N97" s="58"/>
      <c r="O97" s="70"/>
      <c r="P97" s="70"/>
      <c r="Q97" s="70"/>
      <c r="R97" s="70"/>
    </row>
    <row r="98" spans="1:18" s="32" customFormat="1" ht="30" customHeight="1" thickBot="1" x14ac:dyDescent="0.35">
      <c r="A98" s="172"/>
      <c r="B98" s="51"/>
      <c r="C98" s="52" t="s">
        <v>65</v>
      </c>
      <c r="D98" s="53" t="s">
        <v>66</v>
      </c>
      <c r="E98" s="66" t="s">
        <v>172</v>
      </c>
      <c r="F98" s="54" t="s">
        <v>67</v>
      </c>
      <c r="G98" s="55" t="s">
        <v>68</v>
      </c>
      <c r="H98" s="176"/>
      <c r="I98" s="69"/>
      <c r="J98" s="70"/>
      <c r="K98" s="70"/>
      <c r="L98" s="58"/>
      <c r="M98" s="58"/>
      <c r="N98" s="58"/>
      <c r="O98" s="70"/>
      <c r="P98" s="70"/>
      <c r="Q98" s="70"/>
      <c r="R98" s="70"/>
    </row>
    <row r="99" spans="1:18" s="32" customFormat="1" ht="23.25" customHeight="1" x14ac:dyDescent="0.35">
      <c r="A99" s="172"/>
      <c r="B99" s="357" t="s">
        <v>69</v>
      </c>
      <c r="C99" s="50">
        <v>82101500</v>
      </c>
      <c r="D99" s="63"/>
      <c r="E99" s="36"/>
      <c r="F99" s="358" t="str">
        <f>IF(K103&gt;=1,"CUMPLE","NO CUMPLE")</f>
        <v>NO CUMPLE</v>
      </c>
      <c r="G99" s="86"/>
      <c r="H99" s="176"/>
      <c r="I99" s="69"/>
      <c r="J99" s="94" t="s">
        <v>79</v>
      </c>
      <c r="K99" s="70">
        <f>IF(D99="X",1,0)</f>
        <v>0</v>
      </c>
      <c r="L99" s="58"/>
      <c r="M99" s="58"/>
      <c r="N99" s="58"/>
      <c r="O99" s="70"/>
      <c r="P99" s="70"/>
      <c r="Q99" s="70"/>
      <c r="R99" s="70"/>
    </row>
    <row r="100" spans="1:18" s="34" customFormat="1" ht="15" customHeight="1" x14ac:dyDescent="0.3">
      <c r="A100" s="173"/>
      <c r="B100" s="357"/>
      <c r="C100" s="35">
        <v>82101600</v>
      </c>
      <c r="D100" s="63"/>
      <c r="E100" s="37"/>
      <c r="F100" s="358"/>
      <c r="G100" s="85"/>
      <c r="H100" s="178"/>
      <c r="I100" s="71"/>
      <c r="J100" s="57"/>
      <c r="K100" s="70">
        <f t="shared" ref="K100:K102" si="8">IF(D100="X",1,0)</f>
        <v>0</v>
      </c>
      <c r="L100" s="59"/>
      <c r="M100" s="59"/>
      <c r="N100" s="59"/>
      <c r="O100" s="57"/>
      <c r="P100" s="57"/>
      <c r="Q100" s="57"/>
      <c r="R100" s="57"/>
    </row>
    <row r="101" spans="1:18" s="34" customFormat="1" ht="19.5" x14ac:dyDescent="0.3">
      <c r="A101" s="173"/>
      <c r="B101" s="357"/>
      <c r="C101" s="35">
        <v>82101800</v>
      </c>
      <c r="D101" s="63"/>
      <c r="E101" s="37"/>
      <c r="F101" s="358"/>
      <c r="G101" s="85"/>
      <c r="H101" s="178"/>
      <c r="I101" s="71"/>
      <c r="J101" s="57"/>
      <c r="K101" s="70">
        <f t="shared" si="8"/>
        <v>0</v>
      </c>
      <c r="L101" s="59"/>
      <c r="M101" s="59"/>
      <c r="N101" s="59"/>
      <c r="O101" s="57"/>
      <c r="P101" s="57"/>
      <c r="Q101" s="57"/>
      <c r="R101" s="57"/>
    </row>
    <row r="102" spans="1:18" s="34" customFormat="1" ht="18" customHeight="1" thickBot="1" x14ac:dyDescent="0.35">
      <c r="A102" s="173"/>
      <c r="B102" s="357"/>
      <c r="C102" s="38">
        <v>82101900</v>
      </c>
      <c r="D102" s="63"/>
      <c r="E102" s="39"/>
      <c r="F102" s="358"/>
      <c r="G102" s="87"/>
      <c r="H102" s="178"/>
      <c r="I102" s="71"/>
      <c r="J102" s="57"/>
      <c r="K102" s="70">
        <f t="shared" si="8"/>
        <v>0</v>
      </c>
      <c r="L102" s="59"/>
      <c r="M102" s="59"/>
      <c r="N102" s="59"/>
      <c r="O102" s="57"/>
      <c r="P102" s="57"/>
      <c r="Q102" s="57"/>
      <c r="R102" s="57"/>
    </row>
    <row r="103" spans="1:18" s="32" customFormat="1" ht="22.5" customHeight="1" thickBot="1" x14ac:dyDescent="0.35">
      <c r="A103" s="172"/>
      <c r="B103" s="40" t="s">
        <v>171</v>
      </c>
      <c r="C103" s="41"/>
      <c r="D103" s="64"/>
      <c r="E103" s="61"/>
      <c r="F103" s="43" t="str">
        <f>IF(D103="","NO CUMPLE","CUMPLE")</f>
        <v>NO CUMPLE</v>
      </c>
      <c r="G103" s="88"/>
      <c r="H103" s="179">
        <f>YEAR(D103)</f>
        <v>1900</v>
      </c>
      <c r="I103" s="69"/>
      <c r="J103" s="70"/>
      <c r="K103" s="70">
        <f>SUM(K99:K102)</f>
        <v>0</v>
      </c>
      <c r="L103" s="58"/>
      <c r="M103" s="58"/>
      <c r="N103" s="58"/>
      <c r="O103" s="70"/>
      <c r="P103" s="70"/>
      <c r="Q103" s="70"/>
      <c r="R103" s="70"/>
    </row>
    <row r="104" spans="1:18" s="32" customFormat="1" ht="20.25" customHeight="1" thickBot="1" x14ac:dyDescent="0.35">
      <c r="A104" s="172"/>
      <c r="B104" s="40" t="s">
        <v>70</v>
      </c>
      <c r="C104" s="41"/>
      <c r="D104" s="65"/>
      <c r="E104" s="61"/>
      <c r="F104" s="43" t="str">
        <f>IF(D104="","NO CUMPLE","CUMPLE")</f>
        <v>NO CUMPLE</v>
      </c>
      <c r="G104" s="88"/>
      <c r="H104" s="176"/>
      <c r="I104" s="69"/>
      <c r="J104" s="70"/>
      <c r="K104" s="70"/>
      <c r="L104" s="58"/>
      <c r="M104" s="58"/>
      <c r="N104" s="58"/>
      <c r="O104" s="70"/>
      <c r="P104" s="70"/>
      <c r="Q104" s="70"/>
      <c r="R104" s="70"/>
    </row>
    <row r="105" spans="1:18" s="32" customFormat="1" ht="24.75" customHeight="1" thickBot="1" x14ac:dyDescent="0.35">
      <c r="A105" s="172"/>
      <c r="B105" s="40" t="s">
        <v>72</v>
      </c>
      <c r="C105" s="41"/>
      <c r="D105" s="64"/>
      <c r="E105" s="62"/>
      <c r="F105" s="43" t="str">
        <f>IF(D105="","",IF(OR(D105&gt;$C$5,D105&lt;$K$25,),"NO CUMPLE","CUMPLE"))</f>
        <v/>
      </c>
      <c r="G105" s="88"/>
      <c r="H105" s="180"/>
      <c r="I105" s="69"/>
      <c r="J105" s="70"/>
      <c r="K105" s="95">
        <v>41846</v>
      </c>
      <c r="L105" s="58"/>
      <c r="M105" s="58"/>
      <c r="N105" s="58"/>
      <c r="O105" s="75"/>
      <c r="P105" s="70"/>
      <c r="Q105" s="70"/>
      <c r="R105" s="70"/>
    </row>
    <row r="106" spans="1:18" s="32" customFormat="1" ht="19.5" customHeight="1" thickBot="1" x14ac:dyDescent="0.35">
      <c r="A106" s="172"/>
      <c r="B106" s="40" t="s">
        <v>71</v>
      </c>
      <c r="C106" s="41"/>
      <c r="D106" s="42" t="str">
        <f>IFERROR((D104/(VLOOKUP(H103,Hoja1!$A$9:$C$44,3,0)))*C97,"PENDIENTE")</f>
        <v>PENDIENTE</v>
      </c>
      <c r="E106" s="62"/>
      <c r="F106" s="43" t="str">
        <f>IF(D106=0,"NO CUMPLE","CUMPLE")</f>
        <v>CUMPLE</v>
      </c>
      <c r="G106" s="88"/>
      <c r="H106" s="180"/>
      <c r="I106" s="69"/>
      <c r="J106" s="70"/>
      <c r="K106" s="70"/>
      <c r="L106" s="58"/>
      <c r="M106" s="58"/>
      <c r="N106" s="58"/>
      <c r="O106" s="70"/>
      <c r="P106" s="70"/>
      <c r="Q106" s="70"/>
      <c r="R106" s="70"/>
    </row>
    <row r="107" spans="1:18" s="32" customFormat="1" ht="19.5" x14ac:dyDescent="0.35">
      <c r="A107" s="172"/>
      <c r="B107" s="359" t="s">
        <v>86</v>
      </c>
      <c r="C107" s="50" t="s">
        <v>81</v>
      </c>
      <c r="D107" s="63"/>
      <c r="E107" s="36"/>
      <c r="F107" s="358" t="str">
        <f>IF(K112&gt;=1,"CUMPLE","NO CUMPLE")</f>
        <v>NO CUMPLE</v>
      </c>
      <c r="G107" s="86"/>
      <c r="H107" s="176"/>
      <c r="I107" s="69"/>
      <c r="J107" s="94" t="s">
        <v>79</v>
      </c>
      <c r="K107" s="70">
        <f>IF(D107="X",1,0)</f>
        <v>0</v>
      </c>
      <c r="L107" s="58"/>
      <c r="M107" s="58">
        <f>IF(F32="CUMPLE",1,0)</f>
        <v>1</v>
      </c>
      <c r="N107" s="58"/>
      <c r="O107" s="70"/>
      <c r="P107" s="70"/>
      <c r="Q107" s="70"/>
      <c r="R107" s="70"/>
    </row>
    <row r="108" spans="1:18" s="34" customFormat="1" ht="19.5" x14ac:dyDescent="0.3">
      <c r="A108" s="173"/>
      <c r="B108" s="359"/>
      <c r="C108" s="35" t="s">
        <v>82</v>
      </c>
      <c r="D108" s="63"/>
      <c r="E108" s="37"/>
      <c r="F108" s="358"/>
      <c r="G108" s="85"/>
      <c r="H108" s="178"/>
      <c r="I108" s="71"/>
      <c r="J108" s="57"/>
      <c r="K108" s="70">
        <f t="shared" ref="K108:K111" si="9">IF(D108="X",1,0)</f>
        <v>0</v>
      </c>
      <c r="L108" s="59"/>
      <c r="M108" s="58">
        <f>IF(F52="CUMPLE",1,0)</f>
        <v>1</v>
      </c>
      <c r="N108" s="59"/>
      <c r="O108" s="57"/>
      <c r="P108" s="57"/>
      <c r="Q108" s="57"/>
      <c r="R108" s="57"/>
    </row>
    <row r="109" spans="1:18" s="34" customFormat="1" ht="19.5" x14ac:dyDescent="0.3">
      <c r="A109" s="173"/>
      <c r="B109" s="359"/>
      <c r="C109" s="35" t="s">
        <v>83</v>
      </c>
      <c r="D109" s="63"/>
      <c r="E109" s="37"/>
      <c r="F109" s="358"/>
      <c r="G109" s="85"/>
      <c r="H109" s="178"/>
      <c r="I109" s="71"/>
      <c r="J109" s="57"/>
      <c r="K109" s="70">
        <f t="shared" si="9"/>
        <v>0</v>
      </c>
      <c r="L109" s="59"/>
      <c r="M109" s="58">
        <f>IF(F72="CUMPLE",1,0)</f>
        <v>1</v>
      </c>
      <c r="N109" s="59"/>
      <c r="O109" s="57"/>
      <c r="P109" s="57"/>
      <c r="Q109" s="57"/>
      <c r="R109" s="57"/>
    </row>
    <row r="110" spans="1:18" s="34" customFormat="1" ht="19.5" x14ac:dyDescent="0.3">
      <c r="A110" s="173"/>
      <c r="B110" s="359"/>
      <c r="C110" s="38" t="s">
        <v>84</v>
      </c>
      <c r="D110" s="63"/>
      <c r="E110" s="67"/>
      <c r="F110" s="358"/>
      <c r="G110" s="85"/>
      <c r="H110" s="178"/>
      <c r="I110" s="71"/>
      <c r="J110" s="57"/>
      <c r="K110" s="70">
        <f t="shared" si="9"/>
        <v>0</v>
      </c>
      <c r="L110" s="59"/>
      <c r="M110" s="58">
        <f>IF(F92="CUMPLE",1,0)</f>
        <v>1</v>
      </c>
      <c r="N110" s="59"/>
      <c r="O110" s="57"/>
      <c r="P110" s="57"/>
      <c r="Q110" s="57"/>
      <c r="R110" s="57"/>
    </row>
    <row r="111" spans="1:18" s="34" customFormat="1" ht="20.25" thickBot="1" x14ac:dyDescent="0.35">
      <c r="A111" s="173"/>
      <c r="B111" s="359"/>
      <c r="C111" s="68" t="s">
        <v>85</v>
      </c>
      <c r="D111" s="63"/>
      <c r="E111" s="39"/>
      <c r="F111" s="358"/>
      <c r="G111" s="87"/>
      <c r="H111" s="178"/>
      <c r="I111" s="71"/>
      <c r="J111" s="57"/>
      <c r="K111" s="70">
        <f t="shared" si="9"/>
        <v>0</v>
      </c>
      <c r="L111" s="59"/>
      <c r="M111" s="58">
        <f>IF(F112="CUMPLE",1,0)</f>
        <v>0</v>
      </c>
      <c r="N111" s="59"/>
      <c r="O111" s="57"/>
      <c r="P111" s="57"/>
      <c r="Q111" s="57"/>
      <c r="R111" s="57"/>
    </row>
    <row r="112" spans="1:18" s="32" customFormat="1" ht="16.5" thickBot="1" x14ac:dyDescent="0.35">
      <c r="A112" s="172"/>
      <c r="B112" s="45" t="s">
        <v>87</v>
      </c>
      <c r="C112" s="46"/>
      <c r="D112" s="46"/>
      <c r="E112" s="46"/>
      <c r="F112" s="78" t="str">
        <f>IF(F107="","PENDIENTE",IF(F106="","PENDIENTE",IF(F105="","PENDIENTE",IF(F104="","PENDIENTE",IF(F103="","PENDIENTE",IF(F99="","PENDIENTE",IF(F107="NO CUMPLE","NO CUMPLE",IF(F106="NO CUMPLE","NO CUMPLE",IF(F105="NO CUMPLE","NO CUMPLE",IF(F104="NO CUMPLE","NO CUMPLE",(IF(F103="NO CUMPLE","NO CUMPLE",IF(F99="NO CUMPLE","NO CUMPLE","CUMPLE")))))))))))))</f>
        <v>PENDIENTE</v>
      </c>
      <c r="G112" s="44"/>
      <c r="H112" s="181" t="s">
        <v>74</v>
      </c>
      <c r="I112" s="69"/>
      <c r="J112" s="70"/>
      <c r="K112" s="70">
        <f>SUM(K107:K111)</f>
        <v>0</v>
      </c>
      <c r="L112" s="58"/>
      <c r="M112" s="58">
        <f>SUM(M107:M111)</f>
        <v>4</v>
      </c>
      <c r="N112" s="58"/>
      <c r="O112" s="70"/>
      <c r="P112" s="70"/>
      <c r="Q112" s="70"/>
      <c r="R112" s="70"/>
    </row>
    <row r="113" spans="1:18" ht="14.25" thickBot="1" x14ac:dyDescent="0.3">
      <c r="B113"/>
      <c r="C113"/>
      <c r="D113"/>
      <c r="E113"/>
      <c r="F113" s="1"/>
      <c r="G113"/>
      <c r="I113" s="72"/>
      <c r="L113" s="72"/>
      <c r="M113" s="72"/>
      <c r="N113" s="72"/>
      <c r="O113" s="72"/>
      <c r="P113" s="72"/>
      <c r="Q113" s="72"/>
      <c r="R113" s="72"/>
    </row>
    <row r="114" spans="1:18" ht="16.5" customHeight="1" thickBot="1" x14ac:dyDescent="0.3">
      <c r="B114" s="360" t="s">
        <v>92</v>
      </c>
      <c r="C114" s="361"/>
      <c r="D114" s="361"/>
      <c r="E114" s="361"/>
      <c r="F114" s="362"/>
      <c r="G114" s="81">
        <f>IFERROR(SUM(D26,D46,D66,D86,D106),"")</f>
        <v>20962.591153148838</v>
      </c>
    </row>
    <row r="115" spans="1:18" ht="14.25" thickBot="1" x14ac:dyDescent="0.3">
      <c r="B115"/>
      <c r="C115"/>
      <c r="D115"/>
      <c r="E115"/>
      <c r="F115" s="1"/>
      <c r="G115"/>
    </row>
    <row r="116" spans="1:18" ht="16.5" thickBot="1" x14ac:dyDescent="0.35">
      <c r="B116"/>
      <c r="C116"/>
      <c r="D116"/>
      <c r="E116"/>
      <c r="F116" s="1"/>
      <c r="G116" s="78" t="str">
        <f>IF(G114="","",IF(G114&gt;=$C$7,"CUMPLE","NO CUMPLE"))</f>
        <v>CUMPLE</v>
      </c>
    </row>
    <row r="117" spans="1:18" ht="14.25" thickBot="1" x14ac:dyDescent="0.3">
      <c r="B117"/>
      <c r="C117"/>
      <c r="D117"/>
      <c r="E117"/>
      <c r="F117" s="1"/>
      <c r="G117"/>
    </row>
    <row r="118" spans="1:18" ht="20.25" thickBot="1" x14ac:dyDescent="0.4">
      <c r="B118" s="306" t="s">
        <v>93</v>
      </c>
      <c r="C118" s="307"/>
      <c r="D118" s="307"/>
      <c r="E118" s="307"/>
      <c r="F118" s="308"/>
      <c r="G118" s="82" t="str">
        <f>IF(M112&lt;=1,"NO HABILITADO",IF(G116="NO CUMPLE","NO HABILITADO","HABILITADO"))</f>
        <v>HABILITADO</v>
      </c>
    </row>
    <row r="119" spans="1:18" x14ac:dyDescent="0.25">
      <c r="B119"/>
      <c r="C119"/>
      <c r="D119"/>
      <c r="E119"/>
      <c r="F119" s="1"/>
      <c r="G119"/>
    </row>
    <row r="120" spans="1:18" s="34" customFormat="1" ht="19.5" thickBot="1" x14ac:dyDescent="0.35">
      <c r="A120" s="173"/>
      <c r="B120" s="309" t="s">
        <v>94</v>
      </c>
      <c r="C120" s="310"/>
      <c r="D120" s="310"/>
      <c r="E120" s="310"/>
      <c r="F120" s="310"/>
      <c r="G120" s="311"/>
      <c r="H120" s="176"/>
      <c r="I120" s="33"/>
      <c r="J120" s="57"/>
      <c r="K120" s="57" t="s">
        <v>73</v>
      </c>
    </row>
    <row r="121" spans="1:18" s="34" customFormat="1" ht="3.75" customHeight="1" thickBot="1" x14ac:dyDescent="0.35">
      <c r="A121" s="173"/>
      <c r="B121" s="99"/>
      <c r="C121" s="99"/>
      <c r="D121" s="99"/>
      <c r="E121" s="99"/>
      <c r="F121" s="99"/>
      <c r="G121" s="99"/>
      <c r="H121" s="176"/>
      <c r="I121" s="33"/>
      <c r="J121" s="57"/>
      <c r="K121" s="57" t="s">
        <v>74</v>
      </c>
    </row>
    <row r="122" spans="1:18" s="34" customFormat="1" ht="36.75" customHeight="1" thickBot="1" x14ac:dyDescent="0.35">
      <c r="A122" s="173"/>
      <c r="B122" s="280" t="s">
        <v>116</v>
      </c>
      <c r="C122" s="281"/>
      <c r="D122" s="281"/>
      <c r="E122" s="281"/>
      <c r="F122" s="281"/>
      <c r="G122" s="135" t="s">
        <v>73</v>
      </c>
      <c r="H122" s="176"/>
      <c r="I122" s="33"/>
      <c r="J122" s="57"/>
      <c r="K122" s="57"/>
    </row>
    <row r="123" spans="1:18" s="34" customFormat="1" ht="3" customHeight="1" thickBot="1" x14ac:dyDescent="0.35">
      <c r="A123" s="173"/>
      <c r="B123" s="99"/>
      <c r="C123" s="99"/>
      <c r="D123" s="99"/>
      <c r="E123" s="99"/>
      <c r="F123" s="99"/>
      <c r="G123" s="99"/>
      <c r="H123" s="176"/>
      <c r="I123" s="33"/>
      <c r="J123" s="57"/>
      <c r="K123" s="57"/>
    </row>
    <row r="124" spans="1:18" s="34" customFormat="1" ht="27.75" customHeight="1" thickBot="1" x14ac:dyDescent="0.35">
      <c r="A124" s="173"/>
      <c r="B124" s="316" t="s">
        <v>100</v>
      </c>
      <c r="C124" s="316"/>
      <c r="D124" s="316"/>
      <c r="E124" s="316"/>
      <c r="F124" s="316"/>
      <c r="G124" s="316"/>
      <c r="H124" s="176"/>
      <c r="I124" s="33"/>
      <c r="J124" s="57"/>
      <c r="K124" s="57"/>
    </row>
    <row r="125" spans="1:18" s="34" customFormat="1" ht="27.75" customHeight="1" thickBot="1" x14ac:dyDescent="0.35">
      <c r="A125" s="173"/>
      <c r="B125" s="318" t="s">
        <v>103</v>
      </c>
      <c r="C125" s="319"/>
      <c r="D125" s="320"/>
      <c r="E125" s="319" t="s">
        <v>104</v>
      </c>
      <c r="F125" s="319"/>
      <c r="G125" s="319"/>
      <c r="H125" s="176"/>
      <c r="I125" s="33"/>
      <c r="J125" s="57"/>
      <c r="K125" s="57"/>
    </row>
    <row r="126" spans="1:18" s="34" customFormat="1" ht="48" customHeight="1" thickBot="1" x14ac:dyDescent="0.35">
      <c r="A126" s="173"/>
      <c r="B126" s="287" t="s">
        <v>101</v>
      </c>
      <c r="C126" s="288"/>
      <c r="D126" s="289"/>
      <c r="E126" s="287" t="s">
        <v>102</v>
      </c>
      <c r="F126" s="288"/>
      <c r="G126" s="289"/>
      <c r="H126" s="176"/>
      <c r="I126" s="33"/>
      <c r="J126" s="57"/>
      <c r="K126" s="57" t="s">
        <v>105</v>
      </c>
    </row>
    <row r="127" spans="1:18" s="34" customFormat="1" ht="26.25" customHeight="1" x14ac:dyDescent="0.3">
      <c r="A127" s="173"/>
      <c r="B127" s="92" t="s">
        <v>95</v>
      </c>
      <c r="C127" s="303" t="s">
        <v>252</v>
      </c>
      <c r="D127" s="304"/>
      <c r="E127" s="304"/>
      <c r="F127" s="304"/>
      <c r="G127" s="304"/>
      <c r="H127" s="182"/>
      <c r="I127" s="33"/>
      <c r="J127" s="57"/>
      <c r="K127" s="57" t="s">
        <v>106</v>
      </c>
    </row>
    <row r="128" spans="1:18" s="34" customFormat="1" ht="17.25" thickBot="1" x14ac:dyDescent="0.35">
      <c r="A128" s="173"/>
      <c r="B128" s="89"/>
      <c r="C128" s="293" t="s">
        <v>65</v>
      </c>
      <c r="D128" s="294"/>
      <c r="E128" s="90" t="s">
        <v>66</v>
      </c>
      <c r="F128" s="90" t="s">
        <v>67</v>
      </c>
      <c r="G128" s="90" t="s">
        <v>68</v>
      </c>
      <c r="H128" s="183" t="s">
        <v>96</v>
      </c>
      <c r="I128" s="33"/>
      <c r="J128" s="57"/>
      <c r="K128" s="57" t="s">
        <v>107</v>
      </c>
    </row>
    <row r="129" spans="1:18" s="32" customFormat="1" ht="54.75" customHeight="1" thickBot="1" x14ac:dyDescent="0.35">
      <c r="A129" s="172"/>
      <c r="B129" s="97" t="s">
        <v>97</v>
      </c>
      <c r="C129" s="332" t="s">
        <v>102</v>
      </c>
      <c r="D129" s="333"/>
      <c r="E129" s="118" t="s">
        <v>106</v>
      </c>
      <c r="F129" s="119" t="str">
        <f>IF(E129="","NO CUMPLE","CUMPLE")</f>
        <v>CUMPLE</v>
      </c>
      <c r="G129" s="117"/>
      <c r="H129" s="184" t="s">
        <v>98</v>
      </c>
      <c r="I129" s="73" t="s">
        <v>73</v>
      </c>
      <c r="J129" s="57"/>
      <c r="K129" s="96" t="s">
        <v>108</v>
      </c>
      <c r="N129" s="34">
        <f t="shared" ref="N129:N130" si="10">IF(F129="CUMPLE",1,0)</f>
        <v>1</v>
      </c>
    </row>
    <row r="130" spans="1:18" s="32" customFormat="1" ht="27" customHeight="1" x14ac:dyDescent="0.35">
      <c r="A130" s="172"/>
      <c r="B130" s="100"/>
      <c r="C130" s="334" t="s">
        <v>110</v>
      </c>
      <c r="D130" s="335"/>
      <c r="E130" s="101" t="s">
        <v>79</v>
      </c>
      <c r="F130" s="336" t="str">
        <f>IF(E129="ADMINISTRACIÓN DE EMPRESAS ",IF(K135&gt;=5,"CUMPLE","NO CUMPLE"),IF(K135&gt;=4,"CUMPLE","NO CUMPLE"))</f>
        <v>CUMPLE</v>
      </c>
      <c r="G130" s="115"/>
      <c r="H130" s="185"/>
      <c r="I130" s="69"/>
      <c r="J130" s="94" t="s">
        <v>79</v>
      </c>
      <c r="K130" s="70">
        <f>IF(E130="X",1,0)</f>
        <v>1</v>
      </c>
      <c r="L130" s="58"/>
      <c r="M130" s="58">
        <f>IF(F52="CUMPLE",1,0)</f>
        <v>1</v>
      </c>
      <c r="N130" s="34">
        <f t="shared" si="10"/>
        <v>1</v>
      </c>
      <c r="O130" s="70"/>
      <c r="P130" s="70"/>
      <c r="Q130" s="70"/>
      <c r="R130" s="70"/>
    </row>
    <row r="131" spans="1:18" s="34" customFormat="1" ht="19.5" x14ac:dyDescent="0.3">
      <c r="A131" s="173"/>
      <c r="B131" s="100"/>
      <c r="C131" s="339" t="s">
        <v>111</v>
      </c>
      <c r="D131" s="340"/>
      <c r="E131" s="101" t="s">
        <v>79</v>
      </c>
      <c r="F131" s="337"/>
      <c r="G131" s="341"/>
      <c r="H131" s="342"/>
      <c r="I131" s="71"/>
      <c r="J131" s="57"/>
      <c r="K131" s="70">
        <f>IF(E131="X",1,0)</f>
        <v>1</v>
      </c>
      <c r="L131" s="59"/>
      <c r="M131" s="58">
        <f>IF(F72="CUMPLE",1,0)</f>
        <v>1</v>
      </c>
      <c r="O131" s="57"/>
      <c r="P131" s="57"/>
      <c r="Q131" s="57"/>
      <c r="R131" s="57"/>
    </row>
    <row r="132" spans="1:18" s="34" customFormat="1" ht="25.5" customHeight="1" x14ac:dyDescent="0.3">
      <c r="A132" s="173"/>
      <c r="B132" s="120" t="s">
        <v>109</v>
      </c>
      <c r="C132" s="343" t="s">
        <v>112</v>
      </c>
      <c r="D132" s="344"/>
      <c r="E132" s="101" t="s">
        <v>79</v>
      </c>
      <c r="F132" s="337"/>
      <c r="G132" s="116"/>
      <c r="H132" s="186"/>
      <c r="I132" s="71"/>
      <c r="J132" s="57"/>
      <c r="K132" s="70">
        <f>IF(E132="X",1,0)</f>
        <v>1</v>
      </c>
      <c r="L132" s="59"/>
      <c r="M132" s="58">
        <f>IF(F92="CUMPLE",1,0)</f>
        <v>1</v>
      </c>
      <c r="O132" s="57"/>
      <c r="P132" s="57"/>
      <c r="Q132" s="57"/>
      <c r="R132" s="57"/>
    </row>
    <row r="133" spans="1:18" s="34" customFormat="1" ht="20.25" thickBot="1" x14ac:dyDescent="0.35">
      <c r="A133" s="173"/>
      <c r="B133" s="100"/>
      <c r="C133" s="345" t="s">
        <v>114</v>
      </c>
      <c r="D133" s="346"/>
      <c r="E133" s="101" t="s">
        <v>79</v>
      </c>
      <c r="F133" s="337"/>
      <c r="G133" s="116"/>
      <c r="H133" s="186"/>
      <c r="I133" s="71"/>
      <c r="J133" s="57"/>
      <c r="K133" s="70">
        <f>IF(E133="X",1,0)</f>
        <v>1</v>
      </c>
      <c r="L133" s="59"/>
      <c r="M133" s="58">
        <f>IF(F112="CUMPLE",1,0)</f>
        <v>0</v>
      </c>
      <c r="O133" s="57"/>
      <c r="P133" s="57"/>
      <c r="Q133" s="57"/>
      <c r="R133" s="57"/>
    </row>
    <row r="134" spans="1:18" s="34" customFormat="1" ht="40.5" customHeight="1" thickBot="1" x14ac:dyDescent="0.35">
      <c r="A134" s="173"/>
      <c r="B134" s="98"/>
      <c r="C134" s="347" t="s">
        <v>113</v>
      </c>
      <c r="D134" s="348"/>
      <c r="E134" s="63"/>
      <c r="F134" s="337"/>
      <c r="G134" s="116"/>
      <c r="H134" s="186"/>
      <c r="I134" s="71"/>
      <c r="J134" s="57"/>
      <c r="K134" s="70">
        <f>IF(E134="X",1,0)</f>
        <v>0</v>
      </c>
      <c r="L134" s="59"/>
      <c r="M134" s="58"/>
      <c r="O134" s="57"/>
      <c r="P134" s="57"/>
      <c r="Q134" s="57"/>
      <c r="R134" s="57"/>
    </row>
    <row r="135" spans="1:18" s="34" customFormat="1" ht="39" customHeight="1" thickBot="1" x14ac:dyDescent="0.35">
      <c r="A135" s="173"/>
      <c r="B135" s="98"/>
      <c r="C135" s="321" t="s">
        <v>115</v>
      </c>
      <c r="D135" s="322"/>
      <c r="E135" s="102"/>
      <c r="F135" s="338"/>
      <c r="G135" s="115"/>
      <c r="H135" s="187"/>
      <c r="I135" s="71"/>
      <c r="J135" s="57"/>
      <c r="K135" s="70">
        <f>SUM(K130:K134)</f>
        <v>4</v>
      </c>
      <c r="L135" s="59"/>
      <c r="M135" s="58"/>
      <c r="O135" s="57"/>
      <c r="P135" s="57"/>
      <c r="Q135" s="57"/>
      <c r="R135" s="57"/>
    </row>
    <row r="136" spans="1:18" s="34" customFormat="1" ht="29.25" customHeight="1" x14ac:dyDescent="0.3">
      <c r="A136" s="173"/>
      <c r="B136" s="323" t="s">
        <v>99</v>
      </c>
      <c r="C136" s="326" t="s">
        <v>117</v>
      </c>
      <c r="D136" s="103" t="s">
        <v>120</v>
      </c>
      <c r="E136" s="107" t="s">
        <v>121</v>
      </c>
      <c r="F136" s="128" t="str">
        <f>IF(E136="","NO CUMPLE","CUMPLE")</f>
        <v>CUMPLE</v>
      </c>
      <c r="G136" s="110"/>
      <c r="H136" s="188"/>
      <c r="I136" s="33"/>
      <c r="J136" s="57" t="s">
        <v>73</v>
      </c>
      <c r="K136" s="57" t="s">
        <v>121</v>
      </c>
      <c r="N136" s="34">
        <f>IF(F136="CUMPLE",1,0)</f>
        <v>1</v>
      </c>
    </row>
    <row r="137" spans="1:18" s="34" customFormat="1" ht="55.5" customHeight="1" x14ac:dyDescent="0.3">
      <c r="A137" s="173"/>
      <c r="B137" s="324"/>
      <c r="C137" s="327"/>
      <c r="D137" s="104" t="s">
        <v>124</v>
      </c>
      <c r="E137" s="108" t="s">
        <v>73</v>
      </c>
      <c r="F137" s="129" t="str">
        <f>IF(E137="SI","CUMPLE",IF(E137="NO","NO CUMPLE","PENDIENTE"))</f>
        <v>CUMPLE</v>
      </c>
      <c r="G137" s="111"/>
      <c r="H137" s="189"/>
      <c r="I137" s="33"/>
      <c r="J137" s="57" t="s">
        <v>74</v>
      </c>
      <c r="K137" s="57" t="s">
        <v>122</v>
      </c>
      <c r="N137" s="34">
        <f t="shared" ref="N137:N155" si="11">IF(F137="CUMPLE",1,0)</f>
        <v>1</v>
      </c>
    </row>
    <row r="138" spans="1:18" s="34" customFormat="1" ht="43.5" customHeight="1" x14ac:dyDescent="0.3">
      <c r="A138" s="173"/>
      <c r="B138" s="324"/>
      <c r="C138" s="327"/>
      <c r="D138" s="105" t="s">
        <v>125</v>
      </c>
      <c r="E138" s="109">
        <v>42005</v>
      </c>
      <c r="F138" s="127" t="str">
        <f>IF(E138="","NO CUMPLE","CUMPLE")</f>
        <v>CUMPLE</v>
      </c>
      <c r="G138" s="111"/>
      <c r="H138" s="190"/>
      <c r="I138" s="33"/>
      <c r="J138" s="57"/>
      <c r="K138" s="57" t="s">
        <v>123</v>
      </c>
      <c r="N138" s="34">
        <f t="shared" si="11"/>
        <v>1</v>
      </c>
    </row>
    <row r="139" spans="1:18" s="34" customFormat="1" ht="45" customHeight="1" x14ac:dyDescent="0.3">
      <c r="A139" s="173"/>
      <c r="B139" s="324"/>
      <c r="C139" s="327"/>
      <c r="D139" s="105" t="s">
        <v>126</v>
      </c>
      <c r="E139" s="109">
        <v>42735</v>
      </c>
      <c r="F139" s="127" t="str">
        <f>IF(E139="","NO CUMPLE","CUMPLE")</f>
        <v>CUMPLE</v>
      </c>
      <c r="G139" s="112"/>
      <c r="H139" s="189"/>
      <c r="I139" s="91" t="s">
        <v>73</v>
      </c>
      <c r="J139" s="57"/>
      <c r="K139" s="57"/>
      <c r="N139" s="34">
        <f t="shared" si="11"/>
        <v>1</v>
      </c>
    </row>
    <row r="140" spans="1:18" s="34" customFormat="1" ht="29.25" customHeight="1" thickBot="1" x14ac:dyDescent="0.35">
      <c r="A140" s="173"/>
      <c r="B140" s="324"/>
      <c r="C140" s="328"/>
      <c r="D140" s="106" t="s">
        <v>127</v>
      </c>
      <c r="E140" s="114">
        <f>IF(E138="","PENDIENTE FECHA DE INICIO",(E139-E138)/30)</f>
        <v>24.333333333333332</v>
      </c>
      <c r="F140" s="130" t="str">
        <f>IF(E140="PENDIENTE FECHA DE INICIO","PENDIENTE",IF(E140&gt;=6,"CUMPLE","NO CUMPLE"))</f>
        <v>CUMPLE</v>
      </c>
      <c r="G140" s="113"/>
      <c r="H140" s="188"/>
      <c r="I140" s="91" t="s">
        <v>74</v>
      </c>
      <c r="J140" s="57"/>
      <c r="K140" s="57"/>
      <c r="N140" s="34">
        <f t="shared" si="11"/>
        <v>1</v>
      </c>
    </row>
    <row r="141" spans="1:18" s="34" customFormat="1" ht="29.25" customHeight="1" x14ac:dyDescent="0.3">
      <c r="A141" s="173"/>
      <c r="B141" s="324"/>
      <c r="C141" s="326" t="s">
        <v>118</v>
      </c>
      <c r="D141" s="103" t="s">
        <v>120</v>
      </c>
      <c r="E141" s="107" t="s">
        <v>121</v>
      </c>
      <c r="F141" s="128" t="str">
        <f>IF(E141="","NO CUMPLE","CUMPLE")</f>
        <v>CUMPLE</v>
      </c>
      <c r="G141" s="110"/>
      <c r="H141" s="188"/>
      <c r="I141" s="33"/>
      <c r="J141" s="57" t="s">
        <v>73</v>
      </c>
      <c r="K141" s="57" t="s">
        <v>121</v>
      </c>
      <c r="N141" s="34">
        <f t="shared" si="11"/>
        <v>1</v>
      </c>
    </row>
    <row r="142" spans="1:18" s="34" customFormat="1" ht="55.5" customHeight="1" x14ac:dyDescent="0.3">
      <c r="A142" s="173"/>
      <c r="B142" s="324"/>
      <c r="C142" s="327"/>
      <c r="D142" s="104" t="s">
        <v>124</v>
      </c>
      <c r="E142" s="108" t="s">
        <v>73</v>
      </c>
      <c r="F142" s="129" t="str">
        <f>IF(E142="SI","CUMPLE",IF(E142="NO","NO CUMPLE","PENDIENTE"))</f>
        <v>CUMPLE</v>
      </c>
      <c r="G142" s="111"/>
      <c r="H142" s="189"/>
      <c r="I142" s="33"/>
      <c r="J142" s="57" t="s">
        <v>74</v>
      </c>
      <c r="K142" s="57" t="s">
        <v>122</v>
      </c>
      <c r="N142" s="34">
        <f t="shared" si="11"/>
        <v>1</v>
      </c>
    </row>
    <row r="143" spans="1:18" s="34" customFormat="1" ht="64.5" customHeight="1" x14ac:dyDescent="0.3">
      <c r="A143" s="173"/>
      <c r="B143" s="324"/>
      <c r="C143" s="327"/>
      <c r="D143" s="105" t="s">
        <v>125</v>
      </c>
      <c r="E143" s="205"/>
      <c r="F143" s="127" t="str">
        <f>IF(E143="","NO CUMPLE","CUMPLE")</f>
        <v>NO CUMPLE</v>
      </c>
      <c r="G143" s="206" t="s">
        <v>326</v>
      </c>
      <c r="H143" s="190"/>
      <c r="I143" s="33"/>
      <c r="J143" s="57"/>
      <c r="K143" s="57" t="s">
        <v>123</v>
      </c>
      <c r="N143" s="34">
        <f t="shared" si="11"/>
        <v>0</v>
      </c>
    </row>
    <row r="144" spans="1:18" s="34" customFormat="1" ht="45" customHeight="1" x14ac:dyDescent="0.3">
      <c r="A144" s="173"/>
      <c r="B144" s="324"/>
      <c r="C144" s="327"/>
      <c r="D144" s="105" t="s">
        <v>126</v>
      </c>
      <c r="E144" s="109">
        <v>43555</v>
      </c>
      <c r="F144" s="127" t="str">
        <f>IF(E144="","NO CUMPLE","CUMPLE")</f>
        <v>CUMPLE</v>
      </c>
      <c r="G144" s="112"/>
      <c r="H144" s="189"/>
      <c r="I144" s="91" t="s">
        <v>73</v>
      </c>
      <c r="J144" s="57"/>
      <c r="K144" s="57"/>
      <c r="N144" s="34">
        <f t="shared" si="11"/>
        <v>1</v>
      </c>
    </row>
    <row r="145" spans="1:14" s="34" customFormat="1" ht="29.25" customHeight="1" thickBot="1" x14ac:dyDescent="0.35">
      <c r="A145" s="173"/>
      <c r="B145" s="324"/>
      <c r="C145" s="328"/>
      <c r="D145" s="106" t="s">
        <v>127</v>
      </c>
      <c r="E145" s="114" t="str">
        <f>IF(E143="","PENDIENTE FECHA DE INICIO",(E144-E143)/30)</f>
        <v>PENDIENTE FECHA DE INICIO</v>
      </c>
      <c r="F145" s="130" t="str">
        <f>IF(E145="PENDIENTE FECHA DE INICIO","PENDIENTE",IF(E145&gt;=6,"CUMPLE","NO CUMPLE"))</f>
        <v>PENDIENTE</v>
      </c>
      <c r="G145" s="113"/>
      <c r="H145" s="188"/>
      <c r="I145" s="91" t="s">
        <v>74</v>
      </c>
      <c r="J145" s="57"/>
      <c r="K145" s="57"/>
      <c r="N145" s="34">
        <f t="shared" si="11"/>
        <v>0</v>
      </c>
    </row>
    <row r="146" spans="1:14" s="34" customFormat="1" ht="29.25" customHeight="1" x14ac:dyDescent="0.3">
      <c r="A146" s="173"/>
      <c r="B146" s="324"/>
      <c r="C146" s="326" t="s">
        <v>119</v>
      </c>
      <c r="D146" s="103" t="s">
        <v>120</v>
      </c>
      <c r="E146" s="107" t="s">
        <v>121</v>
      </c>
      <c r="F146" s="128" t="str">
        <f>IF(E146="","NO CUMPLE","CUMPLE")</f>
        <v>CUMPLE</v>
      </c>
      <c r="G146" s="110"/>
      <c r="H146" s="188"/>
      <c r="I146" s="33"/>
      <c r="J146" s="57" t="s">
        <v>73</v>
      </c>
      <c r="K146" s="57" t="s">
        <v>121</v>
      </c>
      <c r="N146" s="34">
        <f t="shared" si="11"/>
        <v>1</v>
      </c>
    </row>
    <row r="147" spans="1:14" s="34" customFormat="1" ht="55.5" customHeight="1" x14ac:dyDescent="0.3">
      <c r="A147" s="173"/>
      <c r="B147" s="324"/>
      <c r="C147" s="327"/>
      <c r="D147" s="104" t="s">
        <v>124</v>
      </c>
      <c r="E147" s="108" t="s">
        <v>73</v>
      </c>
      <c r="F147" s="129" t="str">
        <f>IF(E147="SI","CUMPLE",IF(E147="NO","NO CUMPLE","PENDIENTE"))</f>
        <v>CUMPLE</v>
      </c>
      <c r="G147" s="111"/>
      <c r="H147" s="189"/>
      <c r="I147" s="33"/>
      <c r="J147" s="57" t="s">
        <v>74</v>
      </c>
      <c r="K147" s="57" t="s">
        <v>122</v>
      </c>
      <c r="N147" s="34">
        <f t="shared" si="11"/>
        <v>1</v>
      </c>
    </row>
    <row r="148" spans="1:14" s="34" customFormat="1" ht="43.5" customHeight="1" x14ac:dyDescent="0.3">
      <c r="A148" s="173"/>
      <c r="B148" s="324"/>
      <c r="C148" s="327"/>
      <c r="D148" s="105" t="s">
        <v>125</v>
      </c>
      <c r="E148" s="109">
        <v>42877</v>
      </c>
      <c r="F148" s="127" t="str">
        <f>IF(E148="","NO CUMPLE","CUMPLE")</f>
        <v>CUMPLE</v>
      </c>
      <c r="G148" s="111"/>
      <c r="H148" s="190"/>
      <c r="I148" s="33"/>
      <c r="J148" s="57"/>
      <c r="K148" s="57" t="s">
        <v>123</v>
      </c>
      <c r="N148" s="34">
        <f t="shared" si="11"/>
        <v>1</v>
      </c>
    </row>
    <row r="149" spans="1:14" s="34" customFormat="1" ht="45" customHeight="1" x14ac:dyDescent="0.3">
      <c r="A149" s="173"/>
      <c r="B149" s="324"/>
      <c r="C149" s="327"/>
      <c r="D149" s="105" t="s">
        <v>126</v>
      </c>
      <c r="E149" s="109">
        <v>43242</v>
      </c>
      <c r="F149" s="127" t="str">
        <f>IF(E149="","NO CUMPLE","CUMPLE")</f>
        <v>CUMPLE</v>
      </c>
      <c r="G149" s="112"/>
      <c r="H149" s="189"/>
      <c r="I149" s="91" t="s">
        <v>73</v>
      </c>
      <c r="J149" s="57"/>
      <c r="K149" s="57"/>
      <c r="N149" s="34">
        <f t="shared" si="11"/>
        <v>1</v>
      </c>
    </row>
    <row r="150" spans="1:14" s="34" customFormat="1" ht="29.25" customHeight="1" thickBot="1" x14ac:dyDescent="0.35">
      <c r="A150" s="173"/>
      <c r="B150" s="324"/>
      <c r="C150" s="328"/>
      <c r="D150" s="106" t="s">
        <v>127</v>
      </c>
      <c r="E150" s="114">
        <f>IF(E148="","PENDIENTE FECHA DE INICIO",(E149-E148)/30)</f>
        <v>12.166666666666666</v>
      </c>
      <c r="F150" s="130" t="str">
        <f>IF(E150="PENDIENTE FECHA DE INICIO","PENDIENTE",IF(E150&gt;=6,"CUMPLE","NO CUMPLE"))</f>
        <v>CUMPLE</v>
      </c>
      <c r="G150" s="113"/>
      <c r="H150" s="188"/>
      <c r="I150" s="91" t="s">
        <v>74</v>
      </c>
      <c r="J150" s="57"/>
      <c r="K150" s="57"/>
      <c r="N150" s="34">
        <f t="shared" si="11"/>
        <v>1</v>
      </c>
    </row>
    <row r="151" spans="1:14" s="34" customFormat="1" ht="29.25" customHeight="1" x14ac:dyDescent="0.3">
      <c r="A151" s="173"/>
      <c r="B151" s="324"/>
      <c r="C151" s="326" t="s">
        <v>128</v>
      </c>
      <c r="D151" s="103" t="s">
        <v>120</v>
      </c>
      <c r="E151" s="107" t="s">
        <v>121</v>
      </c>
      <c r="F151" s="128" t="str">
        <f>IF(E151="","NO CUMPLE","CUMPLE")</f>
        <v>CUMPLE</v>
      </c>
      <c r="G151" s="110"/>
      <c r="H151" s="188"/>
      <c r="I151" s="33"/>
      <c r="J151" s="57" t="s">
        <v>73</v>
      </c>
      <c r="K151" s="57" t="s">
        <v>121</v>
      </c>
      <c r="N151" s="34">
        <f t="shared" si="11"/>
        <v>1</v>
      </c>
    </row>
    <row r="152" spans="1:14" s="34" customFormat="1" ht="55.5" customHeight="1" x14ac:dyDescent="0.3">
      <c r="A152" s="173"/>
      <c r="B152" s="324"/>
      <c r="C152" s="327"/>
      <c r="D152" s="104" t="s">
        <v>124</v>
      </c>
      <c r="E152" s="108" t="s">
        <v>73</v>
      </c>
      <c r="F152" s="129" t="str">
        <f>IF(E152="SI","CUMPLE",IF(E152="NO","NO CUMPLE","PENDIENTE"))</f>
        <v>CUMPLE</v>
      </c>
      <c r="G152" s="111"/>
      <c r="H152" s="189"/>
      <c r="I152" s="33"/>
      <c r="J152" s="57" t="s">
        <v>74</v>
      </c>
      <c r="K152" s="57" t="s">
        <v>122</v>
      </c>
      <c r="N152" s="34">
        <f t="shared" si="11"/>
        <v>1</v>
      </c>
    </row>
    <row r="153" spans="1:14" s="34" customFormat="1" ht="43.5" customHeight="1" x14ac:dyDescent="0.3">
      <c r="A153" s="173"/>
      <c r="B153" s="324"/>
      <c r="C153" s="327"/>
      <c r="D153" s="105" t="s">
        <v>125</v>
      </c>
      <c r="E153" s="109">
        <v>43228</v>
      </c>
      <c r="F153" s="127" t="str">
        <f>IF(E153="","NO CUMPLE","CUMPLE")</f>
        <v>CUMPLE</v>
      </c>
      <c r="G153" s="111"/>
      <c r="H153" s="190"/>
      <c r="I153" s="33"/>
      <c r="J153" s="57"/>
      <c r="K153" s="57" t="s">
        <v>123</v>
      </c>
      <c r="N153" s="34">
        <f t="shared" si="11"/>
        <v>1</v>
      </c>
    </row>
    <row r="154" spans="1:14" s="34" customFormat="1" ht="45" customHeight="1" x14ac:dyDescent="0.3">
      <c r="A154" s="173"/>
      <c r="B154" s="324"/>
      <c r="C154" s="327"/>
      <c r="D154" s="105" t="s">
        <v>126</v>
      </c>
      <c r="E154" s="109">
        <v>43585</v>
      </c>
      <c r="F154" s="127" t="str">
        <f>IF(E154="","NO CUMPLE","CUMPLE")</f>
        <v>CUMPLE</v>
      </c>
      <c r="G154" s="112"/>
      <c r="H154" s="189"/>
      <c r="I154" s="91" t="s">
        <v>73</v>
      </c>
      <c r="J154" s="57"/>
      <c r="K154" s="57"/>
      <c r="N154" s="34">
        <f t="shared" si="11"/>
        <v>1</v>
      </c>
    </row>
    <row r="155" spans="1:14" s="34" customFormat="1" ht="29.25" customHeight="1" thickBot="1" x14ac:dyDescent="0.35">
      <c r="A155" s="173"/>
      <c r="B155" s="325"/>
      <c r="C155" s="328"/>
      <c r="D155" s="106" t="s">
        <v>127</v>
      </c>
      <c r="E155" s="114">
        <f>IF(E153="","PENDIENTE FECHA DE INICIO",(E154-E153)/30)</f>
        <v>11.9</v>
      </c>
      <c r="F155" s="130" t="str">
        <f>IF(E155="PENDIENTE FECHA DE INICIO","PENDIENTE",IF(E155&gt;=6,"CUMPLE","NO CUMPLE"))</f>
        <v>CUMPLE</v>
      </c>
      <c r="G155" s="113"/>
      <c r="H155" s="188"/>
      <c r="I155" s="91" t="s">
        <v>74</v>
      </c>
      <c r="J155" s="57"/>
      <c r="K155" s="57"/>
      <c r="N155" s="34">
        <f t="shared" si="11"/>
        <v>1</v>
      </c>
    </row>
    <row r="156" spans="1:14" s="34" customFormat="1" ht="3.75" customHeight="1" thickBot="1" x14ac:dyDescent="0.35">
      <c r="A156" s="173"/>
      <c r="B156" s="121"/>
      <c r="C156" s="122"/>
      <c r="D156" s="123"/>
      <c r="E156" s="126"/>
      <c r="F156" s="124"/>
      <c r="G156" s="125"/>
      <c r="H156" s="188"/>
      <c r="I156" s="91"/>
      <c r="J156" s="57"/>
      <c r="K156" s="57"/>
      <c r="N156" s="34">
        <f>SUM(N129:N155)</f>
        <v>20</v>
      </c>
    </row>
    <row r="157" spans="1:14" s="34" customFormat="1" ht="29.25" customHeight="1" thickBot="1" x14ac:dyDescent="0.35">
      <c r="A157" s="173"/>
      <c r="B157" s="329" t="s">
        <v>129</v>
      </c>
      <c r="C157" s="330"/>
      <c r="D157" s="331"/>
      <c r="E157" s="126"/>
      <c r="F157" s="132" t="str">
        <f>IF(N156=22,"CUMPLE","NO CUMPLE")</f>
        <v>NO CUMPLE</v>
      </c>
      <c r="G157" s="125"/>
      <c r="H157" s="188"/>
      <c r="I157" s="91"/>
      <c r="J157" s="57"/>
      <c r="K157" s="57"/>
    </row>
    <row r="158" spans="1:14" s="34" customFormat="1" ht="12.75" customHeight="1" thickBot="1" x14ac:dyDescent="0.35">
      <c r="A158" s="173"/>
      <c r="B158" s="121"/>
      <c r="C158" s="122"/>
      <c r="D158" s="123"/>
      <c r="E158" s="126"/>
      <c r="F158" s="131"/>
      <c r="G158" s="125"/>
      <c r="H158" s="188"/>
      <c r="I158" s="91"/>
      <c r="J158" s="57"/>
      <c r="K158" s="57"/>
    </row>
    <row r="159" spans="1:14" s="34" customFormat="1" ht="27.75" customHeight="1" thickBot="1" x14ac:dyDescent="0.35">
      <c r="A159" s="173"/>
      <c r="B159" s="349" t="s">
        <v>130</v>
      </c>
      <c r="C159" s="350"/>
      <c r="D159" s="350"/>
      <c r="E159" s="350"/>
      <c r="F159" s="350"/>
      <c r="G159" s="351"/>
      <c r="H159" s="176"/>
      <c r="I159" s="33"/>
      <c r="J159" s="57"/>
      <c r="K159" s="57"/>
    </row>
    <row r="160" spans="1:14" s="34" customFormat="1" ht="27.75" customHeight="1" thickBot="1" x14ac:dyDescent="0.35">
      <c r="A160" s="173"/>
      <c r="B160" s="349" t="s">
        <v>103</v>
      </c>
      <c r="C160" s="350"/>
      <c r="D160" s="351"/>
      <c r="E160" s="350" t="s">
        <v>104</v>
      </c>
      <c r="F160" s="350"/>
      <c r="G160" s="350"/>
      <c r="H160" s="176"/>
      <c r="I160" s="33"/>
      <c r="J160" s="57"/>
      <c r="K160" s="57"/>
    </row>
    <row r="161" spans="1:18" s="34" customFormat="1" ht="48" customHeight="1" thickBot="1" x14ac:dyDescent="0.35">
      <c r="A161" s="173"/>
      <c r="B161" s="287" t="s">
        <v>131</v>
      </c>
      <c r="C161" s="288"/>
      <c r="D161" s="289"/>
      <c r="E161" s="287" t="s">
        <v>102</v>
      </c>
      <c r="F161" s="288"/>
      <c r="G161" s="289"/>
      <c r="H161" s="176"/>
      <c r="I161" s="33"/>
      <c r="J161" s="57"/>
      <c r="K161" s="57" t="s">
        <v>105</v>
      </c>
    </row>
    <row r="162" spans="1:18" s="34" customFormat="1" ht="26.25" customHeight="1" x14ac:dyDescent="0.3">
      <c r="A162" s="173"/>
      <c r="B162" s="92" t="s">
        <v>95</v>
      </c>
      <c r="C162" s="303" t="s">
        <v>251</v>
      </c>
      <c r="D162" s="304"/>
      <c r="E162" s="304"/>
      <c r="F162" s="304"/>
      <c r="G162" s="304"/>
      <c r="H162" s="182"/>
      <c r="I162" s="33"/>
      <c r="J162" s="57"/>
      <c r="K162" s="57" t="s">
        <v>106</v>
      </c>
    </row>
    <row r="163" spans="1:18" s="34" customFormat="1" ht="17.25" thickBot="1" x14ac:dyDescent="0.35">
      <c r="A163" s="173"/>
      <c r="B163" s="89"/>
      <c r="C163" s="293" t="s">
        <v>65</v>
      </c>
      <c r="D163" s="294"/>
      <c r="E163" s="90" t="s">
        <v>66</v>
      </c>
      <c r="F163" s="90" t="s">
        <v>67</v>
      </c>
      <c r="G163" s="90" t="s">
        <v>68</v>
      </c>
      <c r="H163" s="183" t="s">
        <v>96</v>
      </c>
      <c r="I163" s="33"/>
      <c r="J163" s="57"/>
      <c r="K163" s="57" t="s">
        <v>107</v>
      </c>
    </row>
    <row r="164" spans="1:18" s="32" customFormat="1" ht="54.75" customHeight="1" thickBot="1" x14ac:dyDescent="0.35">
      <c r="A164" s="172"/>
      <c r="B164" s="97" t="s">
        <v>97</v>
      </c>
      <c r="C164" s="332" t="s">
        <v>102</v>
      </c>
      <c r="D164" s="333"/>
      <c r="E164" s="118" t="s">
        <v>107</v>
      </c>
      <c r="F164" s="119" t="str">
        <f>IF(E164="","NO CUMPLE","CUMPLE")</f>
        <v>CUMPLE</v>
      </c>
      <c r="G164" s="117"/>
      <c r="H164" s="184" t="s">
        <v>98</v>
      </c>
      <c r="I164" s="73" t="s">
        <v>73</v>
      </c>
      <c r="J164" s="57"/>
      <c r="K164" s="96" t="s">
        <v>108</v>
      </c>
      <c r="N164" s="34">
        <f t="shared" ref="N164:N165" si="12">IF(F164="CUMPLE",1,0)</f>
        <v>1</v>
      </c>
    </row>
    <row r="165" spans="1:18" s="32" customFormat="1" ht="27" customHeight="1" x14ac:dyDescent="0.35">
      <c r="A165" s="172"/>
      <c r="B165" s="100"/>
      <c r="C165" s="334" t="s">
        <v>110</v>
      </c>
      <c r="D165" s="335"/>
      <c r="E165" s="101" t="s">
        <v>79</v>
      </c>
      <c r="F165" s="336" t="str">
        <f>IF(E164="ADMINISTRACIÓN DE EMPRESAS ",IF(K170&gt;=5,"CUMPLE","NO CUMPLE"),IF(K170&gt;=4,"CUMPLE","NO CUMPLE"))</f>
        <v>CUMPLE</v>
      </c>
      <c r="G165" s="115"/>
      <c r="H165" s="185"/>
      <c r="I165" s="69"/>
      <c r="J165" s="94" t="s">
        <v>79</v>
      </c>
      <c r="K165" s="70">
        <f>IF(E165="X",1,0)</f>
        <v>1</v>
      </c>
      <c r="L165" s="58"/>
      <c r="M165" s="58">
        <f>IF(F87="CUMPLE",1,0)</f>
        <v>1</v>
      </c>
      <c r="N165" s="34">
        <f t="shared" si="12"/>
        <v>1</v>
      </c>
      <c r="O165" s="70"/>
      <c r="P165" s="70"/>
      <c r="Q165" s="70"/>
      <c r="R165" s="70"/>
    </row>
    <row r="166" spans="1:18" s="34" customFormat="1" ht="19.5" x14ac:dyDescent="0.3">
      <c r="A166" s="173"/>
      <c r="B166" s="100"/>
      <c r="C166" s="339" t="s">
        <v>111</v>
      </c>
      <c r="D166" s="340"/>
      <c r="E166" s="101" t="s">
        <v>79</v>
      </c>
      <c r="F166" s="337"/>
      <c r="G166" s="341"/>
      <c r="H166" s="342"/>
      <c r="I166" s="71"/>
      <c r="J166" s="57"/>
      <c r="K166" s="70">
        <f>IF(E166="X",1,0)</f>
        <v>1</v>
      </c>
      <c r="L166" s="59"/>
      <c r="M166" s="58">
        <f>IF(F107="CUMPLE",1,0)</f>
        <v>0</v>
      </c>
      <c r="O166" s="57"/>
      <c r="P166" s="57"/>
      <c r="Q166" s="57"/>
      <c r="R166" s="57"/>
    </row>
    <row r="167" spans="1:18" s="34" customFormat="1" ht="25.5" customHeight="1" x14ac:dyDescent="0.3">
      <c r="A167" s="173"/>
      <c r="B167" s="120"/>
      <c r="C167" s="343" t="s">
        <v>112</v>
      </c>
      <c r="D167" s="344"/>
      <c r="E167" s="101" t="s">
        <v>79</v>
      </c>
      <c r="F167" s="337"/>
      <c r="G167" s="116"/>
      <c r="H167" s="186"/>
      <c r="I167" s="71"/>
      <c r="J167" s="57"/>
      <c r="K167" s="70">
        <f>IF(E167="X",1,0)</f>
        <v>1</v>
      </c>
      <c r="L167" s="59"/>
      <c r="M167" s="58">
        <f>IF(F127="CUMPLE",1,0)</f>
        <v>0</v>
      </c>
      <c r="O167" s="57"/>
      <c r="P167" s="57"/>
      <c r="Q167" s="57"/>
      <c r="R167" s="57"/>
    </row>
    <row r="168" spans="1:18" s="34" customFormat="1" ht="20.25" thickBot="1" x14ac:dyDescent="0.35">
      <c r="A168" s="173"/>
      <c r="B168" s="120" t="s">
        <v>109</v>
      </c>
      <c r="C168" s="345" t="s">
        <v>114</v>
      </c>
      <c r="D168" s="346"/>
      <c r="E168" s="101" t="s">
        <v>79</v>
      </c>
      <c r="F168" s="337"/>
      <c r="G168" s="116"/>
      <c r="H168" s="186"/>
      <c r="I168" s="71"/>
      <c r="J168" s="57"/>
      <c r="K168" s="70">
        <f>IF(E168="X",1,0)</f>
        <v>1</v>
      </c>
      <c r="L168" s="59"/>
      <c r="M168" s="58">
        <f>IF(F147="CUMPLE",1,0)</f>
        <v>1</v>
      </c>
      <c r="O168" s="57"/>
      <c r="P168" s="57"/>
      <c r="Q168" s="57"/>
      <c r="R168" s="57"/>
    </row>
    <row r="169" spans="1:18" s="34" customFormat="1" ht="40.5" customHeight="1" thickBot="1" x14ac:dyDescent="0.35">
      <c r="A169" s="173"/>
      <c r="B169" s="98"/>
      <c r="C169" s="347" t="s">
        <v>113</v>
      </c>
      <c r="D169" s="348"/>
      <c r="E169" s="63"/>
      <c r="F169" s="337"/>
      <c r="G169" s="116"/>
      <c r="H169" s="186"/>
      <c r="I169" s="71"/>
      <c r="J169" s="57"/>
      <c r="K169" s="70">
        <f>IF(E169="X",1,0)</f>
        <v>0</v>
      </c>
      <c r="L169" s="59"/>
      <c r="M169" s="58"/>
      <c r="O169" s="57"/>
      <c r="P169" s="57"/>
      <c r="Q169" s="57"/>
      <c r="R169" s="57"/>
    </row>
    <row r="170" spans="1:18" s="34" customFormat="1" ht="39" customHeight="1" thickBot="1" x14ac:dyDescent="0.35">
      <c r="A170" s="173"/>
      <c r="B170" s="98"/>
      <c r="C170" s="321" t="s">
        <v>115</v>
      </c>
      <c r="D170" s="322"/>
      <c r="E170" s="102"/>
      <c r="F170" s="338"/>
      <c r="G170" s="115"/>
      <c r="H170" s="187"/>
      <c r="I170" s="71"/>
      <c r="J170" s="57"/>
      <c r="K170" s="70">
        <f>SUM(K165:K169)</f>
        <v>4</v>
      </c>
      <c r="L170" s="59"/>
      <c r="M170" s="58"/>
      <c r="O170" s="57"/>
      <c r="P170" s="57"/>
      <c r="Q170" s="57"/>
      <c r="R170" s="57"/>
    </row>
    <row r="171" spans="1:18" s="34" customFormat="1" ht="29.25" customHeight="1" x14ac:dyDescent="0.3">
      <c r="A171" s="173"/>
      <c r="B171" s="323" t="s">
        <v>99</v>
      </c>
      <c r="C171" s="326" t="s">
        <v>117</v>
      </c>
      <c r="D171" s="103" t="s">
        <v>120</v>
      </c>
      <c r="E171" s="107" t="s">
        <v>130</v>
      </c>
      <c r="F171" s="128" t="str">
        <f>IF(E171="","NO CUMPLE","CUMPLE")</f>
        <v>CUMPLE</v>
      </c>
      <c r="G171" s="110"/>
      <c r="H171" s="188"/>
      <c r="I171" s="33"/>
      <c r="J171" s="57" t="s">
        <v>73</v>
      </c>
      <c r="K171" s="57" t="s">
        <v>130</v>
      </c>
      <c r="N171" s="34">
        <f>IF(F171="CUMPLE",1,0)</f>
        <v>1</v>
      </c>
    </row>
    <row r="172" spans="1:18" s="34" customFormat="1" ht="55.5" customHeight="1" x14ac:dyDescent="0.3">
      <c r="A172" s="173"/>
      <c r="B172" s="324"/>
      <c r="C172" s="327"/>
      <c r="D172" s="104" t="s">
        <v>132</v>
      </c>
      <c r="E172" s="108" t="s">
        <v>73</v>
      </c>
      <c r="F172" s="129" t="str">
        <f>IF(E172="SI","CUMPLE",IF(E172="NO","NO CUMPLE","PENDIENTE"))</f>
        <v>CUMPLE</v>
      </c>
      <c r="G172" s="111"/>
      <c r="H172" s="189"/>
      <c r="I172" s="33"/>
      <c r="J172" s="57" t="s">
        <v>74</v>
      </c>
      <c r="K172" s="57"/>
      <c r="N172" s="34">
        <f t="shared" ref="N172:N185" si="13">IF(F172="CUMPLE",1,0)</f>
        <v>1</v>
      </c>
    </row>
    <row r="173" spans="1:18" s="34" customFormat="1" ht="43.5" customHeight="1" x14ac:dyDescent="0.3">
      <c r="A173" s="173"/>
      <c r="B173" s="324"/>
      <c r="C173" s="327"/>
      <c r="D173" s="105" t="s">
        <v>125</v>
      </c>
      <c r="E173" s="109">
        <v>42005</v>
      </c>
      <c r="F173" s="127" t="str">
        <f>IF(E173="","NO CUMPLE","CUMPLE")</f>
        <v>CUMPLE</v>
      </c>
      <c r="G173" s="111"/>
      <c r="H173" s="190"/>
      <c r="I173" s="33"/>
      <c r="J173" s="57"/>
      <c r="K173" s="57"/>
      <c r="N173" s="34">
        <f t="shared" si="13"/>
        <v>1</v>
      </c>
    </row>
    <row r="174" spans="1:18" s="34" customFormat="1" ht="45" customHeight="1" x14ac:dyDescent="0.3">
      <c r="A174" s="173"/>
      <c r="B174" s="324"/>
      <c r="C174" s="327"/>
      <c r="D174" s="105" t="s">
        <v>126</v>
      </c>
      <c r="E174" s="109">
        <v>42735</v>
      </c>
      <c r="F174" s="127" t="str">
        <f>IF(E174="","NO CUMPLE","CUMPLE")</f>
        <v>CUMPLE</v>
      </c>
      <c r="G174" s="112"/>
      <c r="H174" s="189"/>
      <c r="I174" s="91" t="s">
        <v>73</v>
      </c>
      <c r="J174" s="57"/>
      <c r="K174" s="57"/>
      <c r="N174" s="34">
        <f t="shared" si="13"/>
        <v>1</v>
      </c>
    </row>
    <row r="175" spans="1:18" s="34" customFormat="1" ht="29.25" customHeight="1" thickBot="1" x14ac:dyDescent="0.35">
      <c r="A175" s="173"/>
      <c r="B175" s="324"/>
      <c r="C175" s="328"/>
      <c r="D175" s="106" t="s">
        <v>127</v>
      </c>
      <c r="E175" s="114">
        <f>IF(E173="","PENDIENTE FECHA DE INICIO",(E174-E173)/30)</f>
        <v>24.333333333333332</v>
      </c>
      <c r="F175" s="130" t="str">
        <f>IF(E175="PENDIENTE FECHA DE INICIO","PENDIENTE",IF(E175&gt;=6,"CUMPLE","NO CUMPLE"))</f>
        <v>CUMPLE</v>
      </c>
      <c r="G175" s="113"/>
      <c r="H175" s="188"/>
      <c r="I175" s="91" t="s">
        <v>74</v>
      </c>
      <c r="J175" s="57"/>
      <c r="K175" s="57"/>
      <c r="N175" s="34">
        <f t="shared" si="13"/>
        <v>1</v>
      </c>
    </row>
    <row r="176" spans="1:18" s="34" customFormat="1" ht="29.25" customHeight="1" x14ac:dyDescent="0.3">
      <c r="A176" s="173"/>
      <c r="B176" s="324"/>
      <c r="C176" s="326" t="s">
        <v>118</v>
      </c>
      <c r="D176" s="103" t="s">
        <v>120</v>
      </c>
      <c r="E176" s="107" t="s">
        <v>130</v>
      </c>
      <c r="F176" s="128" t="str">
        <f>IF(E176="","NO CUMPLE","CUMPLE")</f>
        <v>CUMPLE</v>
      </c>
      <c r="G176" s="110"/>
      <c r="H176" s="188"/>
      <c r="I176" s="33"/>
      <c r="J176" s="57" t="s">
        <v>73</v>
      </c>
      <c r="K176" s="57" t="s">
        <v>130</v>
      </c>
      <c r="N176" s="34">
        <f t="shared" si="13"/>
        <v>1</v>
      </c>
    </row>
    <row r="177" spans="1:14" s="34" customFormat="1" ht="55.5" customHeight="1" x14ac:dyDescent="0.3">
      <c r="A177" s="173"/>
      <c r="B177" s="324"/>
      <c r="C177" s="327"/>
      <c r="D177" s="104" t="s">
        <v>132</v>
      </c>
      <c r="E177" s="108" t="s">
        <v>73</v>
      </c>
      <c r="F177" s="129" t="str">
        <f>IF(E177="SI","CUMPLE",IF(E177="NO","NO CUMPLE","PENDIENTE"))</f>
        <v>CUMPLE</v>
      </c>
      <c r="G177" s="111"/>
      <c r="H177" s="189"/>
      <c r="I177" s="33"/>
      <c r="J177" s="57" t="s">
        <v>74</v>
      </c>
      <c r="K177" s="57"/>
      <c r="N177" s="34">
        <f t="shared" si="13"/>
        <v>1</v>
      </c>
    </row>
    <row r="178" spans="1:14" s="34" customFormat="1" ht="43.5" customHeight="1" x14ac:dyDescent="0.3">
      <c r="A178" s="173"/>
      <c r="B178" s="324"/>
      <c r="C178" s="327"/>
      <c r="D178" s="105" t="s">
        <v>125</v>
      </c>
      <c r="E178" s="109">
        <v>42877</v>
      </c>
      <c r="F178" s="127" t="str">
        <f>IF(E178="","NO CUMPLE","CUMPLE")</f>
        <v>CUMPLE</v>
      </c>
      <c r="G178" s="111"/>
      <c r="H178" s="190"/>
      <c r="I178" s="33"/>
      <c r="J178" s="57"/>
      <c r="K178" s="57"/>
      <c r="N178" s="34">
        <f t="shared" si="13"/>
        <v>1</v>
      </c>
    </row>
    <row r="179" spans="1:14" s="34" customFormat="1" ht="45" customHeight="1" x14ac:dyDescent="0.3">
      <c r="A179" s="173"/>
      <c r="B179" s="324"/>
      <c r="C179" s="327"/>
      <c r="D179" s="105" t="s">
        <v>126</v>
      </c>
      <c r="E179" s="109">
        <v>43242</v>
      </c>
      <c r="F179" s="127" t="str">
        <f>IF(E179="","NO CUMPLE","CUMPLE")</f>
        <v>CUMPLE</v>
      </c>
      <c r="G179" s="112"/>
      <c r="H179" s="189"/>
      <c r="I179" s="91" t="s">
        <v>73</v>
      </c>
      <c r="J179" s="57"/>
      <c r="K179" s="57"/>
      <c r="N179" s="34">
        <f t="shared" si="13"/>
        <v>1</v>
      </c>
    </row>
    <row r="180" spans="1:14" s="34" customFormat="1" ht="29.25" customHeight="1" thickBot="1" x14ac:dyDescent="0.35">
      <c r="A180" s="173"/>
      <c r="B180" s="324"/>
      <c r="C180" s="328"/>
      <c r="D180" s="106" t="s">
        <v>127</v>
      </c>
      <c r="E180" s="114">
        <f>IF(E178="","PENDIENTE FECHA DE INICIO",(E179-E178)/30)</f>
        <v>12.166666666666666</v>
      </c>
      <c r="F180" s="130" t="str">
        <f>IF(E180="PENDIENTE FECHA DE INICIO","PENDIENTE",IF(E180&gt;=6,"CUMPLE","NO CUMPLE"))</f>
        <v>CUMPLE</v>
      </c>
      <c r="G180" s="113"/>
      <c r="H180" s="188"/>
      <c r="I180" s="91" t="s">
        <v>74</v>
      </c>
      <c r="J180" s="57"/>
      <c r="K180" s="57"/>
      <c r="N180" s="34">
        <f t="shared" si="13"/>
        <v>1</v>
      </c>
    </row>
    <row r="181" spans="1:14" s="34" customFormat="1" ht="29.25" customHeight="1" x14ac:dyDescent="0.3">
      <c r="A181" s="173"/>
      <c r="B181" s="324"/>
      <c r="C181" s="326" t="s">
        <v>119</v>
      </c>
      <c r="D181" s="103" t="s">
        <v>120</v>
      </c>
      <c r="E181" s="107" t="s">
        <v>130</v>
      </c>
      <c r="F181" s="128" t="str">
        <f>IF(E181="","NO CUMPLE","CUMPLE")</f>
        <v>CUMPLE</v>
      </c>
      <c r="G181" s="110"/>
      <c r="H181" s="188"/>
      <c r="I181" s="33"/>
      <c r="J181" s="57" t="s">
        <v>73</v>
      </c>
      <c r="K181" s="57" t="s">
        <v>130</v>
      </c>
      <c r="N181" s="34">
        <f t="shared" si="13"/>
        <v>1</v>
      </c>
    </row>
    <row r="182" spans="1:14" s="34" customFormat="1" ht="55.5" customHeight="1" x14ac:dyDescent="0.3">
      <c r="A182" s="173"/>
      <c r="B182" s="324"/>
      <c r="C182" s="327"/>
      <c r="D182" s="104" t="s">
        <v>132</v>
      </c>
      <c r="E182" s="108" t="s">
        <v>73</v>
      </c>
      <c r="F182" s="129" t="str">
        <f>IF(E182="SI","CUMPLE",IF(E182="NO","NO CUMPLE","PENDIENTE"))</f>
        <v>CUMPLE</v>
      </c>
      <c r="G182" s="111"/>
      <c r="H182" s="189"/>
      <c r="I182" s="33"/>
      <c r="J182" s="57" t="s">
        <v>74</v>
      </c>
      <c r="K182" s="57"/>
      <c r="N182" s="34">
        <f t="shared" si="13"/>
        <v>1</v>
      </c>
    </row>
    <row r="183" spans="1:14" s="34" customFormat="1" ht="43.5" customHeight="1" x14ac:dyDescent="0.3">
      <c r="A183" s="173"/>
      <c r="B183" s="324"/>
      <c r="C183" s="327"/>
      <c r="D183" s="105" t="s">
        <v>125</v>
      </c>
      <c r="E183" s="109">
        <v>43210</v>
      </c>
      <c r="F183" s="127" t="str">
        <f>IF(E183="","NO CUMPLE","CUMPLE")</f>
        <v>CUMPLE</v>
      </c>
      <c r="G183" s="111"/>
      <c r="H183" s="190"/>
      <c r="I183" s="33"/>
      <c r="J183" s="57"/>
      <c r="K183" s="57"/>
      <c r="N183" s="34">
        <f t="shared" si="13"/>
        <v>1</v>
      </c>
    </row>
    <row r="184" spans="1:14" s="34" customFormat="1" ht="45" customHeight="1" x14ac:dyDescent="0.3">
      <c r="A184" s="173"/>
      <c r="B184" s="324"/>
      <c r="C184" s="327"/>
      <c r="D184" s="105" t="s">
        <v>126</v>
      </c>
      <c r="E184" s="109">
        <v>43465</v>
      </c>
      <c r="F184" s="127" t="str">
        <f>IF(E184="","NO CUMPLE","CUMPLE")</f>
        <v>CUMPLE</v>
      </c>
      <c r="G184" s="112"/>
      <c r="H184" s="189"/>
      <c r="I184" s="91" t="s">
        <v>73</v>
      </c>
      <c r="J184" s="57"/>
      <c r="K184" s="57"/>
      <c r="N184" s="34">
        <f t="shared" si="13"/>
        <v>1</v>
      </c>
    </row>
    <row r="185" spans="1:14" s="34" customFormat="1" ht="29.25" customHeight="1" thickBot="1" x14ac:dyDescent="0.35">
      <c r="A185" s="173"/>
      <c r="B185" s="325"/>
      <c r="C185" s="328"/>
      <c r="D185" s="106" t="s">
        <v>127</v>
      </c>
      <c r="E185" s="114">
        <f>IF(E183="","PENDIENTE FECHA DE INICIO",(E184-E183)/30)</f>
        <v>8.5</v>
      </c>
      <c r="F185" s="130" t="str">
        <f>IF(E185="PENDIENTE FECHA DE INICIO","PENDIENTE",IF(E185&gt;=6,"CUMPLE","NO CUMPLE"))</f>
        <v>CUMPLE</v>
      </c>
      <c r="G185" s="113"/>
      <c r="H185" s="188"/>
      <c r="I185" s="91" t="s">
        <v>74</v>
      </c>
      <c r="J185" s="57"/>
      <c r="K185" s="57"/>
      <c r="N185" s="34">
        <f t="shared" si="13"/>
        <v>1</v>
      </c>
    </row>
    <row r="186" spans="1:14" s="34" customFormat="1" ht="4.5" customHeight="1" thickBot="1" x14ac:dyDescent="0.35">
      <c r="A186" s="173"/>
      <c r="B186" s="121"/>
      <c r="C186" s="122"/>
      <c r="D186" s="123"/>
      <c r="E186" s="126"/>
      <c r="F186" s="124"/>
      <c r="G186" s="125"/>
      <c r="H186" s="188"/>
      <c r="I186" s="91"/>
      <c r="J186" s="57"/>
      <c r="K186" s="57"/>
      <c r="N186" s="34">
        <f>SUM(N164:N185)</f>
        <v>17</v>
      </c>
    </row>
    <row r="187" spans="1:14" s="34" customFormat="1" ht="29.25" customHeight="1" thickBot="1" x14ac:dyDescent="0.35">
      <c r="A187" s="173"/>
      <c r="B187" s="329" t="s">
        <v>129</v>
      </c>
      <c r="C187" s="330"/>
      <c r="D187" s="331"/>
      <c r="E187" s="126"/>
      <c r="F187" s="132" t="str">
        <f>IF(N186=17,"CUMPLE","NO CUMPLE")</f>
        <v>CUMPLE</v>
      </c>
      <c r="G187" s="125"/>
      <c r="H187" s="188"/>
      <c r="I187" s="91"/>
      <c r="J187" s="57"/>
      <c r="K187" s="57"/>
    </row>
    <row r="188" spans="1:14" s="34" customFormat="1" ht="7.5" customHeight="1" thickBot="1" x14ac:dyDescent="0.35">
      <c r="A188" s="173"/>
      <c r="B188" s="121"/>
      <c r="C188" s="122"/>
      <c r="D188" s="123"/>
      <c r="E188" s="126"/>
      <c r="F188" s="131"/>
      <c r="G188" s="125"/>
      <c r="H188" s="188"/>
      <c r="I188" s="91"/>
      <c r="J188" s="57"/>
      <c r="K188" s="57"/>
    </row>
    <row r="189" spans="1:14" s="34" customFormat="1" ht="29.25" customHeight="1" thickBot="1" x14ac:dyDescent="0.4">
      <c r="A189" s="173"/>
      <c r="B189" s="306" t="s">
        <v>133</v>
      </c>
      <c r="C189" s="307"/>
      <c r="D189" s="307"/>
      <c r="E189" s="307"/>
      <c r="F189" s="308"/>
      <c r="G189" s="82" t="str">
        <f>IF(AND(F187="CUMPLE",F157="CUMPLE",G122="SI"),"HABILITADO",IF(G122="NO","NO HABILITADO",IF(F157="NO CUMPLE","NO HABILITADO",IF(F187="NO CUMPLE","NO HABILITADO",HABILITADO))))</f>
        <v>NO HABILITADO</v>
      </c>
      <c r="H189" s="188"/>
      <c r="I189" s="91"/>
      <c r="J189" s="57"/>
      <c r="K189" s="57"/>
    </row>
    <row r="190" spans="1:14" s="34" customFormat="1" ht="29.25" customHeight="1" x14ac:dyDescent="0.3">
      <c r="A190" s="173"/>
      <c r="B190" s="121"/>
      <c r="C190" s="122"/>
      <c r="D190" s="123"/>
      <c r="E190" s="126"/>
      <c r="F190" s="131"/>
      <c r="G190" s="125"/>
      <c r="H190" s="188"/>
      <c r="I190" s="91"/>
      <c r="J190" s="57"/>
      <c r="K190" s="57"/>
    </row>
    <row r="191" spans="1:14" s="34" customFormat="1" ht="29.25" customHeight="1" thickBot="1" x14ac:dyDescent="0.35">
      <c r="A191" s="173"/>
      <c r="B191" s="309" t="s">
        <v>134</v>
      </c>
      <c r="C191" s="310"/>
      <c r="D191" s="310"/>
      <c r="E191" s="310"/>
      <c r="F191" s="310"/>
      <c r="G191" s="311"/>
      <c r="H191" s="188"/>
      <c r="I191" s="91"/>
      <c r="J191" s="57"/>
      <c r="K191" s="57"/>
    </row>
    <row r="192" spans="1:14" ht="10.5" customHeight="1" thickBot="1" x14ac:dyDescent="0.3">
      <c r="B192"/>
      <c r="C192"/>
      <c r="D192"/>
      <c r="E192"/>
      <c r="F192" s="1"/>
      <c r="G192"/>
    </row>
    <row r="193" spans="1:14" ht="30" customHeight="1" thickBot="1" x14ac:dyDescent="0.3">
      <c r="B193" s="312" t="s">
        <v>135</v>
      </c>
      <c r="C193" s="313"/>
      <c r="D193" s="313"/>
      <c r="E193" s="313"/>
      <c r="F193" s="313"/>
      <c r="G193" s="314"/>
    </row>
    <row r="194" spans="1:14" ht="30" customHeight="1" thickBot="1" x14ac:dyDescent="0.3">
      <c r="B194" s="280" t="s">
        <v>146</v>
      </c>
      <c r="C194" s="281"/>
      <c r="D194" s="281"/>
      <c r="E194" s="281"/>
      <c r="F194" s="281"/>
      <c r="G194" s="135" t="s">
        <v>73</v>
      </c>
    </row>
    <row r="195" spans="1:14" ht="14.25" thickBot="1" x14ac:dyDescent="0.3">
      <c r="B195"/>
      <c r="C195"/>
      <c r="D195"/>
      <c r="E195"/>
      <c r="F195" s="1"/>
      <c r="G195"/>
    </row>
    <row r="196" spans="1:14" s="34" customFormat="1" ht="27.75" customHeight="1" thickBot="1" x14ac:dyDescent="0.35">
      <c r="A196" s="173"/>
      <c r="B196" s="315" t="s">
        <v>138</v>
      </c>
      <c r="C196" s="316"/>
      <c r="D196" s="316"/>
      <c r="E196" s="316"/>
      <c r="F196" s="316"/>
      <c r="G196" s="317"/>
      <c r="H196" s="176"/>
      <c r="I196" s="33"/>
      <c r="J196" s="57"/>
      <c r="K196" s="57"/>
    </row>
    <row r="197" spans="1:14" s="34" customFormat="1" ht="27.75" customHeight="1" thickBot="1" x14ac:dyDescent="0.35">
      <c r="A197" s="173"/>
      <c r="B197" s="318" t="s">
        <v>103</v>
      </c>
      <c r="C197" s="319"/>
      <c r="D197" s="320"/>
      <c r="E197" s="319" t="s">
        <v>104</v>
      </c>
      <c r="F197" s="319"/>
      <c r="G197" s="320"/>
      <c r="H197" s="176"/>
      <c r="I197" s="33"/>
      <c r="J197" s="57"/>
      <c r="K197" s="57"/>
    </row>
    <row r="198" spans="1:14" s="34" customFormat="1" ht="48" customHeight="1" thickBot="1" x14ac:dyDescent="0.35">
      <c r="A198" s="173"/>
      <c r="B198" s="287" t="s">
        <v>137</v>
      </c>
      <c r="C198" s="288"/>
      <c r="D198" s="289"/>
      <c r="E198" s="287" t="s">
        <v>136</v>
      </c>
      <c r="F198" s="288"/>
      <c r="G198" s="289"/>
      <c r="H198" s="176"/>
      <c r="I198" s="33"/>
      <c r="J198" s="57"/>
      <c r="K198" s="57" t="s">
        <v>105</v>
      </c>
    </row>
    <row r="199" spans="1:14" s="34" customFormat="1" ht="26.25" customHeight="1" x14ac:dyDescent="0.3">
      <c r="A199" s="173"/>
      <c r="B199" s="133" t="s">
        <v>95</v>
      </c>
      <c r="C199" s="303" t="s">
        <v>253</v>
      </c>
      <c r="D199" s="304"/>
      <c r="E199" s="304"/>
      <c r="F199" s="304"/>
      <c r="G199" s="305"/>
      <c r="H199" s="182"/>
      <c r="I199" s="33"/>
      <c r="J199" s="57"/>
      <c r="K199" s="57" t="s">
        <v>106</v>
      </c>
    </row>
    <row r="200" spans="1:14" s="34" customFormat="1" ht="17.25" thickBot="1" x14ac:dyDescent="0.35">
      <c r="A200" s="173"/>
      <c r="B200" s="134"/>
      <c r="C200" s="293" t="s">
        <v>65</v>
      </c>
      <c r="D200" s="294"/>
      <c r="E200" s="90" t="s">
        <v>66</v>
      </c>
      <c r="F200" s="90" t="s">
        <v>67</v>
      </c>
      <c r="G200" s="138" t="s">
        <v>68</v>
      </c>
      <c r="H200" s="183" t="s">
        <v>96</v>
      </c>
      <c r="I200" s="33"/>
      <c r="J200" s="57"/>
      <c r="K200" s="57" t="s">
        <v>107</v>
      </c>
    </row>
    <row r="201" spans="1:14" s="32" customFormat="1" ht="54.75" customHeight="1" thickBot="1" x14ac:dyDescent="0.35">
      <c r="A201" s="172"/>
      <c r="B201" s="136" t="s">
        <v>97</v>
      </c>
      <c r="C201" s="295" t="s">
        <v>139</v>
      </c>
      <c r="D201" s="296"/>
      <c r="E201" s="118" t="s">
        <v>106</v>
      </c>
      <c r="F201" s="119" t="str">
        <f>IF(E201="","NO CUMPLE","CUMPLE")</f>
        <v>CUMPLE</v>
      </c>
      <c r="G201" s="137"/>
      <c r="H201" s="184" t="s">
        <v>98</v>
      </c>
      <c r="I201" s="73" t="s">
        <v>73</v>
      </c>
      <c r="J201" s="57"/>
      <c r="K201" s="96" t="s">
        <v>73</v>
      </c>
      <c r="N201" s="34">
        <f t="shared" ref="N201:N202" si="14">IF(F201="CUMPLE",1,0)</f>
        <v>1</v>
      </c>
    </row>
    <row r="202" spans="1:14" ht="42.75" customHeight="1" thickBot="1" x14ac:dyDescent="0.35">
      <c r="A202" s="168" t="s">
        <v>0</v>
      </c>
      <c r="B202" s="136" t="s">
        <v>140</v>
      </c>
      <c r="C202" s="295" t="s">
        <v>137</v>
      </c>
      <c r="D202" s="296"/>
      <c r="E202" s="118" t="s">
        <v>73</v>
      </c>
      <c r="F202" s="119" t="str">
        <f>IF(E202="","NO CUMPLE",IF(E202="SI","CUMPLE",IF(E202="NO","NO CUMPLE","CUMPLE")))</f>
        <v>CUMPLE</v>
      </c>
      <c r="G202" s="137"/>
      <c r="J202" s="2"/>
      <c r="K202" s="2" t="s">
        <v>74</v>
      </c>
      <c r="N202" s="34">
        <f t="shared" si="14"/>
        <v>1</v>
      </c>
    </row>
    <row r="203" spans="1:14" ht="4.5" customHeight="1" thickBot="1" x14ac:dyDescent="0.3">
      <c r="B203" s="72"/>
      <c r="J203" s="2"/>
      <c r="K203" s="2"/>
    </row>
    <row r="204" spans="1:14" ht="29.25" customHeight="1" thickBot="1" x14ac:dyDescent="0.3">
      <c r="B204" s="72"/>
      <c r="F204" s="139">
        <f>IF(N204=2,13,0)</f>
        <v>13</v>
      </c>
      <c r="G204" s="2" t="s">
        <v>141</v>
      </c>
      <c r="J204" s="2"/>
      <c r="K204" s="2"/>
      <c r="N204" s="2">
        <f>SUM(N201:N203)</f>
        <v>2</v>
      </c>
    </row>
    <row r="205" spans="1:14" ht="14.25" thickBot="1" x14ac:dyDescent="0.3">
      <c r="B205" s="72"/>
      <c r="J205" s="2"/>
      <c r="K205" s="2"/>
    </row>
    <row r="206" spans="1:14" s="34" customFormat="1" ht="27.75" customHeight="1" thickBot="1" x14ac:dyDescent="0.35">
      <c r="A206" s="173"/>
      <c r="B206" s="297" t="s">
        <v>142</v>
      </c>
      <c r="C206" s="298"/>
      <c r="D206" s="298"/>
      <c r="E206" s="298"/>
      <c r="F206" s="298"/>
      <c r="G206" s="299"/>
      <c r="H206" s="176"/>
      <c r="I206" s="33"/>
      <c r="J206" s="57"/>
      <c r="K206" s="57"/>
    </row>
    <row r="207" spans="1:14" s="34" customFormat="1" ht="27.75" customHeight="1" thickBot="1" x14ac:dyDescent="0.35">
      <c r="A207" s="173"/>
      <c r="B207" s="300" t="s">
        <v>103</v>
      </c>
      <c r="C207" s="301"/>
      <c r="D207" s="302"/>
      <c r="E207" s="301" t="s">
        <v>104</v>
      </c>
      <c r="F207" s="301"/>
      <c r="G207" s="302"/>
      <c r="H207" s="176"/>
      <c r="I207" s="33"/>
      <c r="J207" s="57"/>
      <c r="K207" s="57"/>
    </row>
    <row r="208" spans="1:14" s="34" customFormat="1" ht="48" customHeight="1" thickBot="1" x14ac:dyDescent="0.35">
      <c r="A208" s="173"/>
      <c r="B208" s="287" t="s">
        <v>143</v>
      </c>
      <c r="C208" s="288"/>
      <c r="D208" s="289"/>
      <c r="E208" s="287" t="s">
        <v>136</v>
      </c>
      <c r="F208" s="288"/>
      <c r="G208" s="289"/>
      <c r="H208" s="176"/>
      <c r="I208" s="33"/>
      <c r="J208" s="57"/>
      <c r="K208" s="57" t="s">
        <v>105</v>
      </c>
    </row>
    <row r="209" spans="1:14" s="34" customFormat="1" ht="26.25" customHeight="1" x14ac:dyDescent="0.3">
      <c r="A209" s="173"/>
      <c r="B209" s="133" t="s">
        <v>95</v>
      </c>
      <c r="C209" s="303" t="s">
        <v>254</v>
      </c>
      <c r="D209" s="304"/>
      <c r="E209" s="304"/>
      <c r="F209" s="304"/>
      <c r="G209" s="305"/>
      <c r="H209" s="182"/>
      <c r="I209" s="33"/>
      <c r="J209" s="57"/>
      <c r="K209" s="57" t="s">
        <v>106</v>
      </c>
    </row>
    <row r="210" spans="1:14" s="34" customFormat="1" ht="17.25" thickBot="1" x14ac:dyDescent="0.35">
      <c r="A210" s="173"/>
      <c r="B210" s="134"/>
      <c r="C210" s="293" t="s">
        <v>65</v>
      </c>
      <c r="D210" s="294"/>
      <c r="E210" s="90" t="s">
        <v>66</v>
      </c>
      <c r="F210" s="90" t="s">
        <v>67</v>
      </c>
      <c r="G210" s="138" t="s">
        <v>68</v>
      </c>
      <c r="H210" s="183" t="s">
        <v>96</v>
      </c>
      <c r="I210" s="33"/>
      <c r="J210" s="57"/>
      <c r="K210" s="57" t="s">
        <v>107</v>
      </c>
    </row>
    <row r="211" spans="1:14" s="32" customFormat="1" ht="54.75" customHeight="1" thickBot="1" x14ac:dyDescent="0.35">
      <c r="A211" s="172"/>
      <c r="B211" s="136" t="s">
        <v>97</v>
      </c>
      <c r="C211" s="295" t="s">
        <v>139</v>
      </c>
      <c r="D211" s="296"/>
      <c r="E211" s="118" t="s">
        <v>106</v>
      </c>
      <c r="F211" s="119" t="str">
        <f>IF(E211="","NO CUMPLE","CUMPLE")</f>
        <v>CUMPLE</v>
      </c>
      <c r="G211" s="137"/>
      <c r="H211" s="184" t="s">
        <v>98</v>
      </c>
      <c r="I211" s="73" t="s">
        <v>73</v>
      </c>
      <c r="J211" s="57"/>
      <c r="K211" s="96" t="s">
        <v>73</v>
      </c>
      <c r="N211" s="34">
        <f t="shared" ref="N211:N212" si="15">IF(F211="CUMPLE",1,0)</f>
        <v>1</v>
      </c>
    </row>
    <row r="212" spans="1:14" ht="42.75" customHeight="1" thickBot="1" x14ac:dyDescent="0.35">
      <c r="A212" s="168" t="s">
        <v>0</v>
      </c>
      <c r="B212" s="136" t="s">
        <v>140</v>
      </c>
      <c r="C212" s="295" t="s">
        <v>143</v>
      </c>
      <c r="D212" s="296"/>
      <c r="E212" s="118" t="s">
        <v>73</v>
      </c>
      <c r="F212" s="119" t="str">
        <f>IF(E212="","NO CUMPLE",IF(E212="SI","CUMPLE",IF(E212="NO","NO CUMPLE","CUMPLE")))</f>
        <v>CUMPLE</v>
      </c>
      <c r="G212" s="137"/>
      <c r="J212" s="2"/>
      <c r="K212" s="2" t="s">
        <v>74</v>
      </c>
      <c r="N212" s="34">
        <f t="shared" si="15"/>
        <v>1</v>
      </c>
    </row>
    <row r="213" spans="1:14" ht="4.5" customHeight="1" thickBot="1" x14ac:dyDescent="0.3">
      <c r="B213" s="72"/>
      <c r="J213" s="2"/>
      <c r="K213" s="2"/>
    </row>
    <row r="214" spans="1:14" ht="29.25" customHeight="1" thickBot="1" x14ac:dyDescent="0.3">
      <c r="B214" s="72"/>
      <c r="F214" s="139">
        <f>IF(N214=2,13,0)</f>
        <v>13</v>
      </c>
      <c r="G214" s="2" t="s">
        <v>141</v>
      </c>
      <c r="J214" s="2"/>
      <c r="K214" s="2"/>
      <c r="N214" s="2">
        <f>SUM(N211:N213)</f>
        <v>2</v>
      </c>
    </row>
    <row r="215" spans="1:14" ht="14.25" thickBot="1" x14ac:dyDescent="0.3">
      <c r="B215" s="72"/>
      <c r="J215" s="2"/>
      <c r="K215" s="2"/>
    </row>
    <row r="216" spans="1:14" s="34" customFormat="1" ht="27.75" customHeight="1" thickBot="1" x14ac:dyDescent="0.35">
      <c r="A216" s="173"/>
      <c r="B216" s="297" t="s">
        <v>144</v>
      </c>
      <c r="C216" s="298"/>
      <c r="D216" s="298"/>
      <c r="E216" s="298"/>
      <c r="F216" s="298"/>
      <c r="G216" s="299"/>
      <c r="H216" s="176"/>
      <c r="I216" s="33"/>
      <c r="J216" s="57"/>
      <c r="K216" s="57"/>
    </row>
    <row r="217" spans="1:14" s="34" customFormat="1" ht="27.75" customHeight="1" thickBot="1" x14ac:dyDescent="0.35">
      <c r="A217" s="173"/>
      <c r="B217" s="300" t="s">
        <v>103</v>
      </c>
      <c r="C217" s="301"/>
      <c r="D217" s="302"/>
      <c r="E217" s="301" t="s">
        <v>104</v>
      </c>
      <c r="F217" s="301"/>
      <c r="G217" s="302"/>
      <c r="H217" s="176"/>
      <c r="I217" s="33"/>
      <c r="J217" s="57"/>
      <c r="K217" s="57"/>
    </row>
    <row r="218" spans="1:14" s="34" customFormat="1" ht="48" customHeight="1" thickBot="1" x14ac:dyDescent="0.35">
      <c r="A218" s="173"/>
      <c r="B218" s="287" t="s">
        <v>145</v>
      </c>
      <c r="C218" s="288"/>
      <c r="D218" s="289"/>
      <c r="E218" s="287" t="s">
        <v>136</v>
      </c>
      <c r="F218" s="288"/>
      <c r="G218" s="289"/>
      <c r="H218" s="176"/>
      <c r="I218" s="33"/>
      <c r="J218" s="57"/>
      <c r="K218" s="57" t="s">
        <v>105</v>
      </c>
    </row>
    <row r="219" spans="1:14" s="34" customFormat="1" ht="26.25" customHeight="1" x14ac:dyDescent="0.3">
      <c r="A219" s="173"/>
      <c r="B219" s="133" t="s">
        <v>95</v>
      </c>
      <c r="C219" s="303" t="s">
        <v>253</v>
      </c>
      <c r="D219" s="304"/>
      <c r="E219" s="304"/>
      <c r="F219" s="304"/>
      <c r="G219" s="305"/>
      <c r="H219" s="182"/>
      <c r="I219" s="33"/>
      <c r="J219" s="57"/>
      <c r="K219" s="57" t="s">
        <v>106</v>
      </c>
    </row>
    <row r="220" spans="1:14" s="34" customFormat="1" ht="17.25" thickBot="1" x14ac:dyDescent="0.35">
      <c r="A220" s="173"/>
      <c r="B220" s="134"/>
      <c r="C220" s="293" t="s">
        <v>65</v>
      </c>
      <c r="D220" s="294"/>
      <c r="E220" s="90" t="s">
        <v>66</v>
      </c>
      <c r="F220" s="90" t="s">
        <v>67</v>
      </c>
      <c r="G220" s="138" t="s">
        <v>68</v>
      </c>
      <c r="H220" s="183" t="s">
        <v>96</v>
      </c>
      <c r="I220" s="33"/>
      <c r="J220" s="57"/>
      <c r="K220" s="57" t="s">
        <v>107</v>
      </c>
    </row>
    <row r="221" spans="1:14" s="32" customFormat="1" ht="54.75" customHeight="1" thickBot="1" x14ac:dyDescent="0.35">
      <c r="A221" s="172"/>
      <c r="B221" s="136" t="s">
        <v>97</v>
      </c>
      <c r="C221" s="295" t="s">
        <v>139</v>
      </c>
      <c r="D221" s="296"/>
      <c r="E221" s="118" t="s">
        <v>106</v>
      </c>
      <c r="F221" s="119" t="str">
        <f>IF(E221="","NO CUMPLE","CUMPLE")</f>
        <v>CUMPLE</v>
      </c>
      <c r="G221" s="137"/>
      <c r="H221" s="184" t="s">
        <v>98</v>
      </c>
      <c r="I221" s="73" t="s">
        <v>73</v>
      </c>
      <c r="J221" s="57"/>
      <c r="K221" s="96" t="s">
        <v>73</v>
      </c>
      <c r="N221" s="34">
        <f t="shared" ref="N221:N222" si="16">IF(F221="CUMPLE",1,0)</f>
        <v>1</v>
      </c>
    </row>
    <row r="222" spans="1:14" ht="42.75" customHeight="1" thickBot="1" x14ac:dyDescent="0.35">
      <c r="B222" s="136" t="s">
        <v>140</v>
      </c>
      <c r="C222" s="295" t="s">
        <v>145</v>
      </c>
      <c r="D222" s="296"/>
      <c r="E222" s="118" t="s">
        <v>73</v>
      </c>
      <c r="F222" s="119" t="str">
        <f>IF(E222="","NO CUMPLE",IF(E222="SI","CUMPLE",IF(E222="NO","NO CUMPLE","CUMPLE")))</f>
        <v>CUMPLE</v>
      </c>
      <c r="G222" s="137"/>
      <c r="J222" s="2"/>
      <c r="K222" s="2" t="s">
        <v>74</v>
      </c>
      <c r="N222" s="34">
        <f t="shared" si="16"/>
        <v>1</v>
      </c>
    </row>
    <row r="223" spans="1:14" s="176" customFormat="1" ht="4.5" customHeight="1" thickBot="1" x14ac:dyDescent="0.3">
      <c r="A223" s="191"/>
      <c r="B223" s="193"/>
    </row>
    <row r="224" spans="1:14" ht="29.25" customHeight="1" thickBot="1" x14ac:dyDescent="0.3">
      <c r="B224" s="193"/>
      <c r="C224" s="176"/>
      <c r="D224" s="176"/>
      <c r="E224" s="176"/>
      <c r="F224" s="139">
        <f>IF(N224=2,13,0)</f>
        <v>13</v>
      </c>
      <c r="G224" s="140" t="s">
        <v>141</v>
      </c>
      <c r="J224" s="2"/>
      <c r="K224" s="2"/>
      <c r="N224" s="2">
        <f>SUM(N221:N223)</f>
        <v>2</v>
      </c>
    </row>
    <row r="225" spans="1:12" s="176" customFormat="1" ht="14.25" thickBot="1" x14ac:dyDescent="0.3">
      <c r="A225" s="191"/>
      <c r="F225" s="193"/>
      <c r="G225" s="195"/>
    </row>
    <row r="226" spans="1:12" ht="27.75" thickBot="1" x14ac:dyDescent="0.3">
      <c r="B226" s="176"/>
      <c r="C226" s="176"/>
      <c r="D226" s="176"/>
      <c r="E226" s="194" t="s">
        <v>154</v>
      </c>
      <c r="F226" s="147">
        <f>IF(G194="NO",SUM(F204,F214,F224)*0,SUM(F204,F214,F224))</f>
        <v>39</v>
      </c>
      <c r="G226" s="176"/>
      <c r="J226" s="2"/>
      <c r="K226" s="2"/>
    </row>
    <row r="227" spans="1:12" ht="14.25" thickBot="1" x14ac:dyDescent="0.3">
      <c r="B227" s="176"/>
      <c r="C227" s="176"/>
      <c r="D227" s="176"/>
      <c r="E227" s="176"/>
      <c r="F227" s="176"/>
      <c r="G227" s="176"/>
    </row>
    <row r="228" spans="1:12" ht="18.75" thickBot="1" x14ac:dyDescent="0.3">
      <c r="B228" s="277" t="s">
        <v>155</v>
      </c>
      <c r="C228" s="278"/>
      <c r="D228" s="278"/>
      <c r="E228" s="278"/>
      <c r="F228" s="278"/>
      <c r="G228" s="279"/>
    </row>
    <row r="229" spans="1:12" ht="26.25" thickBot="1" x14ac:dyDescent="0.3">
      <c r="B229" s="280" t="s">
        <v>159</v>
      </c>
      <c r="C229" s="281"/>
      <c r="D229" s="281"/>
      <c r="E229" s="281"/>
      <c r="F229" s="281"/>
      <c r="G229" s="135" t="s">
        <v>73</v>
      </c>
    </row>
    <row r="230" spans="1:12" ht="18.75" thickBot="1" x14ac:dyDescent="0.3">
      <c r="B230" s="153"/>
      <c r="C230" s="154"/>
      <c r="D230" s="141"/>
      <c r="E230" s="141"/>
      <c r="F230" s="141"/>
      <c r="G230" s="141"/>
    </row>
    <row r="231" spans="1:12" ht="17.25" thickBot="1" x14ac:dyDescent="0.3">
      <c r="B231" s="142" t="s">
        <v>147</v>
      </c>
      <c r="C231" s="152" t="s">
        <v>160</v>
      </c>
      <c r="D231" s="282" t="s">
        <v>148</v>
      </c>
      <c r="E231" s="283"/>
      <c r="F231" s="143" t="s">
        <v>149</v>
      </c>
      <c r="G231" s="142" t="s">
        <v>150</v>
      </c>
      <c r="J231" s="155"/>
      <c r="K231" s="155" t="s">
        <v>80</v>
      </c>
    </row>
    <row r="232" spans="1:12" ht="60.75" customHeight="1" thickBot="1" x14ac:dyDescent="0.3">
      <c r="B232" s="148" t="s">
        <v>156</v>
      </c>
      <c r="C232" s="150" t="s">
        <v>151</v>
      </c>
      <c r="D232" s="284" t="s">
        <v>80</v>
      </c>
      <c r="E232" s="284"/>
      <c r="F232" s="285">
        <f>IF(G229="NO",0,IF(L235&gt;10,"ERROR",L235))</f>
        <v>10</v>
      </c>
      <c r="G232" s="144"/>
      <c r="L232" s="2">
        <f>IF(D232="X",10,0)</f>
        <v>10</v>
      </c>
    </row>
    <row r="233" spans="1:12" ht="60.75" customHeight="1" thickBot="1" x14ac:dyDescent="0.3">
      <c r="B233" s="149" t="s">
        <v>157</v>
      </c>
      <c r="C233" s="150" t="s">
        <v>152</v>
      </c>
      <c r="D233" s="284"/>
      <c r="E233" s="284"/>
      <c r="F233" s="285"/>
      <c r="G233" s="145"/>
      <c r="L233" s="2">
        <f t="shared" ref="L233" si="17">IF(D233="X",5,0)</f>
        <v>0</v>
      </c>
    </row>
    <row r="234" spans="1:12" ht="55.5" customHeight="1" thickBot="1" x14ac:dyDescent="0.3">
      <c r="B234" s="149" t="s">
        <v>158</v>
      </c>
      <c r="C234" s="151" t="s">
        <v>153</v>
      </c>
      <c r="D234" s="284"/>
      <c r="E234" s="284"/>
      <c r="F234" s="286"/>
      <c r="G234" s="146"/>
      <c r="L234" s="2">
        <f>IF(D234="X",0,0)</f>
        <v>0</v>
      </c>
    </row>
    <row r="235" spans="1:12" ht="14.25" thickBot="1" x14ac:dyDescent="0.3">
      <c r="L235" s="2">
        <f>SUM(L232:L234)</f>
        <v>10</v>
      </c>
    </row>
    <row r="236" spans="1:12" ht="18.75" customHeight="1" x14ac:dyDescent="0.25">
      <c r="B236" s="259" t="s">
        <v>167</v>
      </c>
      <c r="C236" s="260"/>
      <c r="D236" s="260"/>
      <c r="E236" s="260"/>
      <c r="F236" s="260"/>
      <c r="G236" s="261"/>
    </row>
    <row r="237" spans="1:12" ht="34.5" customHeight="1" thickBot="1" x14ac:dyDescent="0.3">
      <c r="B237" s="262" t="s">
        <v>161</v>
      </c>
      <c r="C237" s="263"/>
      <c r="D237" s="263"/>
      <c r="E237" s="264"/>
      <c r="F237" s="264"/>
      <c r="G237" s="265"/>
    </row>
    <row r="238" spans="1:12" ht="48" thickBot="1" x14ac:dyDescent="0.3">
      <c r="B238" s="156"/>
      <c r="C238" s="157"/>
      <c r="D238" s="157"/>
      <c r="E238" s="165" t="s">
        <v>73</v>
      </c>
      <c r="F238" s="166" t="s">
        <v>74</v>
      </c>
      <c r="G238" s="158" t="s">
        <v>162</v>
      </c>
    </row>
    <row r="239" spans="1:12" ht="44.25" customHeight="1" thickBot="1" x14ac:dyDescent="0.3">
      <c r="B239" s="266" t="s">
        <v>168</v>
      </c>
      <c r="C239" s="267"/>
      <c r="D239" s="268"/>
      <c r="E239" s="164" t="s">
        <v>80</v>
      </c>
      <c r="F239" s="164"/>
      <c r="G239" s="163">
        <f>G114</f>
        <v>20962.591153148838</v>
      </c>
    </row>
    <row r="240" spans="1:12" ht="26.25" customHeight="1" thickBot="1" x14ac:dyDescent="0.3">
      <c r="B240" s="269" t="s">
        <v>169</v>
      </c>
      <c r="C240" s="270"/>
      <c r="D240" s="271"/>
      <c r="E240" s="164"/>
      <c r="F240" s="164" t="s">
        <v>80</v>
      </c>
      <c r="G240" s="163"/>
    </row>
    <row r="241" spans="1:11" ht="45.75" customHeight="1" thickBot="1" x14ac:dyDescent="0.3">
      <c r="B241" s="272" t="s">
        <v>163</v>
      </c>
      <c r="C241" s="273"/>
      <c r="D241" s="274"/>
      <c r="E241" s="275" t="s">
        <v>164</v>
      </c>
      <c r="F241" s="276"/>
      <c r="G241" s="167" t="s">
        <v>165</v>
      </c>
    </row>
    <row r="242" spans="1:11" ht="26.25" customHeight="1" thickBot="1" x14ac:dyDescent="0.3">
      <c r="B242" s="249"/>
      <c r="C242" s="250"/>
      <c r="D242" s="250"/>
      <c r="E242" s="251"/>
      <c r="F242" s="252"/>
      <c r="G242" s="159"/>
    </row>
    <row r="243" spans="1:11" ht="24" customHeight="1" thickBot="1" x14ac:dyDescent="0.3">
      <c r="B243" s="160"/>
      <c r="C243" s="161"/>
      <c r="D243" s="161"/>
      <c r="E243" s="253" t="s">
        <v>166</v>
      </c>
      <c r="F243" s="254"/>
      <c r="G243" s="162">
        <f>IF(G242="",0,IF(G239=0,0,IF(G242&gt;=G239*0.4,1,0)))</f>
        <v>0</v>
      </c>
    </row>
    <row r="244" spans="1:11" s="169" customFormat="1" ht="14.25" thickBot="1" x14ac:dyDescent="0.3">
      <c r="A244" s="168"/>
      <c r="H244" s="176"/>
      <c r="J244" s="170"/>
      <c r="K244" s="170"/>
    </row>
    <row r="245" spans="1:11" ht="24.75" thickBot="1" x14ac:dyDescent="0.3">
      <c r="B245" s="169"/>
      <c r="C245" s="169"/>
      <c r="D245" s="169"/>
      <c r="E245" s="255" t="s">
        <v>170</v>
      </c>
      <c r="F245" s="256"/>
      <c r="G245" s="175">
        <f>SUM(F226,F232,G243)</f>
        <v>49</v>
      </c>
    </row>
    <row r="246" spans="1:11" s="169" customFormat="1" ht="14.25" thickBot="1" x14ac:dyDescent="0.3">
      <c r="A246" s="168"/>
      <c r="H246" s="176"/>
      <c r="J246" s="170"/>
      <c r="K246" s="170"/>
    </row>
    <row r="247" spans="1:11" ht="21" customHeight="1" thickBot="1" x14ac:dyDescent="0.3">
      <c r="B247" s="169"/>
      <c r="C247" s="169"/>
      <c r="D247" s="169"/>
      <c r="E247" s="257" t="s">
        <v>174</v>
      </c>
      <c r="F247" s="258"/>
      <c r="G247" s="174" t="str">
        <f>IF(AND(G118="HABILITADO",G189="HABILITADO"),"HABILITADO","NO HABILITADO")</f>
        <v>NO HABILITADO</v>
      </c>
    </row>
    <row r="248" spans="1:11" s="169" customFormat="1" x14ac:dyDescent="0.25">
      <c r="A248" s="168"/>
      <c r="H248" s="176"/>
      <c r="J248" s="170"/>
      <c r="K248" s="170"/>
    </row>
  </sheetData>
  <sheetProtection algorithmName="SHA-512" hashValue="o/KzYRC8tv3l2B/DPnUJWlDblrwsFnOcGTIEjlNm2LcZ8JSKS9BLxsYGEZuRgAelC5+MBDrLfa0vp+HiGHn3CA==" saltValue="OlKPuctKYYFNQdMt1/FQMg==" spinCount="100000" sheet="1" objects="1" scenarios="1" selectLockedCells="1" selectUnlockedCells="1"/>
  <mergeCells count="145">
    <mergeCell ref="B1:G2"/>
    <mergeCell ref="C3:G3"/>
    <mergeCell ref="B4:G4"/>
    <mergeCell ref="B10:G10"/>
    <mergeCell ref="B11:G11"/>
    <mergeCell ref="C13:G13"/>
    <mergeCell ref="B27:B31"/>
    <mergeCell ref="F27:F31"/>
    <mergeCell ref="C34:G34"/>
    <mergeCell ref="C35:G35"/>
    <mergeCell ref="C36:G36"/>
    <mergeCell ref="C37:G37"/>
    <mergeCell ref="C14:G14"/>
    <mergeCell ref="C15:G15"/>
    <mergeCell ref="C16:G16"/>
    <mergeCell ref="C17:G17"/>
    <mergeCell ref="B19:B22"/>
    <mergeCell ref="F19:F22"/>
    <mergeCell ref="G19:G22"/>
    <mergeCell ref="C56:G56"/>
    <mergeCell ref="C57:G57"/>
    <mergeCell ref="B59:B62"/>
    <mergeCell ref="F59:F62"/>
    <mergeCell ref="B67:B71"/>
    <mergeCell ref="F67:F71"/>
    <mergeCell ref="B39:B42"/>
    <mergeCell ref="F39:F42"/>
    <mergeCell ref="B47:B51"/>
    <mergeCell ref="F47:F51"/>
    <mergeCell ref="C54:G54"/>
    <mergeCell ref="C55:G55"/>
    <mergeCell ref="G39:G42"/>
    <mergeCell ref="B87:B91"/>
    <mergeCell ref="F87:F91"/>
    <mergeCell ref="C94:G94"/>
    <mergeCell ref="C95:G95"/>
    <mergeCell ref="C96:G96"/>
    <mergeCell ref="C97:G97"/>
    <mergeCell ref="C74:G74"/>
    <mergeCell ref="C75:G75"/>
    <mergeCell ref="C76:G76"/>
    <mergeCell ref="C77:G77"/>
    <mergeCell ref="B79:B82"/>
    <mergeCell ref="F79:F82"/>
    <mergeCell ref="G79:G82"/>
    <mergeCell ref="B120:G120"/>
    <mergeCell ref="B122:F122"/>
    <mergeCell ref="B124:G124"/>
    <mergeCell ref="B125:D125"/>
    <mergeCell ref="E125:G125"/>
    <mergeCell ref="B126:D126"/>
    <mergeCell ref="E126:G126"/>
    <mergeCell ref="B99:B102"/>
    <mergeCell ref="F99:F102"/>
    <mergeCell ref="B107:B111"/>
    <mergeCell ref="F107:F111"/>
    <mergeCell ref="B114:F114"/>
    <mergeCell ref="B118:F118"/>
    <mergeCell ref="C127:G127"/>
    <mergeCell ref="C128:D128"/>
    <mergeCell ref="C129:D129"/>
    <mergeCell ref="C130:D130"/>
    <mergeCell ref="F130:F135"/>
    <mergeCell ref="C131:D131"/>
    <mergeCell ref="G131:H131"/>
    <mergeCell ref="C132:D132"/>
    <mergeCell ref="C133:D133"/>
    <mergeCell ref="C134:D134"/>
    <mergeCell ref="B157:D157"/>
    <mergeCell ref="B159:G159"/>
    <mergeCell ref="B160:D160"/>
    <mergeCell ref="E160:G160"/>
    <mergeCell ref="B161:D161"/>
    <mergeCell ref="E161:G161"/>
    <mergeCell ref="C135:D135"/>
    <mergeCell ref="B136:B155"/>
    <mergeCell ref="C136:C140"/>
    <mergeCell ref="C141:C145"/>
    <mergeCell ref="C146:C150"/>
    <mergeCell ref="C151:C155"/>
    <mergeCell ref="C170:D170"/>
    <mergeCell ref="B171:B185"/>
    <mergeCell ref="C171:C175"/>
    <mergeCell ref="C176:C180"/>
    <mergeCell ref="C181:C185"/>
    <mergeCell ref="B187:D187"/>
    <mergeCell ref="C162:G162"/>
    <mergeCell ref="C163:D163"/>
    <mergeCell ref="C164:D164"/>
    <mergeCell ref="C165:D165"/>
    <mergeCell ref="F165:F170"/>
    <mergeCell ref="C166:D166"/>
    <mergeCell ref="G166:H166"/>
    <mergeCell ref="C167:D167"/>
    <mergeCell ref="C168:D168"/>
    <mergeCell ref="C169:D169"/>
    <mergeCell ref="B198:D198"/>
    <mergeCell ref="E198:G198"/>
    <mergeCell ref="C199:G199"/>
    <mergeCell ref="C200:D200"/>
    <mergeCell ref="C201:D201"/>
    <mergeCell ref="C202:D202"/>
    <mergeCell ref="B189:F189"/>
    <mergeCell ref="B191:G191"/>
    <mergeCell ref="B193:G193"/>
    <mergeCell ref="B194:F194"/>
    <mergeCell ref="B196:G196"/>
    <mergeCell ref="B197:D197"/>
    <mergeCell ref="E197:G197"/>
    <mergeCell ref="C210:D210"/>
    <mergeCell ref="C211:D211"/>
    <mergeCell ref="C212:D212"/>
    <mergeCell ref="B216:G216"/>
    <mergeCell ref="B217:D217"/>
    <mergeCell ref="E217:G217"/>
    <mergeCell ref="B206:G206"/>
    <mergeCell ref="B207:D207"/>
    <mergeCell ref="E207:G207"/>
    <mergeCell ref="B208:D208"/>
    <mergeCell ref="E208:G208"/>
    <mergeCell ref="C209:G209"/>
    <mergeCell ref="B228:G228"/>
    <mergeCell ref="B229:F229"/>
    <mergeCell ref="D231:E231"/>
    <mergeCell ref="D232:E232"/>
    <mergeCell ref="F232:F234"/>
    <mergeCell ref="D233:E233"/>
    <mergeCell ref="D234:E234"/>
    <mergeCell ref="B218:D218"/>
    <mergeCell ref="E218:G218"/>
    <mergeCell ref="C219:G219"/>
    <mergeCell ref="C220:D220"/>
    <mergeCell ref="C221:D221"/>
    <mergeCell ref="C222:D222"/>
    <mergeCell ref="B242:D242"/>
    <mergeCell ref="E242:F242"/>
    <mergeCell ref="E243:F243"/>
    <mergeCell ref="E245:F245"/>
    <mergeCell ref="E247:F247"/>
    <mergeCell ref="B236:G236"/>
    <mergeCell ref="B237:G237"/>
    <mergeCell ref="B239:D239"/>
    <mergeCell ref="B240:D240"/>
    <mergeCell ref="B241:D241"/>
    <mergeCell ref="E241:F241"/>
  </mergeCells>
  <conditionalFormatting sqref="F136:F140 F156:F158 F188 F190">
    <cfRule type="expression" dxfId="120" priority="24">
      <formula>"NO CUMPLE"</formula>
    </cfRule>
  </conditionalFormatting>
  <conditionalFormatting sqref="F129">
    <cfRule type="expression" dxfId="119" priority="23">
      <formula>"NO CUMPLE"</formula>
    </cfRule>
  </conditionalFormatting>
  <conditionalFormatting sqref="F141:F145">
    <cfRule type="expression" dxfId="118" priority="21">
      <formula>"NO CUMPLE"</formula>
    </cfRule>
  </conditionalFormatting>
  <conditionalFormatting sqref="F146:F150">
    <cfRule type="expression" dxfId="117" priority="20">
      <formula>"NO CUMPLE"</formula>
    </cfRule>
  </conditionalFormatting>
  <conditionalFormatting sqref="F151:F155">
    <cfRule type="expression" dxfId="116" priority="19">
      <formula>"NO CUMPLE"</formula>
    </cfRule>
  </conditionalFormatting>
  <conditionalFormatting sqref="F171:F175 F186:F187">
    <cfRule type="expression" dxfId="115" priority="17">
      <formula>"NO CUMPLE"</formula>
    </cfRule>
  </conditionalFormatting>
  <conditionalFormatting sqref="F164">
    <cfRule type="expression" dxfId="114" priority="16">
      <formula>"NO CUMPLE"</formula>
    </cfRule>
  </conditionalFormatting>
  <conditionalFormatting sqref="F176:F180">
    <cfRule type="expression" dxfId="113" priority="14">
      <formula>"NO CUMPLE"</formula>
    </cfRule>
  </conditionalFormatting>
  <conditionalFormatting sqref="F181:F185">
    <cfRule type="expression" dxfId="112" priority="13">
      <formula>"NO CUMPLE"</formula>
    </cfRule>
  </conditionalFormatting>
  <conditionalFormatting sqref="F201">
    <cfRule type="expression" dxfId="111" priority="11">
      <formula>"NO CUMPLE"</formula>
    </cfRule>
  </conditionalFormatting>
  <conditionalFormatting sqref="F222">
    <cfRule type="expression" dxfId="110" priority="6">
      <formula>"NO CUMPLE"</formula>
    </cfRule>
  </conditionalFormatting>
  <conditionalFormatting sqref="F221">
    <cfRule type="expression" dxfId="109" priority="7">
      <formula>"NO CUMPLE"</formula>
    </cfRule>
  </conditionalFormatting>
  <conditionalFormatting sqref="F202">
    <cfRule type="expression" dxfId="108" priority="10">
      <formula>"NO CUMPLE"</formula>
    </cfRule>
  </conditionalFormatting>
  <conditionalFormatting sqref="F211">
    <cfRule type="expression" dxfId="107" priority="9">
      <formula>"NO CUMPLE"</formula>
    </cfRule>
  </conditionalFormatting>
  <conditionalFormatting sqref="F212">
    <cfRule type="expression" dxfId="106" priority="8">
      <formula>"NO CUMPLE"</formula>
    </cfRule>
  </conditionalFormatting>
  <conditionalFormatting sqref="F239:F240">
    <cfRule type="expression" dxfId="105" priority="5">
      <formula>$D$514="X"</formula>
    </cfRule>
  </conditionalFormatting>
  <conditionalFormatting sqref="E239:E240">
    <cfRule type="expression" dxfId="104" priority="4">
      <formula>$E$514="X"</formula>
    </cfRule>
  </conditionalFormatting>
  <conditionalFormatting sqref="G239:G240">
    <cfRule type="expression" dxfId="103" priority="3">
      <formula>$E$514="X"</formula>
    </cfRule>
  </conditionalFormatting>
  <conditionalFormatting sqref="E242">
    <cfRule type="expression" dxfId="102" priority="2">
      <formula>$E$514="X"</formula>
    </cfRule>
  </conditionalFormatting>
  <conditionalFormatting sqref="G242">
    <cfRule type="expression" dxfId="101" priority="1">
      <formula>$E$514="X"</formula>
    </cfRule>
  </conditionalFormatting>
  <dataValidations count="12">
    <dataValidation type="list" allowBlank="1" showInputMessage="1" showErrorMessage="1" sqref="D232:D234">
      <formula1>$K$231</formula1>
    </dataValidation>
    <dataValidation type="list" showInputMessage="1" showErrorMessage="1" sqref="E202 E222 E212">
      <formula1>$K$201:$K$202</formula1>
    </dataValidation>
    <dataValidation type="list" showInputMessage="1" showErrorMessage="1" sqref="E201 E221 E211">
      <formula1>$K$198:$K$200</formula1>
    </dataValidation>
    <dataValidation type="list" allowBlank="1" showInputMessage="1" showErrorMessage="1" sqref="E171 E176 E181">
      <formula1>$K$171</formula1>
    </dataValidation>
    <dataValidation type="list" allowBlank="1" showInputMessage="1" showErrorMessage="1" errorTitle="CUMPLE CON EL OBJETO?" error="SI o NO" sqref="E137 E147 E142 E152 E172 E182 E177">
      <formula1>$J$136:$J$137</formula1>
    </dataValidation>
    <dataValidation type="list" allowBlank="1" showInputMessage="1" showErrorMessage="1" sqref="E136 E141 E146 E151">
      <formula1>$K$136:$K$138</formula1>
    </dataValidation>
    <dataValidation type="list" allowBlank="1" showInputMessage="1" showErrorMessage="1" sqref="G122 G194 G229">
      <formula1>$K$120:$K$121</formula1>
    </dataValidation>
    <dataValidation type="list" showInputMessage="1" showErrorMessage="1" sqref="E129 E164">
      <formula1>$K$126:$K$129</formula1>
    </dataValidation>
    <dataValidation type="list" allowBlank="1" showInputMessage="1" showErrorMessage="1" errorTitle="                        ERROR" error="Sólo marcar &quot;X&quot; en caso de acreditar código." sqref="D19:D22 D27:D31 D39:D42 D47:D51 D59:D62 D67:D71 D79:D82 D87:D91 D99:D102 D107:D111 E130:E135 E165:E170">
      <formula1>$J$19</formula1>
    </dataValidation>
    <dataValidation showInputMessage="1" showErrorMessage="1" sqref="C17:G17 C37:G37 C57:G57 C77:G77 C97:G97 E140 E145 E150 E155:E158 E175 E180 E185:E188 E190"/>
    <dataValidation type="list" allowBlank="1" showInputMessage="1" showErrorMessage="1" sqref="D10:E12 D33:E33 D53:E53 D73:E73 D93:E93 D113:E113 D115:E117 D119:E119 D192:E192 D195:E195">
      <formula1>"Sí,No"</formula1>
    </dataValidation>
    <dataValidation operator="greaterThan" allowBlank="1" showInputMessage="1" showErrorMessage="1" errorTitle="OJO" error="REVISAR QUE FECHA DE TERMINACIÓN SEA MAYOR QUE LA DE SUSCRIPCIÓN DEL CONTRATO" sqref="D25 D45 D65 D85 D105"/>
  </dataValidations>
  <printOptions horizontalCentered="1"/>
  <pageMargins left="0.4" right="0.4" top="0.4" bottom="0.4" header="0.3" footer="0.3"/>
  <pageSetup paperSize="9"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22" operator="containsText" id="{CFF7239D-03BE-47D9-B54F-CC5CEC268B15}">
            <xm:f>NOT(ISERROR(SEARCH($E$129="ADMINISTRACIÓN DE EMPRESAS ",C134)))</xm:f>
            <xm:f>$E$129="ADMINISTRACIÓN DE EMPRESAS "</xm:f>
            <x14:dxf>
              <fill>
                <patternFill>
                  <bgColor theme="5" tint="0.39994506668294322"/>
                </patternFill>
              </fill>
            </x14:dxf>
          </x14:cfRule>
          <xm:sqref>C134:D134</xm:sqref>
        </x14:conditionalFormatting>
        <x14:conditionalFormatting xmlns:xm="http://schemas.microsoft.com/office/excel/2006/main">
          <x14:cfRule type="containsText" priority="18" operator="containsText" id="{80EAAF79-7A2E-48F6-A300-AF6F5B11653F}">
            <xm:f>NOT(ISERROR(SEARCH($F$157="CUMPLE",F157)))</xm:f>
            <xm:f>$F$157="CUMPLE"</xm:f>
            <x14:dxf>
              <fill>
                <patternFill>
                  <bgColor rgb="FFFFFF00"/>
                </patternFill>
              </fill>
            </x14:dxf>
          </x14:cfRule>
          <xm:sqref>F157:F158 F188 F190</xm:sqref>
        </x14:conditionalFormatting>
        <x14:conditionalFormatting xmlns:xm="http://schemas.microsoft.com/office/excel/2006/main">
          <x14:cfRule type="containsText" priority="15" operator="containsText" id="{A153E3AC-4379-442C-90F4-037FE770F0DC}">
            <xm:f>NOT(ISERROR(SEARCH($E$129="ADMINISTRACIÓN DE EMPRESAS ",C169)))</xm:f>
            <xm:f>$E$129="ADMINISTRACIÓN DE EMPRESAS "</xm:f>
            <x14:dxf>
              <fill>
                <patternFill>
                  <bgColor theme="5" tint="0.39994506668294322"/>
                </patternFill>
              </fill>
            </x14:dxf>
          </x14:cfRule>
          <xm:sqref>C169:D169</xm:sqref>
        </x14:conditionalFormatting>
        <x14:conditionalFormatting xmlns:xm="http://schemas.microsoft.com/office/excel/2006/main">
          <x14:cfRule type="containsText" priority="12" operator="containsText" id="{3A1E3942-DE87-405B-B917-893B6B089225}">
            <xm:f>NOT(ISERROR(SEARCH($F$157="CUMPLE",F187)))</xm:f>
            <xm:f>$F$157="CUMPLE"</xm:f>
            <x14:dxf>
              <fill>
                <patternFill>
                  <bgColor rgb="FFFFFF00"/>
                </patternFill>
              </fill>
            </x14:dxf>
          </x14:cfRule>
          <xm:sqref>F187</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4"/>
    <pageSetUpPr autoPageBreaks="0" fitToPage="1"/>
  </sheetPr>
  <dimension ref="A1:R248"/>
  <sheetViews>
    <sheetView zoomScale="90" zoomScaleNormal="90" workbookViewId="0">
      <pane ySplit="3" topLeftCell="A4" activePane="bottomLeft" state="frozen"/>
      <selection pane="bottomLeft" activeCell="B4" sqref="B4:G4"/>
    </sheetView>
  </sheetViews>
  <sheetFormatPr baseColWidth="10" defaultColWidth="0" defaultRowHeight="13.5" customHeight="1" zeroHeight="1" x14ac:dyDescent="0.25"/>
  <cols>
    <col min="1" max="1" width="24" style="168" customWidth="1"/>
    <col min="2" max="7" width="24" style="2" customWidth="1"/>
    <col min="8" max="8" width="1.5" style="176" customWidth="1"/>
    <col min="9" max="9" width="24" style="2" hidden="1" customWidth="1"/>
    <col min="10" max="11" width="24" style="72" hidden="1" customWidth="1"/>
    <col min="12" max="16384" width="24" style="2" hidden="1"/>
  </cols>
  <sheetData>
    <row r="1" spans="1:14" ht="8.25" customHeight="1" x14ac:dyDescent="0.25">
      <c r="A1" s="171"/>
      <c r="B1" s="384"/>
      <c r="C1" s="385"/>
      <c r="D1" s="385"/>
      <c r="E1" s="385"/>
      <c r="F1" s="385"/>
      <c r="G1" s="385"/>
    </row>
    <row r="2" spans="1:14" ht="133.5" customHeight="1" thickBot="1" x14ac:dyDescent="0.3">
      <c r="B2" s="385"/>
      <c r="C2" s="385"/>
      <c r="D2" s="385"/>
      <c r="E2" s="385"/>
      <c r="F2" s="385"/>
      <c r="G2" s="385"/>
    </row>
    <row r="3" spans="1:14" ht="37.5" customHeight="1" thickBot="1" x14ac:dyDescent="0.3">
      <c r="B3" s="196" t="s">
        <v>77</v>
      </c>
      <c r="C3" s="378" t="s">
        <v>227</v>
      </c>
      <c r="D3" s="367"/>
      <c r="E3" s="367"/>
      <c r="F3" s="367"/>
      <c r="G3" s="368"/>
    </row>
    <row r="4" spans="1:14" ht="60.75" customHeight="1" x14ac:dyDescent="0.25">
      <c r="B4" s="386" t="s">
        <v>7</v>
      </c>
      <c r="C4" s="386"/>
      <c r="D4" s="386"/>
      <c r="E4" s="386"/>
      <c r="F4" s="386"/>
      <c r="G4" s="386"/>
      <c r="H4" s="177"/>
      <c r="K4" s="93"/>
      <c r="L4" s="5"/>
    </row>
    <row r="5" spans="1:14" ht="16.5" x14ac:dyDescent="0.3">
      <c r="B5" s="3" t="s">
        <v>58</v>
      </c>
      <c r="C5" s="30">
        <v>43672</v>
      </c>
      <c r="D5" s="4"/>
      <c r="E5" s="4"/>
      <c r="F5" s="4"/>
      <c r="G5" s="4"/>
    </row>
    <row r="6" spans="1:14" ht="16.5" x14ac:dyDescent="0.3">
      <c r="B6" s="3" t="s">
        <v>57</v>
      </c>
      <c r="C6" s="28">
        <v>900000000</v>
      </c>
      <c r="D6" s="4"/>
      <c r="E6" s="4"/>
      <c r="F6" s="4"/>
      <c r="G6" s="4"/>
    </row>
    <row r="7" spans="1:14" ht="16.5" x14ac:dyDescent="0.3">
      <c r="B7" s="3" t="s">
        <v>59</v>
      </c>
      <c r="C7" s="74">
        <f>C6/Hoja1!C44</f>
        <v>1086.8042641369084</v>
      </c>
      <c r="D7" s="4"/>
      <c r="E7" s="4"/>
      <c r="F7" s="4"/>
      <c r="G7" s="4"/>
    </row>
    <row r="8" spans="1:14" ht="16.5" x14ac:dyDescent="0.3">
      <c r="B8" s="3"/>
      <c r="C8" s="29"/>
      <c r="D8" s="4"/>
      <c r="E8" s="4"/>
      <c r="F8" s="4"/>
      <c r="G8" s="4"/>
    </row>
    <row r="9" spans="1:14" ht="17.25" hidden="1" thickBot="1" x14ac:dyDescent="0.35">
      <c r="B9" s="6" t="s">
        <v>1</v>
      </c>
      <c r="C9" s="6" t="s">
        <v>2</v>
      </c>
      <c r="D9" s="6" t="s">
        <v>3</v>
      </c>
      <c r="E9" s="6" t="s">
        <v>4</v>
      </c>
      <c r="F9" s="6" t="s">
        <v>5</v>
      </c>
      <c r="G9" s="6" t="s">
        <v>6</v>
      </c>
    </row>
    <row r="10" spans="1:14" ht="18" x14ac:dyDescent="0.25">
      <c r="B10" s="387" t="s">
        <v>60</v>
      </c>
      <c r="C10" s="388"/>
      <c r="D10" s="388"/>
      <c r="E10" s="388"/>
      <c r="F10" s="388"/>
      <c r="G10" s="389"/>
    </row>
    <row r="11" spans="1:14" ht="18" x14ac:dyDescent="0.25">
      <c r="B11" s="390" t="s">
        <v>61</v>
      </c>
      <c r="C11" s="391"/>
      <c r="D11" s="391"/>
      <c r="E11" s="391"/>
      <c r="F11" s="391"/>
      <c r="G11" s="392"/>
    </row>
    <row r="12" spans="1:14" s="176" customFormat="1" ht="14.25" thickBot="1" x14ac:dyDescent="0.3">
      <c r="A12" s="191"/>
      <c r="F12" s="192"/>
      <c r="J12" s="193"/>
      <c r="K12" s="193"/>
    </row>
    <row r="13" spans="1:14" ht="28.5" customHeight="1" thickBot="1" x14ac:dyDescent="0.3">
      <c r="B13" s="60" t="s">
        <v>77</v>
      </c>
      <c r="C13" s="378" t="str">
        <f>C3</f>
        <v>OPTIMA TM S.A.S</v>
      </c>
      <c r="D13" s="379"/>
      <c r="E13" s="379"/>
      <c r="F13" s="379"/>
      <c r="G13" s="380"/>
    </row>
    <row r="14" spans="1:14" s="32" customFormat="1" ht="21" thickBot="1" x14ac:dyDescent="0.3">
      <c r="A14" s="172"/>
      <c r="B14" s="48" t="s">
        <v>75</v>
      </c>
      <c r="C14" s="366" t="s">
        <v>228</v>
      </c>
      <c r="D14" s="367"/>
      <c r="E14" s="367"/>
      <c r="F14" s="367"/>
      <c r="G14" s="368"/>
      <c r="H14" s="176"/>
      <c r="I14" s="31"/>
      <c r="J14" s="70"/>
      <c r="K14" s="70"/>
      <c r="L14" s="76"/>
    </row>
    <row r="15" spans="1:14" s="32" customFormat="1" ht="34.5" customHeight="1" thickBot="1" x14ac:dyDescent="0.3">
      <c r="A15" s="172"/>
      <c r="B15" s="47" t="s">
        <v>62</v>
      </c>
      <c r="C15" s="369" t="s">
        <v>229</v>
      </c>
      <c r="D15" s="433"/>
      <c r="E15" s="433"/>
      <c r="F15" s="433"/>
      <c r="G15" s="434"/>
      <c r="H15" s="176"/>
      <c r="I15" s="31"/>
      <c r="J15" s="70"/>
      <c r="K15" s="70"/>
      <c r="L15" s="83"/>
      <c r="M15" s="58"/>
      <c r="N15" s="58"/>
    </row>
    <row r="16" spans="1:14" s="34" customFormat="1" ht="32.25" customHeight="1" thickBot="1" x14ac:dyDescent="0.35">
      <c r="A16" s="173"/>
      <c r="B16" s="56" t="s">
        <v>63</v>
      </c>
      <c r="C16" s="372" t="s">
        <v>230</v>
      </c>
      <c r="D16" s="373"/>
      <c r="E16" s="373"/>
      <c r="F16" s="373"/>
      <c r="G16" s="374"/>
      <c r="H16" s="178"/>
      <c r="I16" s="33"/>
      <c r="J16" s="57"/>
      <c r="K16" s="57"/>
      <c r="L16" s="84"/>
      <c r="M16" s="59"/>
      <c r="N16" s="59"/>
    </row>
    <row r="17" spans="1:18" s="32" customFormat="1" ht="37.5" customHeight="1" thickBot="1" x14ac:dyDescent="0.3">
      <c r="A17" s="172"/>
      <c r="B17" s="49" t="s">
        <v>64</v>
      </c>
      <c r="C17" s="375">
        <v>1</v>
      </c>
      <c r="D17" s="376"/>
      <c r="E17" s="376"/>
      <c r="F17" s="376"/>
      <c r="G17" s="377"/>
      <c r="H17" s="176"/>
      <c r="I17" s="69"/>
      <c r="J17" s="70"/>
      <c r="K17" s="70"/>
      <c r="L17" s="58"/>
      <c r="M17" s="58"/>
      <c r="N17" s="58"/>
      <c r="O17" s="70"/>
      <c r="P17" s="70"/>
      <c r="Q17" s="70"/>
      <c r="R17" s="70"/>
    </row>
    <row r="18" spans="1:18" s="32" customFormat="1" ht="30" customHeight="1" thickBot="1" x14ac:dyDescent="0.35">
      <c r="A18" s="172"/>
      <c r="B18" s="51"/>
      <c r="C18" s="52" t="s">
        <v>65</v>
      </c>
      <c r="D18" s="53" t="s">
        <v>66</v>
      </c>
      <c r="E18" s="66" t="s">
        <v>172</v>
      </c>
      <c r="F18" s="54" t="s">
        <v>67</v>
      </c>
      <c r="G18" s="55" t="s">
        <v>68</v>
      </c>
      <c r="H18" s="176"/>
      <c r="I18" s="69"/>
      <c r="J18" s="70"/>
      <c r="K18" s="70"/>
      <c r="L18" s="58"/>
      <c r="M18" s="58"/>
      <c r="N18" s="58"/>
      <c r="O18" s="70"/>
      <c r="P18" s="70"/>
      <c r="Q18" s="70"/>
      <c r="R18" s="70"/>
    </row>
    <row r="19" spans="1:18" s="32" customFormat="1" ht="23.25" customHeight="1" x14ac:dyDescent="0.35">
      <c r="A19" s="172"/>
      <c r="B19" s="357" t="s">
        <v>69</v>
      </c>
      <c r="C19" s="50">
        <v>82101500</v>
      </c>
      <c r="D19" s="63" t="s">
        <v>79</v>
      </c>
      <c r="E19" s="36">
        <v>142</v>
      </c>
      <c r="F19" s="358" t="str">
        <f>IF(K23&gt;=1,"CUMPLE","NO CUMPLE")</f>
        <v>CUMPLE</v>
      </c>
      <c r="G19" s="86"/>
      <c r="H19" s="176"/>
      <c r="I19" s="69"/>
      <c r="J19" s="94" t="s">
        <v>79</v>
      </c>
      <c r="K19" s="70">
        <f>IF(D19="X",1,0)</f>
        <v>1</v>
      </c>
      <c r="L19" s="58"/>
      <c r="M19" s="58"/>
      <c r="N19" s="58"/>
      <c r="O19" s="70"/>
      <c r="P19" s="70"/>
      <c r="Q19" s="70"/>
      <c r="R19" s="70"/>
    </row>
    <row r="20" spans="1:18" s="34" customFormat="1" ht="15" customHeight="1" x14ac:dyDescent="0.3">
      <c r="A20" s="173"/>
      <c r="B20" s="357"/>
      <c r="C20" s="35">
        <v>82101600</v>
      </c>
      <c r="D20" s="63" t="s">
        <v>79</v>
      </c>
      <c r="E20" s="37">
        <v>142</v>
      </c>
      <c r="F20" s="358"/>
      <c r="G20" s="85"/>
      <c r="H20" s="178"/>
      <c r="I20" s="71"/>
      <c r="J20" s="57"/>
      <c r="K20" s="70">
        <f t="shared" ref="K20:K22" si="0">IF(D20="X",1,0)</f>
        <v>1</v>
      </c>
      <c r="L20" s="59"/>
      <c r="M20" s="59"/>
      <c r="N20" s="59"/>
      <c r="O20" s="57"/>
      <c r="P20" s="57"/>
      <c r="Q20" s="57"/>
      <c r="R20" s="57"/>
    </row>
    <row r="21" spans="1:18" s="34" customFormat="1" ht="19.5" x14ac:dyDescent="0.3">
      <c r="A21" s="173"/>
      <c r="B21" s="357"/>
      <c r="C21" s="35">
        <v>82101800</v>
      </c>
      <c r="D21" s="63" t="s">
        <v>79</v>
      </c>
      <c r="E21" s="37">
        <v>142</v>
      </c>
      <c r="F21" s="358"/>
      <c r="G21" s="85"/>
      <c r="H21" s="178"/>
      <c r="I21" s="71"/>
      <c r="J21" s="57"/>
      <c r="K21" s="70">
        <f t="shared" si="0"/>
        <v>1</v>
      </c>
      <c r="L21" s="59"/>
      <c r="M21" s="59"/>
      <c r="N21" s="59"/>
      <c r="O21" s="57"/>
      <c r="P21" s="57"/>
      <c r="Q21" s="57"/>
      <c r="R21" s="57"/>
    </row>
    <row r="22" spans="1:18" s="34" customFormat="1" ht="18" customHeight="1" thickBot="1" x14ac:dyDescent="0.35">
      <c r="A22" s="173"/>
      <c r="B22" s="357"/>
      <c r="C22" s="38">
        <v>82101900</v>
      </c>
      <c r="D22" s="63" t="s">
        <v>79</v>
      </c>
      <c r="E22" s="39">
        <v>142</v>
      </c>
      <c r="F22" s="358"/>
      <c r="G22" s="87"/>
      <c r="H22" s="178"/>
      <c r="I22" s="71"/>
      <c r="J22" s="57"/>
      <c r="K22" s="70">
        <f t="shared" si="0"/>
        <v>1</v>
      </c>
      <c r="L22" s="59"/>
      <c r="M22" s="59"/>
      <c r="N22" s="59"/>
      <c r="O22" s="57"/>
      <c r="P22" s="57"/>
      <c r="Q22" s="57"/>
      <c r="R22" s="57"/>
    </row>
    <row r="23" spans="1:18" s="32" customFormat="1" ht="22.5" customHeight="1" thickBot="1" x14ac:dyDescent="0.35">
      <c r="A23" s="172"/>
      <c r="B23" s="40" t="s">
        <v>171</v>
      </c>
      <c r="C23" s="41"/>
      <c r="D23" s="64">
        <v>42208</v>
      </c>
      <c r="E23" s="61"/>
      <c r="F23" s="43" t="str">
        <f>IF(D23="","NO CUMPLE","CUMPLE")</f>
        <v>CUMPLE</v>
      </c>
      <c r="G23" s="88"/>
      <c r="H23" s="179">
        <f>YEAR(D23)</f>
        <v>2015</v>
      </c>
      <c r="I23" s="69"/>
      <c r="J23" s="70"/>
      <c r="K23" s="70">
        <f>SUM(K19:K22)</f>
        <v>4</v>
      </c>
      <c r="L23" s="58"/>
      <c r="M23" s="58"/>
      <c r="N23" s="58"/>
      <c r="O23" s="70"/>
      <c r="P23" s="70"/>
      <c r="Q23" s="70"/>
      <c r="R23" s="70"/>
    </row>
    <row r="24" spans="1:18" s="32" customFormat="1" ht="20.25" customHeight="1" thickBot="1" x14ac:dyDescent="0.35">
      <c r="A24" s="172"/>
      <c r="B24" s="40" t="s">
        <v>70</v>
      </c>
      <c r="C24" s="41"/>
      <c r="D24" s="65">
        <v>2200000000</v>
      </c>
      <c r="E24" s="61"/>
      <c r="F24" s="43" t="str">
        <f>IF(D24="","NO CUMPLE","CUMPLE")</f>
        <v>CUMPLE</v>
      </c>
      <c r="G24" s="88"/>
      <c r="H24" s="176"/>
      <c r="I24" s="69"/>
      <c r="J24" s="70"/>
      <c r="K24" s="70"/>
      <c r="L24" s="58"/>
      <c r="M24" s="58"/>
      <c r="N24" s="58"/>
      <c r="O24" s="70"/>
      <c r="P24" s="70"/>
      <c r="Q24" s="70"/>
      <c r="R24" s="70"/>
    </row>
    <row r="25" spans="1:18" s="32" customFormat="1" ht="24.75" customHeight="1" thickBot="1" x14ac:dyDescent="0.35">
      <c r="A25" s="172"/>
      <c r="B25" s="40" t="s">
        <v>72</v>
      </c>
      <c r="C25" s="41"/>
      <c r="D25" s="64">
        <v>42369</v>
      </c>
      <c r="E25" s="62"/>
      <c r="F25" s="43" t="str">
        <f>IF(D25="","",IF(OR(D25&gt;$C$5,D25&lt;$K$25,),"NO CUMPLE","CUMPLE"))</f>
        <v>CUMPLE</v>
      </c>
      <c r="G25" s="88"/>
      <c r="H25" s="180"/>
      <c r="I25" s="69"/>
      <c r="J25" s="70"/>
      <c r="K25" s="95">
        <v>41846</v>
      </c>
      <c r="L25" s="58"/>
      <c r="M25" s="58"/>
      <c r="N25" s="58"/>
      <c r="O25" s="75"/>
      <c r="P25" s="70"/>
      <c r="Q25" s="70"/>
      <c r="R25" s="70"/>
    </row>
    <row r="26" spans="1:18" s="32" customFormat="1" ht="19.5" customHeight="1" thickBot="1" x14ac:dyDescent="0.35">
      <c r="A26" s="172"/>
      <c r="B26" s="40" t="s">
        <v>71</v>
      </c>
      <c r="C26" s="41"/>
      <c r="D26" s="42">
        <f>IFERROR((D24/(VLOOKUP(H23,Hoja1!$A$9:$C$44,3,0)))*C17,"PENDIENTE")</f>
        <v>3414.2934740436099</v>
      </c>
      <c r="E26" s="62"/>
      <c r="F26" s="43" t="str">
        <f>IF(D26=0,"NO CUMPLE","CUMPLE")</f>
        <v>CUMPLE</v>
      </c>
      <c r="G26" s="88"/>
      <c r="H26" s="180"/>
      <c r="I26" s="69"/>
      <c r="J26" s="70"/>
      <c r="K26" s="70"/>
      <c r="L26" s="58"/>
      <c r="M26" s="58"/>
      <c r="N26" s="58"/>
      <c r="O26" s="70"/>
      <c r="P26" s="70"/>
      <c r="Q26" s="70"/>
      <c r="R26" s="70"/>
    </row>
    <row r="27" spans="1:18" s="32" customFormat="1" ht="19.5" x14ac:dyDescent="0.35">
      <c r="A27" s="172"/>
      <c r="B27" s="359" t="s">
        <v>86</v>
      </c>
      <c r="C27" s="50" t="s">
        <v>81</v>
      </c>
      <c r="D27" s="63" t="s">
        <v>79</v>
      </c>
      <c r="E27" s="36"/>
      <c r="F27" s="358" t="str">
        <f>IF(K32&gt;=1,"CUMPLE","NO CUMPLE")</f>
        <v>CUMPLE</v>
      </c>
      <c r="G27" s="86"/>
      <c r="H27" s="176"/>
      <c r="I27" s="69"/>
      <c r="J27" s="94" t="s">
        <v>79</v>
      </c>
      <c r="K27" s="70">
        <f>IF(D27="X",1,0)</f>
        <v>1</v>
      </c>
      <c r="L27" s="58"/>
      <c r="M27" s="58"/>
      <c r="N27" s="58"/>
      <c r="O27" s="70"/>
      <c r="P27" s="70"/>
      <c r="Q27" s="70"/>
      <c r="R27" s="70"/>
    </row>
    <row r="28" spans="1:18" s="34" customFormat="1" ht="19.5" x14ac:dyDescent="0.3">
      <c r="A28" s="173"/>
      <c r="B28" s="359"/>
      <c r="C28" s="35" t="s">
        <v>82</v>
      </c>
      <c r="D28" s="63" t="s">
        <v>79</v>
      </c>
      <c r="E28" s="37"/>
      <c r="F28" s="358"/>
      <c r="G28" s="85"/>
      <c r="H28" s="178"/>
      <c r="I28" s="71"/>
      <c r="J28" s="57"/>
      <c r="K28" s="70">
        <f t="shared" ref="K28:K31" si="1">IF(D28="X",1,0)</f>
        <v>1</v>
      </c>
      <c r="L28" s="59"/>
      <c r="M28" s="59"/>
      <c r="N28" s="59"/>
      <c r="O28" s="57"/>
      <c r="P28" s="57"/>
      <c r="Q28" s="57"/>
      <c r="R28" s="57"/>
    </row>
    <row r="29" spans="1:18" s="34" customFormat="1" ht="19.5" x14ac:dyDescent="0.3">
      <c r="A29" s="173"/>
      <c r="B29" s="359"/>
      <c r="C29" s="35" t="s">
        <v>83</v>
      </c>
      <c r="D29" s="63" t="s">
        <v>79</v>
      </c>
      <c r="E29" s="37"/>
      <c r="F29" s="358"/>
      <c r="G29" s="85"/>
      <c r="H29" s="178"/>
      <c r="I29" s="71"/>
      <c r="J29" s="57"/>
      <c r="K29" s="70">
        <f t="shared" si="1"/>
        <v>1</v>
      </c>
      <c r="L29" s="59"/>
      <c r="M29" s="59"/>
      <c r="N29" s="59"/>
      <c r="O29" s="57"/>
      <c r="P29" s="57"/>
      <c r="Q29" s="57"/>
      <c r="R29" s="57"/>
    </row>
    <row r="30" spans="1:18" s="34" customFormat="1" ht="19.5" x14ac:dyDescent="0.3">
      <c r="A30" s="173"/>
      <c r="B30" s="359"/>
      <c r="C30" s="38" t="s">
        <v>84</v>
      </c>
      <c r="D30" s="63" t="s">
        <v>79</v>
      </c>
      <c r="E30" s="67"/>
      <c r="F30" s="358"/>
      <c r="G30" s="85"/>
      <c r="H30" s="178"/>
      <c r="I30" s="71"/>
      <c r="J30" s="57"/>
      <c r="K30" s="70">
        <f t="shared" si="1"/>
        <v>1</v>
      </c>
      <c r="L30" s="59"/>
      <c r="M30" s="59"/>
      <c r="N30" s="59"/>
      <c r="O30" s="57"/>
      <c r="P30" s="57"/>
      <c r="Q30" s="57"/>
      <c r="R30" s="57"/>
    </row>
    <row r="31" spans="1:18" s="34" customFormat="1" ht="20.25" thickBot="1" x14ac:dyDescent="0.35">
      <c r="A31" s="173"/>
      <c r="B31" s="359"/>
      <c r="C31" s="68" t="s">
        <v>85</v>
      </c>
      <c r="D31" s="63" t="s">
        <v>79</v>
      </c>
      <c r="E31" s="39"/>
      <c r="F31" s="358"/>
      <c r="G31" s="87"/>
      <c r="H31" s="178"/>
      <c r="I31" s="71"/>
      <c r="J31" s="57"/>
      <c r="K31" s="70">
        <f t="shared" si="1"/>
        <v>1</v>
      </c>
      <c r="L31" s="59"/>
      <c r="M31" s="59"/>
      <c r="N31" s="59"/>
      <c r="O31" s="57"/>
      <c r="P31" s="57"/>
      <c r="Q31" s="57"/>
      <c r="R31" s="57"/>
    </row>
    <row r="32" spans="1:18" s="32" customFormat="1" ht="16.5" thickBot="1" x14ac:dyDescent="0.35">
      <c r="A32" s="172"/>
      <c r="B32" s="45" t="s">
        <v>87</v>
      </c>
      <c r="C32" s="46"/>
      <c r="D32" s="46"/>
      <c r="E32" s="46"/>
      <c r="F32" s="78" t="str">
        <f>IF(F27="","PENDIENTE",IF(F26="","PENDIENTE",IF(F25="","PENDIENTE",IF(F24="","PENDIENTE",IF(F23="","PENDIENTE",IF(F19="","PENDIENTE",IF(F27="NO CUMPLE","NO CUMPLE",IF(F26="NO CUMPLE","NO CUMPLE",IF(F25="NO CUMPLE","NO CUMPLE",IF(F24="NO CUMPLE","NO CUMPLE",(IF(F23="NO CUMPLE","NO CUMPLE",IF(F19="NO CUMPLE","NO CUMPLE","CUMPLE")))))))))))))</f>
        <v>CUMPLE</v>
      </c>
      <c r="G32" s="44"/>
      <c r="H32" s="181" t="s">
        <v>74</v>
      </c>
      <c r="I32" s="69"/>
      <c r="J32" s="70"/>
      <c r="K32" s="70">
        <f>SUM(K27:K31)</f>
        <v>5</v>
      </c>
      <c r="L32" s="58"/>
      <c r="M32" s="58"/>
      <c r="N32" s="58"/>
      <c r="O32" s="70"/>
      <c r="P32" s="70"/>
      <c r="Q32" s="70"/>
      <c r="R32" s="70"/>
    </row>
    <row r="33" spans="1:18" ht="14.25" thickBot="1" x14ac:dyDescent="0.3">
      <c r="B33" s="79"/>
      <c r="C33" s="79"/>
      <c r="D33" s="79"/>
      <c r="E33" s="79"/>
      <c r="F33" s="80"/>
      <c r="G33" s="79"/>
      <c r="I33" s="72"/>
      <c r="L33" s="11"/>
      <c r="M33" s="11"/>
      <c r="N33" s="11"/>
      <c r="O33" s="72"/>
      <c r="P33" s="72"/>
      <c r="Q33" s="72"/>
      <c r="R33" s="72"/>
    </row>
    <row r="34" spans="1:18" s="32" customFormat="1" ht="21" thickBot="1" x14ac:dyDescent="0.3">
      <c r="A34" s="172"/>
      <c r="B34" s="48" t="s">
        <v>88</v>
      </c>
      <c r="C34" s="366" t="s">
        <v>231</v>
      </c>
      <c r="D34" s="367"/>
      <c r="E34" s="367"/>
      <c r="F34" s="367"/>
      <c r="G34" s="368"/>
      <c r="H34" s="176"/>
      <c r="I34" s="31"/>
      <c r="J34" s="70"/>
      <c r="K34" s="70"/>
      <c r="L34" s="77"/>
      <c r="M34" s="58"/>
      <c r="N34" s="58"/>
    </row>
    <row r="35" spans="1:18" s="32" customFormat="1" ht="34.5" customHeight="1" thickBot="1" x14ac:dyDescent="0.3">
      <c r="A35" s="172"/>
      <c r="B35" s="47" t="s">
        <v>62</v>
      </c>
      <c r="C35" s="369" t="s">
        <v>232</v>
      </c>
      <c r="D35" s="433"/>
      <c r="E35" s="433"/>
      <c r="F35" s="433"/>
      <c r="G35" s="434"/>
      <c r="H35" s="176"/>
      <c r="I35" s="31"/>
      <c r="J35" s="70"/>
      <c r="K35" s="70"/>
      <c r="L35" s="83"/>
      <c r="M35" s="58"/>
      <c r="N35" s="58"/>
    </row>
    <row r="36" spans="1:18" s="34" customFormat="1" ht="32.25" customHeight="1" thickBot="1" x14ac:dyDescent="0.35">
      <c r="A36" s="173"/>
      <c r="B36" s="56" t="s">
        <v>63</v>
      </c>
      <c r="C36" s="372" t="s">
        <v>181</v>
      </c>
      <c r="D36" s="373"/>
      <c r="E36" s="373"/>
      <c r="F36" s="373"/>
      <c r="G36" s="374"/>
      <c r="H36" s="178"/>
      <c r="I36" s="33"/>
      <c r="J36" s="57"/>
      <c r="K36" s="57"/>
      <c r="L36" s="84"/>
      <c r="M36" s="59"/>
      <c r="N36" s="59"/>
    </row>
    <row r="37" spans="1:18" s="32" customFormat="1" ht="37.5" customHeight="1" thickBot="1" x14ac:dyDescent="0.3">
      <c r="A37" s="172"/>
      <c r="B37" s="49" t="s">
        <v>64</v>
      </c>
      <c r="C37" s="375">
        <v>1</v>
      </c>
      <c r="D37" s="376"/>
      <c r="E37" s="376"/>
      <c r="F37" s="376"/>
      <c r="G37" s="377"/>
      <c r="H37" s="176"/>
      <c r="I37" s="69"/>
      <c r="J37" s="70"/>
      <c r="K37" s="70"/>
      <c r="L37" s="58"/>
      <c r="M37" s="58"/>
      <c r="N37" s="58"/>
      <c r="O37" s="70"/>
      <c r="P37" s="70"/>
      <c r="Q37" s="70"/>
      <c r="R37" s="70"/>
    </row>
    <row r="38" spans="1:18" s="32" customFormat="1" ht="30" customHeight="1" thickBot="1" x14ac:dyDescent="0.35">
      <c r="A38" s="172"/>
      <c r="B38" s="51"/>
      <c r="C38" s="52" t="s">
        <v>65</v>
      </c>
      <c r="D38" s="53" t="s">
        <v>66</v>
      </c>
      <c r="E38" s="66" t="s">
        <v>172</v>
      </c>
      <c r="F38" s="54" t="s">
        <v>67</v>
      </c>
      <c r="G38" s="55" t="s">
        <v>68</v>
      </c>
      <c r="H38" s="176"/>
      <c r="I38" s="69"/>
      <c r="J38" s="70"/>
      <c r="K38" s="70"/>
      <c r="L38" s="58"/>
      <c r="M38" s="58"/>
      <c r="N38" s="58"/>
      <c r="O38" s="70"/>
      <c r="P38" s="70"/>
      <c r="Q38" s="70"/>
      <c r="R38" s="70"/>
    </row>
    <row r="39" spans="1:18" s="32" customFormat="1" ht="23.25" customHeight="1" x14ac:dyDescent="0.35">
      <c r="A39" s="172"/>
      <c r="B39" s="357" t="s">
        <v>69</v>
      </c>
      <c r="C39" s="50">
        <v>82101500</v>
      </c>
      <c r="D39" s="63" t="s">
        <v>79</v>
      </c>
      <c r="E39" s="36">
        <v>158</v>
      </c>
      <c r="F39" s="358" t="str">
        <f>IF(K43&gt;=1,"CUMPLE","NO CUMPLE")</f>
        <v>CUMPLE</v>
      </c>
      <c r="G39" s="86"/>
      <c r="H39" s="176"/>
      <c r="I39" s="69"/>
      <c r="J39" s="94" t="s">
        <v>79</v>
      </c>
      <c r="K39" s="70">
        <f>IF(D39="X",1,0)</f>
        <v>1</v>
      </c>
      <c r="L39" s="58"/>
      <c r="M39" s="58"/>
      <c r="N39" s="58"/>
      <c r="O39" s="70"/>
      <c r="P39" s="70"/>
      <c r="Q39" s="70"/>
      <c r="R39" s="70"/>
    </row>
    <row r="40" spans="1:18" s="34" customFormat="1" ht="15" customHeight="1" x14ac:dyDescent="0.3">
      <c r="A40" s="173"/>
      <c r="B40" s="357"/>
      <c r="C40" s="35">
        <v>82101600</v>
      </c>
      <c r="D40" s="63" t="s">
        <v>79</v>
      </c>
      <c r="E40" s="37">
        <v>158</v>
      </c>
      <c r="F40" s="358"/>
      <c r="G40" s="85"/>
      <c r="H40" s="178"/>
      <c r="I40" s="71"/>
      <c r="J40" s="57"/>
      <c r="K40" s="70">
        <f t="shared" ref="K40:K42" si="2">IF(D40="X",1,0)</f>
        <v>1</v>
      </c>
      <c r="L40" s="59"/>
      <c r="M40" s="59"/>
      <c r="N40" s="59"/>
      <c r="O40" s="57"/>
      <c r="P40" s="57"/>
      <c r="Q40" s="57"/>
      <c r="R40" s="57"/>
    </row>
    <row r="41" spans="1:18" s="34" customFormat="1" ht="19.5" x14ac:dyDescent="0.3">
      <c r="A41" s="173"/>
      <c r="B41" s="357"/>
      <c r="C41" s="35">
        <v>82101800</v>
      </c>
      <c r="D41" s="63" t="s">
        <v>79</v>
      </c>
      <c r="E41" s="37">
        <v>158</v>
      </c>
      <c r="F41" s="358"/>
      <c r="G41" s="85"/>
      <c r="H41" s="178"/>
      <c r="I41" s="71"/>
      <c r="J41" s="57"/>
      <c r="K41" s="70">
        <f t="shared" si="2"/>
        <v>1</v>
      </c>
      <c r="L41" s="59"/>
      <c r="M41" s="59"/>
      <c r="N41" s="59"/>
      <c r="O41" s="57"/>
      <c r="P41" s="57"/>
      <c r="Q41" s="57"/>
      <c r="R41" s="57"/>
    </row>
    <row r="42" spans="1:18" s="34" customFormat="1" ht="18" customHeight="1" thickBot="1" x14ac:dyDescent="0.35">
      <c r="A42" s="173"/>
      <c r="B42" s="357"/>
      <c r="C42" s="38">
        <v>82101900</v>
      </c>
      <c r="D42" s="63" t="s">
        <v>79</v>
      </c>
      <c r="E42" s="39">
        <v>158</v>
      </c>
      <c r="F42" s="358"/>
      <c r="G42" s="87"/>
      <c r="H42" s="178"/>
      <c r="I42" s="71"/>
      <c r="J42" s="57"/>
      <c r="K42" s="70">
        <f t="shared" si="2"/>
        <v>1</v>
      </c>
      <c r="L42" s="59"/>
      <c r="M42" s="59"/>
      <c r="N42" s="59"/>
      <c r="O42" s="57"/>
      <c r="P42" s="57"/>
      <c r="Q42" s="57"/>
      <c r="R42" s="57"/>
    </row>
    <row r="43" spans="1:18" s="32" customFormat="1" ht="22.5" customHeight="1" thickBot="1" x14ac:dyDescent="0.35">
      <c r="A43" s="172"/>
      <c r="B43" s="40" t="s">
        <v>171</v>
      </c>
      <c r="C43" s="41"/>
      <c r="D43" s="64">
        <v>42620</v>
      </c>
      <c r="E43" s="61"/>
      <c r="F43" s="43" t="str">
        <f>IF(D43="","NO CUMPLE","CUMPLE")</f>
        <v>CUMPLE</v>
      </c>
      <c r="G43" s="88"/>
      <c r="H43" s="179">
        <f>YEAR(D43)</f>
        <v>2016</v>
      </c>
      <c r="I43" s="69"/>
      <c r="J43" s="70"/>
      <c r="K43" s="70">
        <f>SUM(K39:K42)</f>
        <v>4</v>
      </c>
      <c r="L43" s="58"/>
      <c r="M43" s="58"/>
      <c r="N43" s="58"/>
      <c r="O43" s="70"/>
      <c r="P43" s="70"/>
      <c r="Q43" s="70"/>
      <c r="R43" s="70"/>
    </row>
    <row r="44" spans="1:18" s="32" customFormat="1" ht="20.25" customHeight="1" thickBot="1" x14ac:dyDescent="0.35">
      <c r="A44" s="172"/>
      <c r="B44" s="40" t="s">
        <v>70</v>
      </c>
      <c r="C44" s="41"/>
      <c r="D44" s="65">
        <v>8925000000</v>
      </c>
      <c r="E44" s="61"/>
      <c r="F44" s="43" t="str">
        <f>IF(D44="","NO CUMPLE","CUMPLE")</f>
        <v>CUMPLE</v>
      </c>
      <c r="G44" s="88"/>
      <c r="H44" s="176"/>
      <c r="I44" s="69"/>
      <c r="J44" s="70"/>
      <c r="K44" s="70"/>
      <c r="L44" s="58"/>
      <c r="M44" s="58"/>
      <c r="N44" s="58"/>
      <c r="O44" s="70"/>
      <c r="P44" s="70"/>
      <c r="Q44" s="70"/>
      <c r="R44" s="70"/>
    </row>
    <row r="45" spans="1:18" s="32" customFormat="1" ht="24.75" customHeight="1" thickBot="1" x14ac:dyDescent="0.35">
      <c r="A45" s="172"/>
      <c r="B45" s="40" t="s">
        <v>72</v>
      </c>
      <c r="C45" s="41"/>
      <c r="D45" s="64">
        <v>42824</v>
      </c>
      <c r="E45" s="62"/>
      <c r="F45" s="43" t="str">
        <f>IF(D45="","",IF(OR(D45&gt;$C$5,D45&lt;$K$25,),"NO CUMPLE","CUMPLE"))</f>
        <v>CUMPLE</v>
      </c>
      <c r="G45" s="88"/>
      <c r="H45" s="180"/>
      <c r="I45" s="69"/>
      <c r="J45" s="70"/>
      <c r="K45" s="95">
        <v>41846</v>
      </c>
      <c r="L45" s="58"/>
      <c r="M45" s="58"/>
      <c r="N45" s="58"/>
      <c r="O45" s="75"/>
      <c r="P45" s="70"/>
      <c r="Q45" s="70"/>
      <c r="R45" s="70"/>
    </row>
    <row r="46" spans="1:18" s="32" customFormat="1" ht="19.5" customHeight="1" thickBot="1" x14ac:dyDescent="0.35">
      <c r="A46" s="172"/>
      <c r="B46" s="40" t="s">
        <v>71</v>
      </c>
      <c r="C46" s="41"/>
      <c r="D46" s="42">
        <f>IFERROR((D44/(VLOOKUP(H43,Hoja1!$A$9:$C$44,3,0)))*C37,"PENDIENTE")</f>
        <v>12945.007288365448</v>
      </c>
      <c r="E46" s="62"/>
      <c r="F46" s="43" t="str">
        <f>IF(D46=0,"NO CUMPLE","CUMPLE")</f>
        <v>CUMPLE</v>
      </c>
      <c r="G46" s="88"/>
      <c r="H46" s="180"/>
      <c r="I46" s="69"/>
      <c r="J46" s="70"/>
      <c r="K46" s="70"/>
      <c r="L46" s="58"/>
      <c r="M46" s="58"/>
      <c r="N46" s="58"/>
      <c r="O46" s="70"/>
      <c r="P46" s="70"/>
      <c r="Q46" s="70"/>
      <c r="R46" s="70"/>
    </row>
    <row r="47" spans="1:18" s="32" customFormat="1" ht="19.5" x14ac:dyDescent="0.35">
      <c r="A47" s="172"/>
      <c r="B47" s="359" t="s">
        <v>86</v>
      </c>
      <c r="C47" s="50" t="s">
        <v>81</v>
      </c>
      <c r="D47" s="63" t="s">
        <v>79</v>
      </c>
      <c r="E47" s="36"/>
      <c r="F47" s="358" t="str">
        <f>IF(K52&gt;=1,"CUMPLE","NO CUMPLE")</f>
        <v>CUMPLE</v>
      </c>
      <c r="G47" s="86"/>
      <c r="H47" s="176"/>
      <c r="I47" s="69"/>
      <c r="J47" s="94" t="s">
        <v>79</v>
      </c>
      <c r="K47" s="70">
        <f>IF(D47="X",1,0)</f>
        <v>1</v>
      </c>
      <c r="L47" s="58"/>
      <c r="M47" s="58"/>
      <c r="N47" s="58"/>
      <c r="O47" s="70"/>
      <c r="P47" s="70"/>
      <c r="Q47" s="70"/>
      <c r="R47" s="70"/>
    </row>
    <row r="48" spans="1:18" s="34" customFormat="1" ht="19.5" x14ac:dyDescent="0.3">
      <c r="A48" s="173"/>
      <c r="B48" s="359"/>
      <c r="C48" s="35" t="s">
        <v>82</v>
      </c>
      <c r="D48" s="63" t="s">
        <v>79</v>
      </c>
      <c r="E48" s="37"/>
      <c r="F48" s="358"/>
      <c r="G48" s="85"/>
      <c r="H48" s="178"/>
      <c r="I48" s="71"/>
      <c r="J48" s="57"/>
      <c r="K48" s="70">
        <f t="shared" ref="K48:K51" si="3">IF(D48="X",1,0)</f>
        <v>1</v>
      </c>
      <c r="L48" s="59"/>
      <c r="M48" s="59"/>
      <c r="N48" s="59"/>
      <c r="O48" s="57"/>
      <c r="P48" s="57"/>
      <c r="Q48" s="57"/>
      <c r="R48" s="57"/>
    </row>
    <row r="49" spans="1:18" s="34" customFormat="1" ht="19.5" x14ac:dyDescent="0.3">
      <c r="A49" s="173"/>
      <c r="B49" s="359"/>
      <c r="C49" s="35" t="s">
        <v>83</v>
      </c>
      <c r="D49" s="63" t="s">
        <v>79</v>
      </c>
      <c r="E49" s="37"/>
      <c r="F49" s="358"/>
      <c r="G49" s="85"/>
      <c r="H49" s="178"/>
      <c r="I49" s="71"/>
      <c r="J49" s="57"/>
      <c r="K49" s="70">
        <f t="shared" si="3"/>
        <v>1</v>
      </c>
      <c r="L49" s="59"/>
      <c r="M49" s="59"/>
      <c r="N49" s="59"/>
      <c r="O49" s="57"/>
      <c r="P49" s="57"/>
      <c r="Q49" s="57"/>
      <c r="R49" s="57"/>
    </row>
    <row r="50" spans="1:18" s="34" customFormat="1" ht="19.5" x14ac:dyDescent="0.3">
      <c r="A50" s="173"/>
      <c r="B50" s="359"/>
      <c r="C50" s="38" t="s">
        <v>84</v>
      </c>
      <c r="D50" s="63" t="s">
        <v>79</v>
      </c>
      <c r="E50" s="67"/>
      <c r="F50" s="358"/>
      <c r="G50" s="85"/>
      <c r="H50" s="178"/>
      <c r="I50" s="71"/>
      <c r="J50" s="57"/>
      <c r="K50" s="70">
        <f t="shared" si="3"/>
        <v>1</v>
      </c>
      <c r="L50" s="59"/>
      <c r="M50" s="59"/>
      <c r="N50" s="59"/>
      <c r="O50" s="57"/>
      <c r="P50" s="57"/>
      <c r="Q50" s="57"/>
      <c r="R50" s="57"/>
    </row>
    <row r="51" spans="1:18" s="34" customFormat="1" ht="20.25" thickBot="1" x14ac:dyDescent="0.35">
      <c r="A51" s="173"/>
      <c r="B51" s="359"/>
      <c r="C51" s="68" t="s">
        <v>85</v>
      </c>
      <c r="D51" s="63" t="s">
        <v>79</v>
      </c>
      <c r="E51" s="39"/>
      <c r="F51" s="358"/>
      <c r="G51" s="87"/>
      <c r="H51" s="178"/>
      <c r="I51" s="71"/>
      <c r="J51" s="57"/>
      <c r="K51" s="70">
        <f t="shared" si="3"/>
        <v>1</v>
      </c>
      <c r="L51" s="59"/>
      <c r="M51" s="59"/>
      <c r="N51" s="59"/>
      <c r="O51" s="57"/>
      <c r="P51" s="57"/>
      <c r="Q51" s="57"/>
      <c r="R51" s="57"/>
    </row>
    <row r="52" spans="1:18" s="32" customFormat="1" ht="16.5" thickBot="1" x14ac:dyDescent="0.35">
      <c r="A52" s="172"/>
      <c r="B52" s="45" t="s">
        <v>87</v>
      </c>
      <c r="C52" s="46"/>
      <c r="D52" s="46"/>
      <c r="E52" s="46"/>
      <c r="F52" s="78" t="str">
        <f>IF(F47="","PENDIENTE",IF(F46="","PENDIENTE",IF(F45="","PENDIENTE",IF(F44="","PENDIENTE",IF(F43="","PENDIENTE",IF(F39="","PENDIENTE",IF(F47="NO CUMPLE","NO CUMPLE",IF(F46="NO CUMPLE","NO CUMPLE",IF(F45="NO CUMPLE","NO CUMPLE",IF(F44="NO CUMPLE","NO CUMPLE",(IF(F43="NO CUMPLE","NO CUMPLE",IF(F39="NO CUMPLE","NO CUMPLE","CUMPLE")))))))))))))</f>
        <v>CUMPLE</v>
      </c>
      <c r="G52" s="44"/>
      <c r="H52" s="181" t="s">
        <v>74</v>
      </c>
      <c r="I52" s="69"/>
      <c r="J52" s="70"/>
      <c r="K52" s="70">
        <f>SUM(K47:K51)</f>
        <v>5</v>
      </c>
      <c r="L52" s="58"/>
      <c r="M52" s="58"/>
      <c r="N52" s="58"/>
      <c r="O52" s="70"/>
      <c r="P52" s="70"/>
      <c r="Q52" s="70"/>
      <c r="R52" s="70"/>
    </row>
    <row r="53" spans="1:18" ht="14.25" thickBot="1" x14ac:dyDescent="0.3">
      <c r="B53" s="79"/>
      <c r="C53" s="79"/>
      <c r="D53" s="79"/>
      <c r="E53" s="79"/>
      <c r="F53" s="80"/>
      <c r="G53" s="79"/>
      <c r="I53" s="72"/>
      <c r="L53" s="11"/>
      <c r="M53" s="11"/>
      <c r="N53" s="11"/>
      <c r="O53" s="72"/>
      <c r="P53" s="72"/>
      <c r="Q53" s="72"/>
      <c r="R53" s="72"/>
    </row>
    <row r="54" spans="1:18" s="32" customFormat="1" ht="21" thickBot="1" x14ac:dyDescent="0.3">
      <c r="A54" s="172"/>
      <c r="B54" s="48" t="s">
        <v>89</v>
      </c>
      <c r="C54" s="366" t="s">
        <v>231</v>
      </c>
      <c r="D54" s="367"/>
      <c r="E54" s="367"/>
      <c r="F54" s="367"/>
      <c r="G54" s="368"/>
      <c r="H54" s="176"/>
      <c r="I54" s="31"/>
      <c r="J54" s="70"/>
      <c r="K54" s="70"/>
      <c r="L54" s="77"/>
      <c r="M54" s="58"/>
      <c r="N54" s="58"/>
    </row>
    <row r="55" spans="1:18" s="32" customFormat="1" ht="34.5" customHeight="1" thickBot="1" x14ac:dyDescent="0.3">
      <c r="A55" s="172"/>
      <c r="B55" s="47" t="s">
        <v>62</v>
      </c>
      <c r="C55" s="369" t="s">
        <v>233</v>
      </c>
      <c r="D55" s="433"/>
      <c r="E55" s="433"/>
      <c r="F55" s="433"/>
      <c r="G55" s="434"/>
      <c r="H55" s="176"/>
      <c r="I55" s="31"/>
      <c r="J55" s="70"/>
      <c r="K55" s="70"/>
      <c r="L55" s="83"/>
      <c r="M55" s="58"/>
      <c r="N55" s="58"/>
    </row>
    <row r="56" spans="1:18" s="34" customFormat="1" ht="32.25" customHeight="1" thickBot="1" x14ac:dyDescent="0.35">
      <c r="A56" s="173"/>
      <c r="B56" s="56" t="s">
        <v>63</v>
      </c>
      <c r="C56" s="372" t="s">
        <v>234</v>
      </c>
      <c r="D56" s="373"/>
      <c r="E56" s="373"/>
      <c r="F56" s="373"/>
      <c r="G56" s="374"/>
      <c r="H56" s="178"/>
      <c r="I56" s="33"/>
      <c r="J56" s="57"/>
      <c r="K56" s="57"/>
      <c r="L56" s="84"/>
      <c r="M56" s="59"/>
      <c r="N56" s="59"/>
    </row>
    <row r="57" spans="1:18" s="32" customFormat="1" ht="37.5" customHeight="1" thickBot="1" x14ac:dyDescent="0.3">
      <c r="A57" s="172"/>
      <c r="B57" s="49" t="s">
        <v>64</v>
      </c>
      <c r="C57" s="375">
        <v>1</v>
      </c>
      <c r="D57" s="376"/>
      <c r="E57" s="376"/>
      <c r="F57" s="376"/>
      <c r="G57" s="377"/>
      <c r="H57" s="176"/>
      <c r="I57" s="69"/>
      <c r="J57" s="70"/>
      <c r="K57" s="70"/>
      <c r="L57" s="58"/>
      <c r="M57" s="58"/>
      <c r="N57" s="58"/>
      <c r="O57" s="70"/>
      <c r="P57" s="70"/>
      <c r="Q57" s="70"/>
      <c r="R57" s="70"/>
    </row>
    <row r="58" spans="1:18" s="32" customFormat="1" ht="30" customHeight="1" thickBot="1" x14ac:dyDescent="0.35">
      <c r="A58" s="172"/>
      <c r="B58" s="51"/>
      <c r="C58" s="52" t="s">
        <v>65</v>
      </c>
      <c r="D58" s="53" t="s">
        <v>66</v>
      </c>
      <c r="E58" s="66" t="s">
        <v>173</v>
      </c>
      <c r="F58" s="54" t="s">
        <v>67</v>
      </c>
      <c r="G58" s="55" t="s">
        <v>68</v>
      </c>
      <c r="H58" s="176"/>
      <c r="I58" s="69"/>
      <c r="J58" s="70"/>
      <c r="K58" s="70"/>
      <c r="L58" s="58"/>
      <c r="M58" s="58"/>
      <c r="N58" s="58"/>
      <c r="O58" s="70"/>
      <c r="P58" s="70"/>
      <c r="Q58" s="70"/>
      <c r="R58" s="70"/>
    </row>
    <row r="59" spans="1:18" s="32" customFormat="1" ht="23.25" customHeight="1" x14ac:dyDescent="0.35">
      <c r="A59" s="172"/>
      <c r="B59" s="357" t="s">
        <v>69</v>
      </c>
      <c r="C59" s="50">
        <v>82101500</v>
      </c>
      <c r="D59" s="63" t="s">
        <v>79</v>
      </c>
      <c r="E59" s="36">
        <v>125</v>
      </c>
      <c r="F59" s="358" t="str">
        <f>IF(K63&gt;=1,"CUMPLE","NO CUMPLE")</f>
        <v>CUMPLE</v>
      </c>
      <c r="G59" s="86"/>
      <c r="H59" s="176"/>
      <c r="I59" s="69"/>
      <c r="J59" s="94" t="s">
        <v>79</v>
      </c>
      <c r="K59" s="70">
        <f>IF(D59="X",1,0)</f>
        <v>1</v>
      </c>
      <c r="L59" s="58"/>
      <c r="M59" s="58"/>
      <c r="N59" s="58"/>
      <c r="O59" s="70"/>
      <c r="P59" s="70"/>
      <c r="Q59" s="70"/>
      <c r="R59" s="70"/>
    </row>
    <row r="60" spans="1:18" s="34" customFormat="1" ht="15" customHeight="1" x14ac:dyDescent="0.3">
      <c r="A60" s="173"/>
      <c r="B60" s="357"/>
      <c r="C60" s="35">
        <v>82101600</v>
      </c>
      <c r="D60" s="63" t="s">
        <v>79</v>
      </c>
      <c r="E60" s="37">
        <v>125</v>
      </c>
      <c r="F60" s="358"/>
      <c r="G60" s="85"/>
      <c r="H60" s="178"/>
      <c r="I60" s="71"/>
      <c r="J60" s="57"/>
      <c r="K60" s="70">
        <f t="shared" ref="K60:K62" si="4">IF(D60="X",1,0)</f>
        <v>1</v>
      </c>
      <c r="L60" s="59"/>
      <c r="M60" s="59"/>
      <c r="N60" s="59"/>
      <c r="O60" s="57"/>
      <c r="P60" s="57"/>
      <c r="Q60" s="57"/>
      <c r="R60" s="57"/>
    </row>
    <row r="61" spans="1:18" s="34" customFormat="1" ht="19.5" x14ac:dyDescent="0.3">
      <c r="A61" s="173"/>
      <c r="B61" s="357"/>
      <c r="C61" s="35">
        <v>82101800</v>
      </c>
      <c r="D61" s="63" t="s">
        <v>79</v>
      </c>
      <c r="E61" s="37">
        <v>125</v>
      </c>
      <c r="F61" s="358"/>
      <c r="G61" s="85"/>
      <c r="H61" s="178"/>
      <c r="I61" s="71"/>
      <c r="J61" s="57"/>
      <c r="K61" s="70">
        <f t="shared" si="4"/>
        <v>1</v>
      </c>
      <c r="L61" s="59"/>
      <c r="M61" s="59"/>
      <c r="N61" s="59"/>
      <c r="O61" s="57"/>
      <c r="P61" s="57"/>
      <c r="Q61" s="57"/>
      <c r="R61" s="57"/>
    </row>
    <row r="62" spans="1:18" s="34" customFormat="1" ht="18" customHeight="1" thickBot="1" x14ac:dyDescent="0.35">
      <c r="A62" s="173"/>
      <c r="B62" s="357"/>
      <c r="C62" s="38">
        <v>82101900</v>
      </c>
      <c r="D62" s="63" t="s">
        <v>79</v>
      </c>
      <c r="E62" s="39">
        <v>125</v>
      </c>
      <c r="F62" s="358"/>
      <c r="G62" s="87"/>
      <c r="H62" s="178"/>
      <c r="I62" s="71"/>
      <c r="J62" s="57"/>
      <c r="K62" s="70">
        <f t="shared" si="4"/>
        <v>1</v>
      </c>
      <c r="L62" s="59"/>
      <c r="M62" s="59"/>
      <c r="N62" s="59"/>
      <c r="O62" s="57"/>
      <c r="P62" s="57"/>
      <c r="Q62" s="57"/>
      <c r="R62" s="57"/>
    </row>
    <row r="63" spans="1:18" s="32" customFormat="1" ht="22.5" customHeight="1" thickBot="1" x14ac:dyDescent="0.35">
      <c r="A63" s="172"/>
      <c r="B63" s="40" t="s">
        <v>171</v>
      </c>
      <c r="C63" s="41"/>
      <c r="D63" s="64">
        <v>42158</v>
      </c>
      <c r="E63" s="61"/>
      <c r="F63" s="43" t="str">
        <f>IF(D63="","NO CUMPLE","CUMPLE")</f>
        <v>CUMPLE</v>
      </c>
      <c r="G63" s="88"/>
      <c r="H63" s="179">
        <f>YEAR(D63)</f>
        <v>2015</v>
      </c>
      <c r="I63" s="69"/>
      <c r="J63" s="70"/>
      <c r="K63" s="70">
        <f>SUM(K59:K62)</f>
        <v>4</v>
      </c>
      <c r="L63" s="58"/>
      <c r="M63" s="58"/>
      <c r="N63" s="58"/>
      <c r="O63" s="70"/>
      <c r="P63" s="70"/>
      <c r="Q63" s="70"/>
      <c r="R63" s="70"/>
    </row>
    <row r="64" spans="1:18" s="32" customFormat="1" ht="20.25" customHeight="1" thickBot="1" x14ac:dyDescent="0.35">
      <c r="A64" s="172"/>
      <c r="B64" s="40" t="s">
        <v>70</v>
      </c>
      <c r="C64" s="41"/>
      <c r="D64" s="65">
        <v>6455827020</v>
      </c>
      <c r="E64" s="61"/>
      <c r="F64" s="43" t="str">
        <f>IF(D64="","NO CUMPLE","CUMPLE")</f>
        <v>CUMPLE</v>
      </c>
      <c r="G64" s="88"/>
      <c r="H64" s="176"/>
      <c r="I64" s="69"/>
      <c r="J64" s="70"/>
      <c r="K64" s="70"/>
      <c r="L64" s="58"/>
      <c r="M64" s="58"/>
      <c r="N64" s="58"/>
      <c r="O64" s="70"/>
      <c r="P64" s="70"/>
      <c r="Q64" s="70"/>
      <c r="R64" s="70"/>
    </row>
    <row r="65" spans="1:18" s="32" customFormat="1" ht="24.75" customHeight="1" thickBot="1" x14ac:dyDescent="0.35">
      <c r="A65" s="172"/>
      <c r="B65" s="40" t="s">
        <v>72</v>
      </c>
      <c r="C65" s="41"/>
      <c r="D65" s="64">
        <v>42369</v>
      </c>
      <c r="E65" s="62"/>
      <c r="F65" s="43" t="str">
        <f>IF(D65="","",IF(OR(D65&gt;$C$5,D65&lt;$K$25,),"NO CUMPLE","CUMPLE"))</f>
        <v>CUMPLE</v>
      </c>
      <c r="G65" s="88"/>
      <c r="H65" s="180"/>
      <c r="I65" s="69"/>
      <c r="J65" s="70"/>
      <c r="K65" s="95">
        <v>41846</v>
      </c>
      <c r="L65" s="58"/>
      <c r="M65" s="58"/>
      <c r="N65" s="58"/>
      <c r="O65" s="75"/>
      <c r="P65" s="70"/>
      <c r="Q65" s="70"/>
      <c r="R65" s="70"/>
    </row>
    <row r="66" spans="1:18" s="32" customFormat="1" ht="19.5" customHeight="1" thickBot="1" x14ac:dyDescent="0.35">
      <c r="A66" s="172"/>
      <c r="B66" s="40" t="s">
        <v>71</v>
      </c>
      <c r="C66" s="41"/>
      <c r="D66" s="42">
        <f>IFERROR((D64/(VLOOKUP(H63,Hoja1!$A$9:$C$44,3,0)))*C57,"PENDIENTE")</f>
        <v>10019.130938154729</v>
      </c>
      <c r="E66" s="62"/>
      <c r="F66" s="43" t="str">
        <f>IF(D66=0,"NO CUMPLE","CUMPLE")</f>
        <v>CUMPLE</v>
      </c>
      <c r="G66" s="88"/>
      <c r="H66" s="180"/>
      <c r="I66" s="69"/>
      <c r="J66" s="70"/>
      <c r="K66" s="70"/>
      <c r="L66" s="58"/>
      <c r="M66" s="58"/>
      <c r="N66" s="58"/>
      <c r="O66" s="70"/>
      <c r="P66" s="70"/>
      <c r="Q66" s="70"/>
      <c r="R66" s="70"/>
    </row>
    <row r="67" spans="1:18" s="32" customFormat="1" ht="19.5" x14ac:dyDescent="0.35">
      <c r="A67" s="172"/>
      <c r="B67" s="359" t="s">
        <v>86</v>
      </c>
      <c r="C67" s="50" t="s">
        <v>81</v>
      </c>
      <c r="D67" s="63" t="s">
        <v>79</v>
      </c>
      <c r="E67" s="36"/>
      <c r="F67" s="358" t="str">
        <f>IF(K72&gt;=1,"CUMPLE","NO CUMPLE")</f>
        <v>CUMPLE</v>
      </c>
      <c r="G67" s="86"/>
      <c r="H67" s="176"/>
      <c r="I67" s="69"/>
      <c r="J67" s="94" t="s">
        <v>79</v>
      </c>
      <c r="K67" s="70">
        <f>IF(D67="X",1,0)</f>
        <v>1</v>
      </c>
      <c r="L67" s="58"/>
      <c r="M67" s="58"/>
      <c r="N67" s="58"/>
      <c r="O67" s="70"/>
      <c r="P67" s="70"/>
      <c r="Q67" s="70"/>
      <c r="R67" s="70"/>
    </row>
    <row r="68" spans="1:18" s="34" customFormat="1" ht="19.5" x14ac:dyDescent="0.3">
      <c r="A68" s="173"/>
      <c r="B68" s="359"/>
      <c r="C68" s="35" t="s">
        <v>82</v>
      </c>
      <c r="D68" s="63" t="s">
        <v>79</v>
      </c>
      <c r="E68" s="37"/>
      <c r="F68" s="358"/>
      <c r="G68" s="85"/>
      <c r="H68" s="178"/>
      <c r="I68" s="71"/>
      <c r="J68" s="57"/>
      <c r="K68" s="70">
        <f t="shared" ref="K68:K71" si="5">IF(D68="X",1,0)</f>
        <v>1</v>
      </c>
      <c r="L68" s="59"/>
      <c r="M68" s="59"/>
      <c r="N68" s="59"/>
      <c r="O68" s="57"/>
      <c r="P68" s="57"/>
      <c r="Q68" s="57"/>
      <c r="R68" s="57"/>
    </row>
    <row r="69" spans="1:18" s="34" customFormat="1" ht="19.5" x14ac:dyDescent="0.3">
      <c r="A69" s="173"/>
      <c r="B69" s="359"/>
      <c r="C69" s="35" t="s">
        <v>83</v>
      </c>
      <c r="D69" s="63" t="s">
        <v>79</v>
      </c>
      <c r="E69" s="37"/>
      <c r="F69" s="358"/>
      <c r="G69" s="85"/>
      <c r="H69" s="178"/>
      <c r="I69" s="71"/>
      <c r="J69" s="57"/>
      <c r="K69" s="70">
        <f t="shared" si="5"/>
        <v>1</v>
      </c>
      <c r="L69" s="59"/>
      <c r="M69" s="59"/>
      <c r="N69" s="59"/>
      <c r="O69" s="57"/>
      <c r="P69" s="57"/>
      <c r="Q69" s="57"/>
      <c r="R69" s="57"/>
    </row>
    <row r="70" spans="1:18" s="34" customFormat="1" ht="19.5" x14ac:dyDescent="0.3">
      <c r="A70" s="173"/>
      <c r="B70" s="359"/>
      <c r="C70" s="38" t="s">
        <v>84</v>
      </c>
      <c r="D70" s="63" t="s">
        <v>79</v>
      </c>
      <c r="E70" s="67"/>
      <c r="F70" s="358"/>
      <c r="G70" s="85"/>
      <c r="H70" s="178"/>
      <c r="I70" s="71"/>
      <c r="J70" s="57"/>
      <c r="K70" s="70">
        <f t="shared" si="5"/>
        <v>1</v>
      </c>
      <c r="L70" s="59"/>
      <c r="M70" s="59"/>
      <c r="N70" s="59"/>
      <c r="O70" s="57"/>
      <c r="P70" s="57"/>
      <c r="Q70" s="57"/>
      <c r="R70" s="57"/>
    </row>
    <row r="71" spans="1:18" s="34" customFormat="1" ht="20.25" thickBot="1" x14ac:dyDescent="0.35">
      <c r="A71" s="173"/>
      <c r="B71" s="359"/>
      <c r="C71" s="68" t="s">
        <v>85</v>
      </c>
      <c r="D71" s="63" t="s">
        <v>79</v>
      </c>
      <c r="E71" s="39"/>
      <c r="F71" s="358"/>
      <c r="G71" s="87"/>
      <c r="H71" s="178"/>
      <c r="I71" s="71"/>
      <c r="J71" s="57"/>
      <c r="K71" s="70">
        <f t="shared" si="5"/>
        <v>1</v>
      </c>
      <c r="L71" s="59"/>
      <c r="M71" s="59"/>
      <c r="N71" s="59"/>
      <c r="O71" s="57"/>
      <c r="P71" s="57"/>
      <c r="Q71" s="57"/>
      <c r="R71" s="57"/>
    </row>
    <row r="72" spans="1:18" s="32" customFormat="1" ht="16.5" thickBot="1" x14ac:dyDescent="0.35">
      <c r="A72" s="172"/>
      <c r="B72" s="45" t="s">
        <v>87</v>
      </c>
      <c r="C72" s="46"/>
      <c r="D72" s="46"/>
      <c r="E72" s="46"/>
      <c r="F72" s="78" t="str">
        <f>IF(F67="","PENDIENTE",IF(F66="","PENDIENTE",IF(F65="","PENDIENTE",IF(F64="","PENDIENTE",IF(F63="","PENDIENTE",IF(F59="","PENDIENTE",IF(F67="NO CUMPLE","NO CUMPLE",IF(F66="NO CUMPLE","NO CUMPLE",IF(F65="NO CUMPLE","NO CUMPLE",IF(F64="NO CUMPLE","NO CUMPLE",(IF(F63="NO CUMPLE","NO CUMPLE",IF(F59="NO CUMPLE","NO CUMPLE","CUMPLE")))))))))))))</f>
        <v>CUMPLE</v>
      </c>
      <c r="G72" s="44"/>
      <c r="H72" s="181" t="s">
        <v>74</v>
      </c>
      <c r="I72" s="69"/>
      <c r="J72" s="70"/>
      <c r="K72" s="70">
        <f>SUM(K67:K71)</f>
        <v>5</v>
      </c>
      <c r="L72" s="58"/>
      <c r="M72" s="58"/>
      <c r="N72" s="58"/>
      <c r="O72" s="70"/>
      <c r="P72" s="70"/>
      <c r="Q72" s="70"/>
      <c r="R72" s="70"/>
    </row>
    <row r="73" spans="1:18" ht="14.25" thickBot="1" x14ac:dyDescent="0.3">
      <c r="B73" s="79"/>
      <c r="C73" s="79"/>
      <c r="D73" s="79"/>
      <c r="E73" s="79"/>
      <c r="F73" s="80"/>
      <c r="G73" s="79"/>
      <c r="I73" s="72"/>
      <c r="L73" s="11"/>
      <c r="M73" s="11"/>
      <c r="N73" s="11"/>
      <c r="O73" s="72"/>
      <c r="P73" s="72"/>
      <c r="Q73" s="72"/>
      <c r="R73" s="72"/>
    </row>
    <row r="74" spans="1:18" s="32" customFormat="1" ht="21" thickBot="1" x14ac:dyDescent="0.3">
      <c r="A74" s="172"/>
      <c r="B74" s="48" t="s">
        <v>90</v>
      </c>
      <c r="C74" s="378" t="s">
        <v>231</v>
      </c>
      <c r="D74" s="379"/>
      <c r="E74" s="379"/>
      <c r="F74" s="379"/>
      <c r="G74" s="380"/>
      <c r="H74" s="176"/>
      <c r="I74" s="31"/>
      <c r="J74" s="70"/>
      <c r="K74" s="70"/>
      <c r="L74" s="77"/>
      <c r="M74" s="58"/>
      <c r="N74" s="58"/>
    </row>
    <row r="75" spans="1:18" s="32" customFormat="1" ht="34.5" customHeight="1" thickBot="1" x14ac:dyDescent="0.3">
      <c r="A75" s="172"/>
      <c r="B75" s="47" t="s">
        <v>62</v>
      </c>
      <c r="C75" s="369" t="s">
        <v>236</v>
      </c>
      <c r="D75" s="433"/>
      <c r="E75" s="433"/>
      <c r="F75" s="433"/>
      <c r="G75" s="434"/>
      <c r="H75" s="176"/>
      <c r="I75" s="31"/>
      <c r="J75" s="70"/>
      <c r="K75" s="70"/>
      <c r="L75" s="83"/>
      <c r="M75" s="58"/>
      <c r="N75" s="58"/>
    </row>
    <row r="76" spans="1:18" s="34" customFormat="1" ht="32.25" customHeight="1" thickBot="1" x14ac:dyDescent="0.35">
      <c r="A76" s="173"/>
      <c r="B76" s="56" t="s">
        <v>63</v>
      </c>
      <c r="C76" s="372" t="s">
        <v>235</v>
      </c>
      <c r="D76" s="373"/>
      <c r="E76" s="373"/>
      <c r="F76" s="373"/>
      <c r="G76" s="374"/>
      <c r="H76" s="178"/>
      <c r="I76" s="33"/>
      <c r="J76" s="57"/>
      <c r="K76" s="57"/>
      <c r="L76" s="84"/>
      <c r="M76" s="59"/>
      <c r="N76" s="59"/>
    </row>
    <row r="77" spans="1:18" s="32" customFormat="1" ht="37.5" customHeight="1" thickBot="1" x14ac:dyDescent="0.3">
      <c r="A77" s="172"/>
      <c r="B77" s="49" t="s">
        <v>64</v>
      </c>
      <c r="C77" s="375">
        <v>1</v>
      </c>
      <c r="D77" s="376"/>
      <c r="E77" s="376"/>
      <c r="F77" s="376"/>
      <c r="G77" s="377"/>
      <c r="H77" s="176"/>
      <c r="I77" s="69"/>
      <c r="J77" s="70"/>
      <c r="K77" s="70"/>
      <c r="L77" s="58"/>
      <c r="M77" s="58"/>
      <c r="N77" s="58"/>
      <c r="O77" s="70"/>
      <c r="P77" s="70"/>
      <c r="Q77" s="70"/>
      <c r="R77" s="70"/>
    </row>
    <row r="78" spans="1:18" s="32" customFormat="1" ht="30" customHeight="1" thickBot="1" x14ac:dyDescent="0.35">
      <c r="A78" s="172"/>
      <c r="B78" s="51"/>
      <c r="C78" s="52" t="s">
        <v>65</v>
      </c>
      <c r="D78" s="53" t="s">
        <v>66</v>
      </c>
      <c r="E78" s="66" t="s">
        <v>172</v>
      </c>
      <c r="F78" s="54" t="s">
        <v>67</v>
      </c>
      <c r="G78" s="55" t="s">
        <v>68</v>
      </c>
      <c r="H78" s="176"/>
      <c r="I78" s="69"/>
      <c r="J78" s="70"/>
      <c r="K78" s="70"/>
      <c r="L78" s="58"/>
      <c r="M78" s="58"/>
      <c r="N78" s="58"/>
      <c r="O78" s="70"/>
      <c r="P78" s="70"/>
      <c r="Q78" s="70"/>
      <c r="R78" s="70"/>
    </row>
    <row r="79" spans="1:18" s="32" customFormat="1" ht="23.25" customHeight="1" x14ac:dyDescent="0.35">
      <c r="A79" s="172"/>
      <c r="B79" s="357" t="s">
        <v>69</v>
      </c>
      <c r="C79" s="50">
        <v>82101500</v>
      </c>
      <c r="D79" s="63" t="s">
        <v>79</v>
      </c>
      <c r="E79" s="36">
        <v>128</v>
      </c>
      <c r="F79" s="358" t="str">
        <f>IF(K83&gt;=1,"CUMPLE","NO CUMPLE")</f>
        <v>CUMPLE</v>
      </c>
      <c r="G79" s="86"/>
      <c r="H79" s="176"/>
      <c r="I79" s="69"/>
      <c r="J79" s="94" t="s">
        <v>79</v>
      </c>
      <c r="K79" s="70">
        <f>IF(D79="X",1,0)</f>
        <v>1</v>
      </c>
      <c r="L79" s="58"/>
      <c r="M79" s="58"/>
      <c r="N79" s="58"/>
      <c r="O79" s="70"/>
      <c r="P79" s="70"/>
      <c r="Q79" s="70"/>
      <c r="R79" s="70"/>
    </row>
    <row r="80" spans="1:18" s="34" customFormat="1" ht="15" customHeight="1" x14ac:dyDescent="0.3">
      <c r="A80" s="173"/>
      <c r="B80" s="357"/>
      <c r="C80" s="35">
        <v>82101600</v>
      </c>
      <c r="D80" s="63" t="s">
        <v>79</v>
      </c>
      <c r="E80" s="37">
        <v>128</v>
      </c>
      <c r="F80" s="358"/>
      <c r="G80" s="85"/>
      <c r="H80" s="178"/>
      <c r="I80" s="71"/>
      <c r="J80" s="57"/>
      <c r="K80" s="70">
        <f t="shared" ref="K80:K82" si="6">IF(D80="X",1,0)</f>
        <v>1</v>
      </c>
      <c r="L80" s="59"/>
      <c r="M80" s="59"/>
      <c r="N80" s="59"/>
      <c r="O80" s="57"/>
      <c r="P80" s="57"/>
      <c r="Q80" s="57"/>
      <c r="R80" s="57"/>
    </row>
    <row r="81" spans="1:18" s="34" customFormat="1" ht="19.5" x14ac:dyDescent="0.3">
      <c r="A81" s="173"/>
      <c r="B81" s="357"/>
      <c r="C81" s="35">
        <v>82101800</v>
      </c>
      <c r="D81" s="63" t="s">
        <v>79</v>
      </c>
      <c r="E81" s="37">
        <v>128</v>
      </c>
      <c r="F81" s="358"/>
      <c r="G81" s="85"/>
      <c r="H81" s="178"/>
      <c r="I81" s="71"/>
      <c r="J81" s="57"/>
      <c r="K81" s="70">
        <f t="shared" si="6"/>
        <v>1</v>
      </c>
      <c r="L81" s="59"/>
      <c r="M81" s="59"/>
      <c r="N81" s="59"/>
      <c r="O81" s="57"/>
      <c r="P81" s="57"/>
      <c r="Q81" s="57"/>
      <c r="R81" s="57"/>
    </row>
    <row r="82" spans="1:18" s="34" customFormat="1" ht="18" customHeight="1" thickBot="1" x14ac:dyDescent="0.35">
      <c r="A82" s="173"/>
      <c r="B82" s="357"/>
      <c r="C82" s="38">
        <v>82101900</v>
      </c>
      <c r="D82" s="63" t="s">
        <v>79</v>
      </c>
      <c r="E82" s="39">
        <v>128</v>
      </c>
      <c r="F82" s="358"/>
      <c r="G82" s="87"/>
      <c r="H82" s="178"/>
      <c r="I82" s="71"/>
      <c r="J82" s="57"/>
      <c r="K82" s="70">
        <f t="shared" si="6"/>
        <v>1</v>
      </c>
      <c r="L82" s="59"/>
      <c r="M82" s="59"/>
      <c r="N82" s="59"/>
      <c r="O82" s="57"/>
      <c r="P82" s="57"/>
      <c r="Q82" s="57"/>
      <c r="R82" s="57"/>
    </row>
    <row r="83" spans="1:18" s="32" customFormat="1" ht="22.5" customHeight="1" thickBot="1" x14ac:dyDescent="0.35">
      <c r="A83" s="172"/>
      <c r="B83" s="40" t="s">
        <v>171</v>
      </c>
      <c r="C83" s="41"/>
      <c r="D83" s="64">
        <v>42242</v>
      </c>
      <c r="E83" s="61"/>
      <c r="F83" s="43" t="str">
        <f>IF(D83="","NO CUMPLE","CUMPLE")</f>
        <v>CUMPLE</v>
      </c>
      <c r="G83" s="88"/>
      <c r="H83" s="179">
        <f>YEAR(D83)</f>
        <v>2015</v>
      </c>
      <c r="I83" s="69"/>
      <c r="J83" s="70"/>
      <c r="K83" s="70">
        <f>SUM(K79:K82)</f>
        <v>4</v>
      </c>
      <c r="L83" s="58"/>
      <c r="M83" s="58"/>
      <c r="N83" s="58"/>
      <c r="O83" s="70"/>
      <c r="P83" s="70"/>
      <c r="Q83" s="70"/>
      <c r="R83" s="70"/>
    </row>
    <row r="84" spans="1:18" s="32" customFormat="1" ht="20.25" customHeight="1" thickBot="1" x14ac:dyDescent="0.35">
      <c r="A84" s="172"/>
      <c r="B84" s="40" t="s">
        <v>70</v>
      </c>
      <c r="C84" s="41"/>
      <c r="D84" s="65">
        <v>2035952496</v>
      </c>
      <c r="E84" s="61"/>
      <c r="F84" s="43" t="str">
        <f>IF(D84="","NO CUMPLE","CUMPLE")</f>
        <v>CUMPLE</v>
      </c>
      <c r="G84" s="88"/>
      <c r="H84" s="176"/>
      <c r="I84" s="69"/>
      <c r="J84" s="70"/>
      <c r="K84" s="70"/>
      <c r="L84" s="58"/>
      <c r="M84" s="58"/>
      <c r="N84" s="58"/>
      <c r="O84" s="70"/>
      <c r="P84" s="70"/>
      <c r="Q84" s="70"/>
      <c r="R84" s="70"/>
    </row>
    <row r="85" spans="1:18" s="32" customFormat="1" ht="24.75" customHeight="1" thickBot="1" x14ac:dyDescent="0.35">
      <c r="A85" s="172"/>
      <c r="B85" s="40" t="s">
        <v>72</v>
      </c>
      <c r="C85" s="41"/>
      <c r="D85" s="64">
        <v>42369</v>
      </c>
      <c r="E85" s="62"/>
      <c r="F85" s="43" t="str">
        <f>IF(D85="","",IF(OR(D85&gt;$C$5,D85&lt;$K$25,),"NO CUMPLE","CUMPLE"))</f>
        <v>CUMPLE</v>
      </c>
      <c r="G85" s="88"/>
      <c r="H85" s="180"/>
      <c r="I85" s="69"/>
      <c r="J85" s="70"/>
      <c r="K85" s="95">
        <v>41846</v>
      </c>
      <c r="L85" s="58"/>
      <c r="M85" s="58"/>
      <c r="N85" s="58"/>
      <c r="O85" s="75"/>
      <c r="P85" s="70"/>
      <c r="Q85" s="70"/>
      <c r="R85" s="70"/>
    </row>
    <row r="86" spans="1:18" s="32" customFormat="1" ht="19.5" customHeight="1" thickBot="1" x14ac:dyDescent="0.35">
      <c r="A86" s="172"/>
      <c r="B86" s="40" t="s">
        <v>71</v>
      </c>
      <c r="C86" s="41"/>
      <c r="D86" s="42">
        <f>IFERROR((D84/(VLOOKUP(H83,Hoja1!$A$9:$C$44,3,0)))*C77,"PENDIENTE")</f>
        <v>3159.6996911616357</v>
      </c>
      <c r="E86" s="62"/>
      <c r="F86" s="43" t="str">
        <f>IF(D86=0,"NO CUMPLE","CUMPLE")</f>
        <v>CUMPLE</v>
      </c>
      <c r="G86" s="88"/>
      <c r="H86" s="180"/>
      <c r="I86" s="69"/>
      <c r="J86" s="70"/>
      <c r="K86" s="70"/>
      <c r="L86" s="58"/>
      <c r="M86" s="58"/>
      <c r="N86" s="58"/>
      <c r="O86" s="70"/>
      <c r="P86" s="70"/>
      <c r="Q86" s="70"/>
      <c r="R86" s="70"/>
    </row>
    <row r="87" spans="1:18" s="32" customFormat="1" ht="19.5" x14ac:dyDescent="0.35">
      <c r="A87" s="172"/>
      <c r="B87" s="359" t="s">
        <v>86</v>
      </c>
      <c r="C87" s="50" t="s">
        <v>81</v>
      </c>
      <c r="D87" s="63" t="s">
        <v>79</v>
      </c>
      <c r="E87" s="36"/>
      <c r="F87" s="358" t="str">
        <f>IF(K92&gt;=1,"CUMPLE","NO CUMPLE")</f>
        <v>CUMPLE</v>
      </c>
      <c r="G87" s="86"/>
      <c r="H87" s="176"/>
      <c r="I87" s="69"/>
      <c r="J87" s="94" t="s">
        <v>79</v>
      </c>
      <c r="K87" s="70">
        <f>IF(D87="X",1,0)</f>
        <v>1</v>
      </c>
      <c r="L87" s="58"/>
      <c r="M87" s="58"/>
      <c r="N87" s="58"/>
      <c r="O87" s="70"/>
      <c r="P87" s="70"/>
      <c r="Q87" s="70"/>
      <c r="R87" s="70"/>
    </row>
    <row r="88" spans="1:18" s="34" customFormat="1" ht="19.5" x14ac:dyDescent="0.3">
      <c r="A88" s="173"/>
      <c r="B88" s="359"/>
      <c r="C88" s="35" t="s">
        <v>82</v>
      </c>
      <c r="D88" s="63" t="s">
        <v>79</v>
      </c>
      <c r="E88" s="37"/>
      <c r="F88" s="358"/>
      <c r="G88" s="85"/>
      <c r="H88" s="178"/>
      <c r="I88" s="71"/>
      <c r="J88" s="57"/>
      <c r="K88" s="70">
        <f t="shared" ref="K88:K91" si="7">IF(D88="X",1,0)</f>
        <v>1</v>
      </c>
      <c r="L88" s="59"/>
      <c r="M88" s="59"/>
      <c r="N88" s="59"/>
      <c r="O88" s="57"/>
      <c r="P88" s="57"/>
      <c r="Q88" s="57"/>
      <c r="R88" s="57"/>
    </row>
    <row r="89" spans="1:18" s="34" customFormat="1" ht="19.5" x14ac:dyDescent="0.3">
      <c r="A89" s="173"/>
      <c r="B89" s="359"/>
      <c r="C89" s="35" t="s">
        <v>83</v>
      </c>
      <c r="D89" s="63"/>
      <c r="E89" s="37"/>
      <c r="F89" s="358"/>
      <c r="G89" s="85"/>
      <c r="H89" s="178"/>
      <c r="I89" s="71"/>
      <c r="J89" s="57"/>
      <c r="K89" s="70">
        <f t="shared" si="7"/>
        <v>0</v>
      </c>
      <c r="L89" s="59"/>
      <c r="M89" s="59"/>
      <c r="N89" s="59"/>
      <c r="O89" s="57"/>
      <c r="P89" s="57"/>
      <c r="Q89" s="57"/>
      <c r="R89" s="57"/>
    </row>
    <row r="90" spans="1:18" s="34" customFormat="1" ht="19.5" x14ac:dyDescent="0.3">
      <c r="A90" s="173"/>
      <c r="B90" s="359"/>
      <c r="C90" s="38" t="s">
        <v>84</v>
      </c>
      <c r="D90" s="63"/>
      <c r="E90" s="67"/>
      <c r="F90" s="358"/>
      <c r="G90" s="85"/>
      <c r="H90" s="178"/>
      <c r="I90" s="71"/>
      <c r="J90" s="57"/>
      <c r="K90" s="70">
        <f t="shared" si="7"/>
        <v>0</v>
      </c>
      <c r="L90" s="59"/>
      <c r="M90" s="59"/>
      <c r="N90" s="59"/>
      <c r="O90" s="57"/>
      <c r="P90" s="57"/>
      <c r="Q90" s="57"/>
      <c r="R90" s="57"/>
    </row>
    <row r="91" spans="1:18" s="34" customFormat="1" ht="20.25" thickBot="1" x14ac:dyDescent="0.35">
      <c r="A91" s="173"/>
      <c r="B91" s="359"/>
      <c r="C91" s="68" t="s">
        <v>85</v>
      </c>
      <c r="D91" s="63" t="s">
        <v>79</v>
      </c>
      <c r="E91" s="39"/>
      <c r="F91" s="358"/>
      <c r="G91" s="87"/>
      <c r="H91" s="178"/>
      <c r="I91" s="71"/>
      <c r="J91" s="57"/>
      <c r="K91" s="70">
        <f t="shared" si="7"/>
        <v>1</v>
      </c>
      <c r="L91" s="59"/>
      <c r="M91" s="59"/>
      <c r="N91" s="59"/>
      <c r="O91" s="57"/>
      <c r="P91" s="57"/>
      <c r="Q91" s="57"/>
      <c r="R91" s="57"/>
    </row>
    <row r="92" spans="1:18" s="32" customFormat="1" ht="16.5" thickBot="1" x14ac:dyDescent="0.35">
      <c r="A92" s="172"/>
      <c r="B92" s="45" t="s">
        <v>87</v>
      </c>
      <c r="C92" s="46"/>
      <c r="D92" s="46"/>
      <c r="E92" s="46"/>
      <c r="F92" s="78" t="str">
        <f>IF(F87="","PENDIENTE",IF(F86="","PENDIENTE",IF(F85="","PENDIENTE",IF(F84="","PENDIENTE",IF(F83="","PENDIENTE",IF(F79="","PENDIENTE",IF(F87="NO CUMPLE","NO CUMPLE",IF(F86="NO CUMPLE","NO CUMPLE",IF(F85="NO CUMPLE","NO CUMPLE",IF(F84="NO CUMPLE","NO CUMPLE",(IF(F83="NO CUMPLE","NO CUMPLE",IF(F79="NO CUMPLE","NO CUMPLE","CUMPLE")))))))))))))</f>
        <v>CUMPLE</v>
      </c>
      <c r="G92" s="44"/>
      <c r="H92" s="181" t="s">
        <v>74</v>
      </c>
      <c r="I92" s="69"/>
      <c r="J92" s="70"/>
      <c r="K92" s="70">
        <f>SUM(K87:K91)</f>
        <v>3</v>
      </c>
      <c r="L92" s="58"/>
      <c r="M92" s="58"/>
      <c r="N92" s="58"/>
      <c r="O92" s="70"/>
      <c r="P92" s="70"/>
      <c r="Q92" s="70"/>
      <c r="R92" s="70"/>
    </row>
    <row r="93" spans="1:18" ht="14.25" thickBot="1" x14ac:dyDescent="0.3">
      <c r="B93" s="79"/>
      <c r="C93" s="79"/>
      <c r="D93" s="79"/>
      <c r="E93" s="79"/>
      <c r="F93" s="80"/>
      <c r="G93" s="79"/>
      <c r="I93" s="72"/>
      <c r="L93" s="11"/>
      <c r="M93" s="11"/>
      <c r="N93" s="11"/>
      <c r="O93" s="72"/>
      <c r="P93" s="72"/>
      <c r="Q93" s="72"/>
      <c r="R93" s="72"/>
    </row>
    <row r="94" spans="1:18" s="32" customFormat="1" ht="21" thickBot="1" x14ac:dyDescent="0.3">
      <c r="A94" s="172"/>
      <c r="B94" s="48" t="s">
        <v>91</v>
      </c>
      <c r="C94" s="366" t="s">
        <v>76</v>
      </c>
      <c r="D94" s="367"/>
      <c r="E94" s="367"/>
      <c r="F94" s="367"/>
      <c r="G94" s="368"/>
      <c r="H94" s="176"/>
      <c r="I94" s="31"/>
      <c r="J94" s="70"/>
      <c r="K94" s="70"/>
      <c r="L94" s="77"/>
      <c r="M94" s="58"/>
      <c r="N94" s="58"/>
    </row>
    <row r="95" spans="1:18" s="32" customFormat="1" ht="34.5" customHeight="1" thickBot="1" x14ac:dyDescent="0.3">
      <c r="A95" s="172"/>
      <c r="B95" s="47" t="s">
        <v>62</v>
      </c>
      <c r="C95" s="366" t="s">
        <v>78</v>
      </c>
      <c r="D95" s="367"/>
      <c r="E95" s="367"/>
      <c r="F95" s="367"/>
      <c r="G95" s="368"/>
      <c r="H95" s="176"/>
      <c r="I95" s="31"/>
      <c r="J95" s="70"/>
      <c r="K95" s="70"/>
      <c r="L95" s="83"/>
      <c r="M95" s="58"/>
      <c r="N95" s="58"/>
    </row>
    <row r="96" spans="1:18" s="34" customFormat="1" ht="32.25" customHeight="1" thickBot="1" x14ac:dyDescent="0.35">
      <c r="A96" s="173"/>
      <c r="B96" s="56" t="s">
        <v>63</v>
      </c>
      <c r="C96" s="394"/>
      <c r="D96" s="395"/>
      <c r="E96" s="395"/>
      <c r="F96" s="395"/>
      <c r="G96" s="396"/>
      <c r="H96" s="178"/>
      <c r="I96" s="33"/>
      <c r="J96" s="57"/>
      <c r="K96" s="57"/>
      <c r="L96" s="84"/>
      <c r="M96" s="59"/>
      <c r="N96" s="59"/>
    </row>
    <row r="97" spans="1:18" s="32" customFormat="1" ht="37.5" customHeight="1" thickBot="1" x14ac:dyDescent="0.3">
      <c r="A97" s="172"/>
      <c r="B97" s="49" t="s">
        <v>64</v>
      </c>
      <c r="C97" s="375">
        <v>1</v>
      </c>
      <c r="D97" s="376"/>
      <c r="E97" s="376"/>
      <c r="F97" s="376"/>
      <c r="G97" s="377"/>
      <c r="H97" s="176"/>
      <c r="I97" s="69"/>
      <c r="J97" s="70"/>
      <c r="K97" s="70"/>
      <c r="L97" s="58"/>
      <c r="M97" s="58"/>
      <c r="N97" s="58"/>
      <c r="O97" s="70"/>
      <c r="P97" s="70"/>
      <c r="Q97" s="70"/>
      <c r="R97" s="70"/>
    </row>
    <row r="98" spans="1:18" s="32" customFormat="1" ht="30" customHeight="1" thickBot="1" x14ac:dyDescent="0.35">
      <c r="A98" s="172"/>
      <c r="B98" s="51"/>
      <c r="C98" s="52" t="s">
        <v>65</v>
      </c>
      <c r="D98" s="53" t="s">
        <v>66</v>
      </c>
      <c r="E98" s="66" t="s">
        <v>172</v>
      </c>
      <c r="F98" s="54" t="s">
        <v>67</v>
      </c>
      <c r="G98" s="55" t="s">
        <v>68</v>
      </c>
      <c r="H98" s="176"/>
      <c r="I98" s="69"/>
      <c r="J98" s="70"/>
      <c r="K98" s="70"/>
      <c r="L98" s="58"/>
      <c r="M98" s="58"/>
      <c r="N98" s="58"/>
      <c r="O98" s="70"/>
      <c r="P98" s="70"/>
      <c r="Q98" s="70"/>
      <c r="R98" s="70"/>
    </row>
    <row r="99" spans="1:18" s="32" customFormat="1" ht="23.25" customHeight="1" x14ac:dyDescent="0.35">
      <c r="A99" s="172"/>
      <c r="B99" s="357" t="s">
        <v>69</v>
      </c>
      <c r="C99" s="50">
        <v>82101500</v>
      </c>
      <c r="D99" s="63"/>
      <c r="E99" s="36"/>
      <c r="F99" s="358" t="str">
        <f>IF(K103&gt;=1,"CUMPLE","NO CUMPLE")</f>
        <v>NO CUMPLE</v>
      </c>
      <c r="G99" s="86"/>
      <c r="H99" s="176"/>
      <c r="I99" s="69"/>
      <c r="J99" s="94" t="s">
        <v>79</v>
      </c>
      <c r="K99" s="70">
        <f>IF(D99="X",1,0)</f>
        <v>0</v>
      </c>
      <c r="L99" s="58"/>
      <c r="M99" s="58"/>
      <c r="N99" s="58"/>
      <c r="O99" s="70"/>
      <c r="P99" s="70"/>
      <c r="Q99" s="70"/>
      <c r="R99" s="70"/>
    </row>
    <row r="100" spans="1:18" s="34" customFormat="1" ht="15" customHeight="1" x14ac:dyDescent="0.3">
      <c r="A100" s="173"/>
      <c r="B100" s="357"/>
      <c r="C100" s="35">
        <v>82101600</v>
      </c>
      <c r="D100" s="63"/>
      <c r="E100" s="37"/>
      <c r="F100" s="358"/>
      <c r="G100" s="85"/>
      <c r="H100" s="178"/>
      <c r="I100" s="71"/>
      <c r="J100" s="57"/>
      <c r="K100" s="70">
        <f t="shared" ref="K100:K102" si="8">IF(D100="X",1,0)</f>
        <v>0</v>
      </c>
      <c r="L100" s="59"/>
      <c r="M100" s="59"/>
      <c r="N100" s="59"/>
      <c r="O100" s="57"/>
      <c r="P100" s="57"/>
      <c r="Q100" s="57"/>
      <c r="R100" s="57"/>
    </row>
    <row r="101" spans="1:18" s="34" customFormat="1" ht="19.5" x14ac:dyDescent="0.3">
      <c r="A101" s="173"/>
      <c r="B101" s="357"/>
      <c r="C101" s="35">
        <v>82101800</v>
      </c>
      <c r="D101" s="63"/>
      <c r="E101" s="37"/>
      <c r="F101" s="358"/>
      <c r="G101" s="85"/>
      <c r="H101" s="178"/>
      <c r="I101" s="71"/>
      <c r="J101" s="57"/>
      <c r="K101" s="70">
        <f t="shared" si="8"/>
        <v>0</v>
      </c>
      <c r="L101" s="59"/>
      <c r="M101" s="59"/>
      <c r="N101" s="59"/>
      <c r="O101" s="57"/>
      <c r="P101" s="57"/>
      <c r="Q101" s="57"/>
      <c r="R101" s="57"/>
    </row>
    <row r="102" spans="1:18" s="34" customFormat="1" ht="18" customHeight="1" thickBot="1" x14ac:dyDescent="0.35">
      <c r="A102" s="173"/>
      <c r="B102" s="357"/>
      <c r="C102" s="38">
        <v>82101900</v>
      </c>
      <c r="D102" s="63"/>
      <c r="E102" s="39"/>
      <c r="F102" s="358"/>
      <c r="G102" s="87"/>
      <c r="H102" s="178"/>
      <c r="I102" s="71"/>
      <c r="J102" s="57"/>
      <c r="K102" s="70">
        <f t="shared" si="8"/>
        <v>0</v>
      </c>
      <c r="L102" s="59"/>
      <c r="M102" s="59"/>
      <c r="N102" s="59"/>
      <c r="O102" s="57"/>
      <c r="P102" s="57"/>
      <c r="Q102" s="57"/>
      <c r="R102" s="57"/>
    </row>
    <row r="103" spans="1:18" s="32" customFormat="1" ht="22.5" customHeight="1" thickBot="1" x14ac:dyDescent="0.35">
      <c r="A103" s="172"/>
      <c r="B103" s="40" t="s">
        <v>171</v>
      </c>
      <c r="C103" s="41"/>
      <c r="D103" s="64"/>
      <c r="E103" s="61"/>
      <c r="F103" s="43" t="str">
        <f>IF(D103="","NO CUMPLE","CUMPLE")</f>
        <v>NO CUMPLE</v>
      </c>
      <c r="G103" s="88"/>
      <c r="H103" s="179">
        <f>YEAR(D103)</f>
        <v>1900</v>
      </c>
      <c r="I103" s="69"/>
      <c r="J103" s="70"/>
      <c r="K103" s="70">
        <f>SUM(K99:K102)</f>
        <v>0</v>
      </c>
      <c r="L103" s="58"/>
      <c r="M103" s="58"/>
      <c r="N103" s="58"/>
      <c r="O103" s="70"/>
      <c r="P103" s="70"/>
      <c r="Q103" s="70"/>
      <c r="R103" s="70"/>
    </row>
    <row r="104" spans="1:18" s="32" customFormat="1" ht="20.25" customHeight="1" thickBot="1" x14ac:dyDescent="0.35">
      <c r="A104" s="172"/>
      <c r="B104" s="40" t="s">
        <v>70</v>
      </c>
      <c r="C104" s="41"/>
      <c r="D104" s="65"/>
      <c r="E104" s="61"/>
      <c r="F104" s="43" t="str">
        <f>IF(D104="","NO CUMPLE","CUMPLE")</f>
        <v>NO CUMPLE</v>
      </c>
      <c r="G104" s="88"/>
      <c r="H104" s="176"/>
      <c r="I104" s="69"/>
      <c r="J104" s="70"/>
      <c r="K104" s="70"/>
      <c r="L104" s="58"/>
      <c r="M104" s="58"/>
      <c r="N104" s="58"/>
      <c r="O104" s="70"/>
      <c r="P104" s="70"/>
      <c r="Q104" s="70"/>
      <c r="R104" s="70"/>
    </row>
    <row r="105" spans="1:18" s="32" customFormat="1" ht="24.75" customHeight="1" thickBot="1" x14ac:dyDescent="0.35">
      <c r="A105" s="172"/>
      <c r="B105" s="40" t="s">
        <v>72</v>
      </c>
      <c r="C105" s="41"/>
      <c r="D105" s="64"/>
      <c r="E105" s="62"/>
      <c r="F105" s="43" t="str">
        <f>IF(D105="","",IF(OR(D105&gt;$C$5,D105&lt;$K$25,),"NO CUMPLE","CUMPLE"))</f>
        <v/>
      </c>
      <c r="G105" s="88"/>
      <c r="H105" s="180"/>
      <c r="I105" s="69"/>
      <c r="J105" s="70"/>
      <c r="K105" s="95">
        <v>41846</v>
      </c>
      <c r="L105" s="58"/>
      <c r="M105" s="58"/>
      <c r="N105" s="58"/>
      <c r="O105" s="75"/>
      <c r="P105" s="70"/>
      <c r="Q105" s="70"/>
      <c r="R105" s="70"/>
    </row>
    <row r="106" spans="1:18" s="32" customFormat="1" ht="19.5" customHeight="1" thickBot="1" x14ac:dyDescent="0.35">
      <c r="A106" s="172"/>
      <c r="B106" s="40" t="s">
        <v>71</v>
      </c>
      <c r="C106" s="41"/>
      <c r="D106" s="42" t="str">
        <f>IFERROR((D104/(VLOOKUP(H103,Hoja1!$A$9:$C$44,3,0)))*C97,"PENDIENTE")</f>
        <v>PENDIENTE</v>
      </c>
      <c r="E106" s="62"/>
      <c r="F106" s="43" t="str">
        <f>IF(D106=0,"NO CUMPLE","CUMPLE")</f>
        <v>CUMPLE</v>
      </c>
      <c r="G106" s="88"/>
      <c r="H106" s="180"/>
      <c r="I106" s="69"/>
      <c r="J106" s="70"/>
      <c r="K106" s="70"/>
      <c r="L106" s="58"/>
      <c r="M106" s="58"/>
      <c r="N106" s="58"/>
      <c r="O106" s="70"/>
      <c r="P106" s="70"/>
      <c r="Q106" s="70"/>
      <c r="R106" s="70"/>
    </row>
    <row r="107" spans="1:18" s="32" customFormat="1" ht="19.5" x14ac:dyDescent="0.35">
      <c r="A107" s="172"/>
      <c r="B107" s="359" t="s">
        <v>86</v>
      </c>
      <c r="C107" s="50" t="s">
        <v>81</v>
      </c>
      <c r="D107" s="63"/>
      <c r="E107" s="36"/>
      <c r="F107" s="358" t="str">
        <f>IF(K112&gt;=1,"CUMPLE","NO CUMPLE")</f>
        <v>NO CUMPLE</v>
      </c>
      <c r="G107" s="86"/>
      <c r="H107" s="176"/>
      <c r="I107" s="69"/>
      <c r="J107" s="94" t="s">
        <v>79</v>
      </c>
      <c r="K107" s="70">
        <f>IF(D107="X",1,0)</f>
        <v>0</v>
      </c>
      <c r="L107" s="58"/>
      <c r="M107" s="58">
        <f>IF(F32="CUMPLE",1,0)</f>
        <v>1</v>
      </c>
      <c r="N107" s="58"/>
      <c r="O107" s="70"/>
      <c r="P107" s="70"/>
      <c r="Q107" s="70"/>
      <c r="R107" s="70"/>
    </row>
    <row r="108" spans="1:18" s="34" customFormat="1" ht="19.5" x14ac:dyDescent="0.3">
      <c r="A108" s="173"/>
      <c r="B108" s="359"/>
      <c r="C108" s="35" t="s">
        <v>82</v>
      </c>
      <c r="D108" s="63"/>
      <c r="E108" s="37"/>
      <c r="F108" s="358"/>
      <c r="G108" s="85"/>
      <c r="H108" s="178"/>
      <c r="I108" s="71"/>
      <c r="J108" s="57"/>
      <c r="K108" s="70">
        <f t="shared" ref="K108:K111" si="9">IF(D108="X",1,0)</f>
        <v>0</v>
      </c>
      <c r="L108" s="59"/>
      <c r="M108" s="58">
        <f>IF(F52="CUMPLE",1,0)</f>
        <v>1</v>
      </c>
      <c r="N108" s="59"/>
      <c r="O108" s="57"/>
      <c r="P108" s="57"/>
      <c r="Q108" s="57"/>
      <c r="R108" s="57"/>
    </row>
    <row r="109" spans="1:18" s="34" customFormat="1" ht="19.5" x14ac:dyDescent="0.3">
      <c r="A109" s="173"/>
      <c r="B109" s="359"/>
      <c r="C109" s="35" t="s">
        <v>83</v>
      </c>
      <c r="D109" s="63"/>
      <c r="E109" s="37"/>
      <c r="F109" s="358"/>
      <c r="G109" s="85"/>
      <c r="H109" s="178"/>
      <c r="I109" s="71"/>
      <c r="J109" s="57"/>
      <c r="K109" s="70">
        <f t="shared" si="9"/>
        <v>0</v>
      </c>
      <c r="L109" s="59"/>
      <c r="M109" s="58">
        <f>IF(F72="CUMPLE",1,0)</f>
        <v>1</v>
      </c>
      <c r="N109" s="59"/>
      <c r="O109" s="57"/>
      <c r="P109" s="57"/>
      <c r="Q109" s="57"/>
      <c r="R109" s="57"/>
    </row>
    <row r="110" spans="1:18" s="34" customFormat="1" ht="19.5" x14ac:dyDescent="0.3">
      <c r="A110" s="173"/>
      <c r="B110" s="359"/>
      <c r="C110" s="38" t="s">
        <v>84</v>
      </c>
      <c r="D110" s="63"/>
      <c r="E110" s="67"/>
      <c r="F110" s="358"/>
      <c r="G110" s="85"/>
      <c r="H110" s="178"/>
      <c r="I110" s="71"/>
      <c r="J110" s="57"/>
      <c r="K110" s="70">
        <f t="shared" si="9"/>
        <v>0</v>
      </c>
      <c r="L110" s="59"/>
      <c r="M110" s="58">
        <f>IF(F92="CUMPLE",1,0)</f>
        <v>1</v>
      </c>
      <c r="N110" s="59"/>
      <c r="O110" s="57"/>
      <c r="P110" s="57"/>
      <c r="Q110" s="57"/>
      <c r="R110" s="57"/>
    </row>
    <row r="111" spans="1:18" s="34" customFormat="1" ht="20.25" thickBot="1" x14ac:dyDescent="0.35">
      <c r="A111" s="173"/>
      <c r="B111" s="359"/>
      <c r="C111" s="68" t="s">
        <v>85</v>
      </c>
      <c r="D111" s="63"/>
      <c r="E111" s="39"/>
      <c r="F111" s="358"/>
      <c r="G111" s="87"/>
      <c r="H111" s="178"/>
      <c r="I111" s="71"/>
      <c r="J111" s="57"/>
      <c r="K111" s="70">
        <f t="shared" si="9"/>
        <v>0</v>
      </c>
      <c r="L111" s="59"/>
      <c r="M111" s="58">
        <f>IF(F112="CUMPLE",1,0)</f>
        <v>0</v>
      </c>
      <c r="N111" s="59"/>
      <c r="O111" s="57"/>
      <c r="P111" s="57"/>
      <c r="Q111" s="57"/>
      <c r="R111" s="57"/>
    </row>
    <row r="112" spans="1:18" s="32" customFormat="1" ht="16.5" thickBot="1" x14ac:dyDescent="0.35">
      <c r="A112" s="172"/>
      <c r="B112" s="45" t="s">
        <v>87</v>
      </c>
      <c r="C112" s="46"/>
      <c r="D112" s="46"/>
      <c r="E112" s="46"/>
      <c r="F112" s="78" t="str">
        <f>IF(F107="","PENDIENTE",IF(F106="","PENDIENTE",IF(F105="","PENDIENTE",IF(F104="","PENDIENTE",IF(F103="","PENDIENTE",IF(F99="","PENDIENTE",IF(F107="NO CUMPLE","NO CUMPLE",IF(F106="NO CUMPLE","NO CUMPLE",IF(F105="NO CUMPLE","NO CUMPLE",IF(F104="NO CUMPLE","NO CUMPLE",(IF(F103="NO CUMPLE","NO CUMPLE",IF(F99="NO CUMPLE","NO CUMPLE","CUMPLE")))))))))))))</f>
        <v>PENDIENTE</v>
      </c>
      <c r="G112" s="44"/>
      <c r="H112" s="181" t="s">
        <v>74</v>
      </c>
      <c r="I112" s="69"/>
      <c r="J112" s="70"/>
      <c r="K112" s="70">
        <f>SUM(K107:K111)</f>
        <v>0</v>
      </c>
      <c r="L112" s="58"/>
      <c r="M112" s="58">
        <f>SUM(M107:M111)</f>
        <v>4</v>
      </c>
      <c r="N112" s="58"/>
      <c r="O112" s="70"/>
      <c r="P112" s="70"/>
      <c r="Q112" s="70"/>
      <c r="R112" s="70"/>
    </row>
    <row r="113" spans="1:18" ht="14.25" thickBot="1" x14ac:dyDescent="0.3">
      <c r="B113"/>
      <c r="C113"/>
      <c r="D113"/>
      <c r="E113"/>
      <c r="F113" s="1"/>
      <c r="G113"/>
      <c r="I113" s="72"/>
      <c r="L113" s="72"/>
      <c r="M113" s="72"/>
      <c r="N113" s="72"/>
      <c r="O113" s="72"/>
      <c r="P113" s="72"/>
      <c r="Q113" s="72"/>
      <c r="R113" s="72"/>
    </row>
    <row r="114" spans="1:18" ht="16.5" customHeight="1" thickBot="1" x14ac:dyDescent="0.3">
      <c r="B114" s="360" t="s">
        <v>92</v>
      </c>
      <c r="C114" s="361"/>
      <c r="D114" s="361"/>
      <c r="E114" s="361"/>
      <c r="F114" s="362"/>
      <c r="G114" s="81">
        <f>IFERROR(SUM(D26,D46,D66,D86,D106),"")</f>
        <v>29538.131391725423</v>
      </c>
    </row>
    <row r="115" spans="1:18" ht="14.25" thickBot="1" x14ac:dyDescent="0.3">
      <c r="B115"/>
      <c r="C115"/>
      <c r="D115"/>
      <c r="E115"/>
      <c r="F115" s="1"/>
      <c r="G115"/>
    </row>
    <row r="116" spans="1:18" ht="16.5" thickBot="1" x14ac:dyDescent="0.35">
      <c r="B116"/>
      <c r="C116"/>
      <c r="D116"/>
      <c r="E116"/>
      <c r="F116" s="1"/>
      <c r="G116" s="78" t="str">
        <f>IF(G114="","",IF(G114&gt;=$C$7,"CUMPLE","NO CUMPLE"))</f>
        <v>CUMPLE</v>
      </c>
    </row>
    <row r="117" spans="1:18" ht="14.25" thickBot="1" x14ac:dyDescent="0.3">
      <c r="B117"/>
      <c r="C117"/>
      <c r="D117"/>
      <c r="E117"/>
      <c r="F117" s="1"/>
      <c r="G117"/>
    </row>
    <row r="118" spans="1:18" ht="20.25" thickBot="1" x14ac:dyDescent="0.4">
      <c r="B118" s="306" t="s">
        <v>93</v>
      </c>
      <c r="C118" s="307"/>
      <c r="D118" s="307"/>
      <c r="E118" s="307"/>
      <c r="F118" s="308"/>
      <c r="G118" s="82" t="str">
        <f>IF(M112&lt;=1,"NO HABILITADO",IF(G116="NO CUMPLE","NO HABILITADO","HABILITADO"))</f>
        <v>HABILITADO</v>
      </c>
    </row>
    <row r="119" spans="1:18" x14ac:dyDescent="0.25">
      <c r="B119"/>
      <c r="C119"/>
      <c r="D119"/>
      <c r="E119"/>
      <c r="F119" s="1"/>
      <c r="G119"/>
    </row>
    <row r="120" spans="1:18" s="34" customFormat="1" ht="19.5" thickBot="1" x14ac:dyDescent="0.35">
      <c r="A120" s="173"/>
      <c r="B120" s="309" t="s">
        <v>94</v>
      </c>
      <c r="C120" s="310"/>
      <c r="D120" s="310"/>
      <c r="E120" s="310"/>
      <c r="F120" s="310"/>
      <c r="G120" s="311"/>
      <c r="H120" s="176"/>
      <c r="I120" s="33"/>
      <c r="J120" s="57"/>
      <c r="K120" s="57" t="s">
        <v>73</v>
      </c>
    </row>
    <row r="121" spans="1:18" s="34" customFormat="1" ht="3.75" customHeight="1" thickBot="1" x14ac:dyDescent="0.35">
      <c r="A121" s="173"/>
      <c r="B121" s="99"/>
      <c r="C121" s="99"/>
      <c r="D121" s="99"/>
      <c r="E121" s="99"/>
      <c r="F121" s="99"/>
      <c r="G121" s="99"/>
      <c r="H121" s="176"/>
      <c r="I121" s="33"/>
      <c r="J121" s="57"/>
      <c r="K121" s="57" t="s">
        <v>74</v>
      </c>
    </row>
    <row r="122" spans="1:18" s="34" customFormat="1" ht="36.75" customHeight="1" thickBot="1" x14ac:dyDescent="0.35">
      <c r="A122" s="173"/>
      <c r="B122" s="280" t="s">
        <v>116</v>
      </c>
      <c r="C122" s="281"/>
      <c r="D122" s="281"/>
      <c r="E122" s="281"/>
      <c r="F122" s="281"/>
      <c r="G122" s="135" t="s">
        <v>73</v>
      </c>
      <c r="H122" s="176"/>
      <c r="I122" s="33"/>
      <c r="J122" s="57"/>
      <c r="K122" s="57"/>
    </row>
    <row r="123" spans="1:18" s="34" customFormat="1" ht="3" customHeight="1" thickBot="1" x14ac:dyDescent="0.35">
      <c r="A123" s="173"/>
      <c r="B123" s="99"/>
      <c r="C123" s="99"/>
      <c r="D123" s="99"/>
      <c r="E123" s="99"/>
      <c r="F123" s="99"/>
      <c r="G123" s="99"/>
      <c r="H123" s="176"/>
      <c r="I123" s="33"/>
      <c r="J123" s="57"/>
      <c r="K123" s="57"/>
    </row>
    <row r="124" spans="1:18" s="34" customFormat="1" ht="27.75" customHeight="1" thickBot="1" x14ac:dyDescent="0.35">
      <c r="A124" s="173"/>
      <c r="B124" s="316" t="s">
        <v>100</v>
      </c>
      <c r="C124" s="316"/>
      <c r="D124" s="316"/>
      <c r="E124" s="316"/>
      <c r="F124" s="316"/>
      <c r="G124" s="316"/>
      <c r="H124" s="176"/>
      <c r="I124" s="33"/>
      <c r="J124" s="57"/>
      <c r="K124" s="57"/>
    </row>
    <row r="125" spans="1:18" s="34" customFormat="1" ht="27.75" customHeight="1" thickBot="1" x14ac:dyDescent="0.35">
      <c r="A125" s="173"/>
      <c r="B125" s="318" t="s">
        <v>103</v>
      </c>
      <c r="C125" s="319"/>
      <c r="D125" s="320"/>
      <c r="E125" s="319" t="s">
        <v>104</v>
      </c>
      <c r="F125" s="319"/>
      <c r="G125" s="319"/>
      <c r="H125" s="176"/>
      <c r="I125" s="33"/>
      <c r="J125" s="57"/>
      <c r="K125" s="57"/>
    </row>
    <row r="126" spans="1:18" s="34" customFormat="1" ht="48" customHeight="1" thickBot="1" x14ac:dyDescent="0.35">
      <c r="A126" s="173"/>
      <c r="B126" s="287" t="s">
        <v>101</v>
      </c>
      <c r="C126" s="288"/>
      <c r="D126" s="289"/>
      <c r="E126" s="287" t="s">
        <v>102</v>
      </c>
      <c r="F126" s="288"/>
      <c r="G126" s="289"/>
      <c r="H126" s="176"/>
      <c r="I126" s="33"/>
      <c r="J126" s="57"/>
      <c r="K126" s="57" t="s">
        <v>105</v>
      </c>
    </row>
    <row r="127" spans="1:18" s="34" customFormat="1" ht="26.25" customHeight="1" x14ac:dyDescent="0.3">
      <c r="A127" s="173"/>
      <c r="B127" s="92" t="s">
        <v>95</v>
      </c>
      <c r="C127" s="303" t="s">
        <v>237</v>
      </c>
      <c r="D127" s="304"/>
      <c r="E127" s="304"/>
      <c r="F127" s="304"/>
      <c r="G127" s="304"/>
      <c r="H127" s="182"/>
      <c r="I127" s="33"/>
      <c r="J127" s="57"/>
      <c r="K127" s="57" t="s">
        <v>106</v>
      </c>
    </row>
    <row r="128" spans="1:18" s="34" customFormat="1" ht="17.25" thickBot="1" x14ac:dyDescent="0.35">
      <c r="A128" s="173"/>
      <c r="B128" s="89"/>
      <c r="C128" s="293" t="s">
        <v>65</v>
      </c>
      <c r="D128" s="294"/>
      <c r="E128" s="90" t="s">
        <v>66</v>
      </c>
      <c r="F128" s="90" t="s">
        <v>67</v>
      </c>
      <c r="G128" s="90" t="s">
        <v>68</v>
      </c>
      <c r="H128" s="183" t="s">
        <v>96</v>
      </c>
      <c r="I128" s="33"/>
      <c r="J128" s="57"/>
      <c r="K128" s="57" t="s">
        <v>107</v>
      </c>
    </row>
    <row r="129" spans="1:18" s="32" customFormat="1" ht="54.75" customHeight="1" thickBot="1" x14ac:dyDescent="0.35">
      <c r="A129" s="172"/>
      <c r="B129" s="97" t="s">
        <v>97</v>
      </c>
      <c r="C129" s="332" t="s">
        <v>102</v>
      </c>
      <c r="D129" s="333"/>
      <c r="E129" s="118" t="s">
        <v>107</v>
      </c>
      <c r="F129" s="119" t="str">
        <f>IF(E129="","NO CUMPLE","CUMPLE")</f>
        <v>CUMPLE</v>
      </c>
      <c r="G129" s="117"/>
      <c r="H129" s="184" t="s">
        <v>98</v>
      </c>
      <c r="I129" s="73" t="s">
        <v>73</v>
      </c>
      <c r="J129" s="57"/>
      <c r="K129" s="96" t="s">
        <v>108</v>
      </c>
      <c r="N129" s="34">
        <f t="shared" ref="N129:N130" si="10">IF(F129="CUMPLE",1,0)</f>
        <v>1</v>
      </c>
    </row>
    <row r="130" spans="1:18" s="32" customFormat="1" ht="27" customHeight="1" x14ac:dyDescent="0.35">
      <c r="A130" s="172"/>
      <c r="B130" s="100"/>
      <c r="C130" s="334" t="s">
        <v>110</v>
      </c>
      <c r="D130" s="335"/>
      <c r="E130" s="101" t="s">
        <v>79</v>
      </c>
      <c r="F130" s="336" t="str">
        <f>IF(E129="ADMINISTRACIÓN DE EMPRESAS ",IF(K135&gt;=5,"CUMPLE","NO CUMPLE"),IF(K135&gt;=4,"CUMPLE","NO CUMPLE"))</f>
        <v>CUMPLE</v>
      </c>
      <c r="G130" s="115"/>
      <c r="H130" s="185"/>
      <c r="I130" s="69"/>
      <c r="J130" s="94" t="s">
        <v>79</v>
      </c>
      <c r="K130" s="70">
        <f>IF(E130="X",1,0)</f>
        <v>1</v>
      </c>
      <c r="L130" s="58"/>
      <c r="M130" s="58">
        <f>IF(F52="CUMPLE",1,0)</f>
        <v>1</v>
      </c>
      <c r="N130" s="34">
        <f t="shared" si="10"/>
        <v>1</v>
      </c>
      <c r="O130" s="70"/>
      <c r="P130" s="70"/>
      <c r="Q130" s="70"/>
      <c r="R130" s="70"/>
    </row>
    <row r="131" spans="1:18" s="34" customFormat="1" ht="19.5" x14ac:dyDescent="0.3">
      <c r="A131" s="173"/>
      <c r="B131" s="100"/>
      <c r="C131" s="339" t="s">
        <v>111</v>
      </c>
      <c r="D131" s="340"/>
      <c r="E131" s="101" t="s">
        <v>79</v>
      </c>
      <c r="F131" s="337"/>
      <c r="G131" s="341"/>
      <c r="H131" s="342"/>
      <c r="I131" s="71"/>
      <c r="J131" s="57"/>
      <c r="K131" s="70">
        <f>IF(E131="X",1,0)</f>
        <v>1</v>
      </c>
      <c r="L131" s="59"/>
      <c r="M131" s="58">
        <f>IF(F72="CUMPLE",1,0)</f>
        <v>1</v>
      </c>
      <c r="O131" s="57"/>
      <c r="P131" s="57"/>
      <c r="Q131" s="57"/>
      <c r="R131" s="57"/>
    </row>
    <row r="132" spans="1:18" s="34" customFormat="1" ht="25.5" customHeight="1" x14ac:dyDescent="0.3">
      <c r="A132" s="173"/>
      <c r="B132" s="120" t="s">
        <v>109</v>
      </c>
      <c r="C132" s="343" t="s">
        <v>112</v>
      </c>
      <c r="D132" s="344"/>
      <c r="E132" s="101" t="s">
        <v>79</v>
      </c>
      <c r="F132" s="337"/>
      <c r="G132" s="116"/>
      <c r="H132" s="186"/>
      <c r="I132" s="71"/>
      <c r="J132" s="57"/>
      <c r="K132" s="70">
        <f>IF(E132="X",1,0)</f>
        <v>1</v>
      </c>
      <c r="L132" s="59"/>
      <c r="M132" s="58">
        <f>IF(F92="CUMPLE",1,0)</f>
        <v>1</v>
      </c>
      <c r="O132" s="57"/>
      <c r="P132" s="57"/>
      <c r="Q132" s="57"/>
      <c r="R132" s="57"/>
    </row>
    <row r="133" spans="1:18" s="34" customFormat="1" ht="20.25" thickBot="1" x14ac:dyDescent="0.35">
      <c r="A133" s="173"/>
      <c r="B133" s="100"/>
      <c r="C133" s="345" t="s">
        <v>114</v>
      </c>
      <c r="D133" s="346"/>
      <c r="E133" s="101" t="s">
        <v>79</v>
      </c>
      <c r="F133" s="337"/>
      <c r="G133" s="116"/>
      <c r="H133" s="186"/>
      <c r="I133" s="71"/>
      <c r="J133" s="57"/>
      <c r="K133" s="70">
        <f>IF(E133="X",1,0)</f>
        <v>1</v>
      </c>
      <c r="L133" s="59"/>
      <c r="M133" s="58">
        <f>IF(F112="CUMPLE",1,0)</f>
        <v>0</v>
      </c>
      <c r="O133" s="57"/>
      <c r="P133" s="57"/>
      <c r="Q133" s="57"/>
      <c r="R133" s="57"/>
    </row>
    <row r="134" spans="1:18" s="34" customFormat="1" ht="40.5" customHeight="1" thickBot="1" x14ac:dyDescent="0.35">
      <c r="A134" s="173"/>
      <c r="B134" s="98"/>
      <c r="C134" s="347" t="s">
        <v>113</v>
      </c>
      <c r="D134" s="348"/>
      <c r="E134" s="63"/>
      <c r="F134" s="337"/>
      <c r="G134" s="116"/>
      <c r="H134" s="186"/>
      <c r="I134" s="71"/>
      <c r="J134" s="57"/>
      <c r="K134" s="70">
        <f>IF(E134="X",1,0)</f>
        <v>0</v>
      </c>
      <c r="L134" s="59"/>
      <c r="M134" s="58"/>
      <c r="O134" s="57"/>
      <c r="P134" s="57"/>
      <c r="Q134" s="57"/>
      <c r="R134" s="57"/>
    </row>
    <row r="135" spans="1:18" s="34" customFormat="1" ht="39" customHeight="1" thickBot="1" x14ac:dyDescent="0.35">
      <c r="A135" s="173"/>
      <c r="B135" s="98"/>
      <c r="C135" s="321" t="s">
        <v>115</v>
      </c>
      <c r="D135" s="322"/>
      <c r="E135" s="102"/>
      <c r="F135" s="338"/>
      <c r="G135" s="115"/>
      <c r="H135" s="187"/>
      <c r="I135" s="71"/>
      <c r="J135" s="57"/>
      <c r="K135" s="70">
        <f>SUM(K130:K134)</f>
        <v>4</v>
      </c>
      <c r="L135" s="59"/>
      <c r="M135" s="58"/>
      <c r="O135" s="57"/>
      <c r="P135" s="57"/>
      <c r="Q135" s="57"/>
      <c r="R135" s="57"/>
    </row>
    <row r="136" spans="1:18" s="34" customFormat="1" ht="29.25" customHeight="1" x14ac:dyDescent="0.3">
      <c r="A136" s="173"/>
      <c r="B136" s="323" t="s">
        <v>99</v>
      </c>
      <c r="C136" s="326" t="s">
        <v>117</v>
      </c>
      <c r="D136" s="103" t="s">
        <v>120</v>
      </c>
      <c r="E136" s="107" t="s">
        <v>123</v>
      </c>
      <c r="F136" s="128" t="str">
        <f>IF(E136="","NO CUMPLE","CUMPLE")</f>
        <v>CUMPLE</v>
      </c>
      <c r="G136" s="110"/>
      <c r="H136" s="188"/>
      <c r="I136" s="33"/>
      <c r="J136" s="57" t="s">
        <v>73</v>
      </c>
      <c r="K136" s="57" t="s">
        <v>121</v>
      </c>
      <c r="N136" s="34">
        <f>IF(F136="CUMPLE",1,0)</f>
        <v>1</v>
      </c>
    </row>
    <row r="137" spans="1:18" s="34" customFormat="1" ht="55.5" customHeight="1" x14ac:dyDescent="0.3">
      <c r="A137" s="173"/>
      <c r="B137" s="324"/>
      <c r="C137" s="327"/>
      <c r="D137" s="104" t="s">
        <v>124</v>
      </c>
      <c r="E137" s="108" t="s">
        <v>73</v>
      </c>
      <c r="F137" s="129" t="str">
        <f>IF(E137="SI","CUMPLE",IF(E137="NO","NO CUMPLE","PENDIENTE"))</f>
        <v>CUMPLE</v>
      </c>
      <c r="G137" s="111"/>
      <c r="H137" s="189"/>
      <c r="I137" s="33"/>
      <c r="J137" s="57" t="s">
        <v>74</v>
      </c>
      <c r="K137" s="57" t="s">
        <v>122</v>
      </c>
      <c r="N137" s="34">
        <f t="shared" ref="N137:N155" si="11">IF(F137="CUMPLE",1,0)</f>
        <v>1</v>
      </c>
    </row>
    <row r="138" spans="1:18" s="34" customFormat="1" ht="43.5" customHeight="1" x14ac:dyDescent="0.3">
      <c r="A138" s="173"/>
      <c r="B138" s="324"/>
      <c r="C138" s="327"/>
      <c r="D138" s="105" t="s">
        <v>125</v>
      </c>
      <c r="E138" s="109">
        <v>40437</v>
      </c>
      <c r="F138" s="127" t="str">
        <f>IF(E138="","NO CUMPLE","CUMPLE")</f>
        <v>CUMPLE</v>
      </c>
      <c r="G138" s="111"/>
      <c r="H138" s="190"/>
      <c r="I138" s="33"/>
      <c r="J138" s="57"/>
      <c r="K138" s="57" t="s">
        <v>123</v>
      </c>
      <c r="N138" s="34">
        <f t="shared" si="11"/>
        <v>1</v>
      </c>
    </row>
    <row r="139" spans="1:18" s="34" customFormat="1" ht="45" customHeight="1" x14ac:dyDescent="0.3">
      <c r="A139" s="173"/>
      <c r="B139" s="324"/>
      <c r="C139" s="327"/>
      <c r="D139" s="105" t="s">
        <v>126</v>
      </c>
      <c r="E139" s="109">
        <v>40831</v>
      </c>
      <c r="F139" s="127" t="str">
        <f>IF(E139="","NO CUMPLE","CUMPLE")</f>
        <v>CUMPLE</v>
      </c>
      <c r="G139" s="112"/>
      <c r="H139" s="189"/>
      <c r="I139" s="91" t="s">
        <v>73</v>
      </c>
      <c r="J139" s="57"/>
      <c r="K139" s="57"/>
      <c r="N139" s="34">
        <f t="shared" si="11"/>
        <v>1</v>
      </c>
    </row>
    <row r="140" spans="1:18" s="34" customFormat="1" ht="29.25" customHeight="1" thickBot="1" x14ac:dyDescent="0.35">
      <c r="A140" s="173"/>
      <c r="B140" s="324"/>
      <c r="C140" s="328"/>
      <c r="D140" s="106" t="s">
        <v>127</v>
      </c>
      <c r="E140" s="114">
        <f>IF(E138="","PENDIENTE FECHA DE INICIO",(E139-E138)/30)</f>
        <v>13.133333333333333</v>
      </c>
      <c r="F140" s="130" t="str">
        <f>IF(E140="PENDIENTE FECHA DE INICIO","PENDIENTE",IF(E140&gt;=6,"CUMPLE","NO CUMPLE"))</f>
        <v>CUMPLE</v>
      </c>
      <c r="G140" s="113"/>
      <c r="H140" s="188"/>
      <c r="I140" s="91" t="s">
        <v>74</v>
      </c>
      <c r="J140" s="57"/>
      <c r="K140" s="57"/>
      <c r="N140" s="34">
        <f t="shared" si="11"/>
        <v>1</v>
      </c>
    </row>
    <row r="141" spans="1:18" s="34" customFormat="1" ht="29.25" customHeight="1" x14ac:dyDescent="0.3">
      <c r="A141" s="173"/>
      <c r="B141" s="324"/>
      <c r="C141" s="326" t="s">
        <v>118</v>
      </c>
      <c r="D141" s="103" t="s">
        <v>120</v>
      </c>
      <c r="E141" s="107" t="s">
        <v>121</v>
      </c>
      <c r="F141" s="128" t="str">
        <f>IF(E141="","NO CUMPLE","CUMPLE")</f>
        <v>CUMPLE</v>
      </c>
      <c r="G141" s="110"/>
      <c r="H141" s="188"/>
      <c r="I141" s="33"/>
      <c r="J141" s="57" t="s">
        <v>73</v>
      </c>
      <c r="K141" s="57" t="s">
        <v>121</v>
      </c>
      <c r="N141" s="34">
        <f t="shared" si="11"/>
        <v>1</v>
      </c>
    </row>
    <row r="142" spans="1:18" s="34" customFormat="1" ht="55.5" customHeight="1" x14ac:dyDescent="0.3">
      <c r="A142" s="173"/>
      <c r="B142" s="324"/>
      <c r="C142" s="327"/>
      <c r="D142" s="104" t="s">
        <v>124</v>
      </c>
      <c r="E142" s="108" t="s">
        <v>73</v>
      </c>
      <c r="F142" s="129" t="str">
        <f>IF(E142="SI","CUMPLE",IF(E142="NO","NO CUMPLE","PENDIENTE"))</f>
        <v>CUMPLE</v>
      </c>
      <c r="G142" s="204"/>
      <c r="H142" s="189"/>
      <c r="I142" s="33"/>
      <c r="J142" s="57" t="s">
        <v>74</v>
      </c>
      <c r="K142" s="57" t="s">
        <v>122</v>
      </c>
      <c r="N142" s="34">
        <f t="shared" si="11"/>
        <v>1</v>
      </c>
    </row>
    <row r="143" spans="1:18" s="34" customFormat="1" ht="43.5" customHeight="1" x14ac:dyDescent="0.3">
      <c r="A143" s="173"/>
      <c r="B143" s="324"/>
      <c r="C143" s="327"/>
      <c r="D143" s="105" t="s">
        <v>125</v>
      </c>
      <c r="E143" s="109">
        <v>40544</v>
      </c>
      <c r="F143" s="127" t="str">
        <f>IF(E143="","NO CUMPLE","CUMPLE")</f>
        <v>CUMPLE</v>
      </c>
      <c r="G143" s="111"/>
      <c r="H143" s="190"/>
      <c r="I143" s="33"/>
      <c r="J143" s="57"/>
      <c r="K143" s="57" t="s">
        <v>123</v>
      </c>
      <c r="N143" s="34">
        <f t="shared" si="11"/>
        <v>1</v>
      </c>
    </row>
    <row r="144" spans="1:18" s="34" customFormat="1" ht="45" customHeight="1" x14ac:dyDescent="0.3">
      <c r="A144" s="173"/>
      <c r="B144" s="324"/>
      <c r="C144" s="327"/>
      <c r="D144" s="105" t="s">
        <v>126</v>
      </c>
      <c r="E144" s="109">
        <v>41505</v>
      </c>
      <c r="F144" s="127" t="str">
        <f>IF(E144="","NO CUMPLE","CUMPLE")</f>
        <v>CUMPLE</v>
      </c>
      <c r="G144" s="112"/>
      <c r="H144" s="189"/>
      <c r="I144" s="91" t="s">
        <v>73</v>
      </c>
      <c r="J144" s="57"/>
      <c r="K144" s="57"/>
      <c r="N144" s="34">
        <f t="shared" si="11"/>
        <v>1</v>
      </c>
    </row>
    <row r="145" spans="1:14" s="34" customFormat="1" ht="29.25" customHeight="1" thickBot="1" x14ac:dyDescent="0.35">
      <c r="A145" s="173"/>
      <c r="B145" s="324"/>
      <c r="C145" s="328"/>
      <c r="D145" s="106" t="s">
        <v>127</v>
      </c>
      <c r="E145" s="114">
        <f>IF(E143="","PENDIENTE FECHA DE INICIO",(E144-E143)/30)</f>
        <v>32.033333333333331</v>
      </c>
      <c r="F145" s="130" t="str">
        <f>IF(E145="PENDIENTE FECHA DE INICIO","PENDIENTE",IF(E145&gt;=6,"CUMPLE","NO CUMPLE"))</f>
        <v>CUMPLE</v>
      </c>
      <c r="G145" s="113"/>
      <c r="H145" s="188"/>
      <c r="I145" s="91" t="s">
        <v>74</v>
      </c>
      <c r="J145" s="57"/>
      <c r="K145" s="57"/>
      <c r="N145" s="34">
        <f t="shared" si="11"/>
        <v>1</v>
      </c>
    </row>
    <row r="146" spans="1:14" s="34" customFormat="1" ht="29.25" customHeight="1" x14ac:dyDescent="0.3">
      <c r="A146" s="173"/>
      <c r="B146" s="324"/>
      <c r="C146" s="326" t="s">
        <v>119</v>
      </c>
      <c r="D146" s="103" t="s">
        <v>120</v>
      </c>
      <c r="E146" s="107" t="s">
        <v>121</v>
      </c>
      <c r="F146" s="128" t="str">
        <f>IF(E146="","NO CUMPLE","CUMPLE")</f>
        <v>CUMPLE</v>
      </c>
      <c r="G146" s="110"/>
      <c r="H146" s="188"/>
      <c r="I146" s="33"/>
      <c r="J146" s="57" t="s">
        <v>73</v>
      </c>
      <c r="K146" s="57" t="s">
        <v>121</v>
      </c>
      <c r="N146" s="34">
        <f t="shared" si="11"/>
        <v>1</v>
      </c>
    </row>
    <row r="147" spans="1:14" s="34" customFormat="1" ht="55.5" customHeight="1" x14ac:dyDescent="0.3">
      <c r="A147" s="173"/>
      <c r="B147" s="324"/>
      <c r="C147" s="327"/>
      <c r="D147" s="104" t="s">
        <v>124</v>
      </c>
      <c r="E147" s="108" t="s">
        <v>73</v>
      </c>
      <c r="F147" s="129" t="str">
        <f>IF(E147="SI","CUMPLE",IF(E147="NO","NO CUMPLE","PENDIENTE"))</f>
        <v>CUMPLE</v>
      </c>
      <c r="G147" s="111"/>
      <c r="H147" s="189"/>
      <c r="I147" s="33"/>
      <c r="J147" s="57" t="s">
        <v>74</v>
      </c>
      <c r="K147" s="57" t="s">
        <v>122</v>
      </c>
      <c r="N147" s="34">
        <f t="shared" si="11"/>
        <v>1</v>
      </c>
    </row>
    <row r="148" spans="1:14" s="34" customFormat="1" ht="43.5" customHeight="1" x14ac:dyDescent="0.3">
      <c r="A148" s="173"/>
      <c r="B148" s="324"/>
      <c r="C148" s="327"/>
      <c r="D148" s="105" t="s">
        <v>125</v>
      </c>
      <c r="E148" s="109">
        <v>41506</v>
      </c>
      <c r="F148" s="127" t="str">
        <f>IF(E148="","NO CUMPLE","CUMPLE")</f>
        <v>CUMPLE</v>
      </c>
      <c r="G148" s="204"/>
      <c r="H148" s="190"/>
      <c r="I148" s="33"/>
      <c r="J148" s="57"/>
      <c r="K148" s="57" t="s">
        <v>123</v>
      </c>
      <c r="N148" s="34">
        <f t="shared" si="11"/>
        <v>1</v>
      </c>
    </row>
    <row r="149" spans="1:14" s="34" customFormat="1" ht="45" customHeight="1" x14ac:dyDescent="0.3">
      <c r="A149" s="173"/>
      <c r="B149" s="324"/>
      <c r="C149" s="327"/>
      <c r="D149" s="105" t="s">
        <v>126</v>
      </c>
      <c r="E149" s="109">
        <v>41850</v>
      </c>
      <c r="F149" s="127" t="str">
        <f>IF(E149="","NO CUMPLE","CUMPLE")</f>
        <v>CUMPLE</v>
      </c>
      <c r="G149" s="112"/>
      <c r="H149" s="189"/>
      <c r="I149" s="91" t="s">
        <v>73</v>
      </c>
      <c r="J149" s="57"/>
      <c r="K149" s="57"/>
      <c r="N149" s="34">
        <f t="shared" si="11"/>
        <v>1</v>
      </c>
    </row>
    <row r="150" spans="1:14" s="34" customFormat="1" ht="29.25" customHeight="1" thickBot="1" x14ac:dyDescent="0.35">
      <c r="A150" s="173"/>
      <c r="B150" s="324"/>
      <c r="C150" s="328"/>
      <c r="D150" s="106" t="s">
        <v>127</v>
      </c>
      <c r="E150" s="114">
        <f>IF(E148="","PENDIENTE FECHA DE INICIO",(E149-E148)/30)</f>
        <v>11.466666666666667</v>
      </c>
      <c r="F150" s="130" t="str">
        <f>IF(E150="PENDIENTE FECHA DE INICIO","PENDIENTE",IF(E150&gt;=6,"CUMPLE","NO CUMPLE"))</f>
        <v>CUMPLE</v>
      </c>
      <c r="G150" s="113"/>
      <c r="H150" s="188"/>
      <c r="I150" s="91" t="s">
        <v>74</v>
      </c>
      <c r="J150" s="57"/>
      <c r="K150" s="57"/>
      <c r="N150" s="34">
        <f t="shared" si="11"/>
        <v>1</v>
      </c>
    </row>
    <row r="151" spans="1:14" s="34" customFormat="1" ht="29.25" customHeight="1" x14ac:dyDescent="0.3">
      <c r="A151" s="173"/>
      <c r="B151" s="324"/>
      <c r="C151" s="326" t="s">
        <v>128</v>
      </c>
      <c r="D151" s="103" t="s">
        <v>120</v>
      </c>
      <c r="E151" s="107" t="s">
        <v>121</v>
      </c>
      <c r="F151" s="128" t="str">
        <f>IF(E151="","NO CUMPLE","CUMPLE")</f>
        <v>CUMPLE</v>
      </c>
      <c r="G151" s="110"/>
      <c r="H151" s="188"/>
      <c r="I151" s="33"/>
      <c r="J151" s="57" t="s">
        <v>73</v>
      </c>
      <c r="K151" s="57" t="s">
        <v>121</v>
      </c>
      <c r="N151" s="34">
        <f t="shared" si="11"/>
        <v>1</v>
      </c>
    </row>
    <row r="152" spans="1:14" s="34" customFormat="1" ht="55.5" customHeight="1" x14ac:dyDescent="0.3">
      <c r="A152" s="173"/>
      <c r="B152" s="324"/>
      <c r="C152" s="327"/>
      <c r="D152" s="104" t="s">
        <v>124</v>
      </c>
      <c r="E152" s="108" t="s">
        <v>73</v>
      </c>
      <c r="F152" s="129" t="str">
        <f>IF(E152="SI","CUMPLE",IF(E152="NO","NO CUMPLE","PENDIENTE"))</f>
        <v>CUMPLE</v>
      </c>
      <c r="G152" s="111"/>
      <c r="H152" s="189"/>
      <c r="I152" s="33"/>
      <c r="J152" s="57" t="s">
        <v>74</v>
      </c>
      <c r="K152" s="57" t="s">
        <v>122</v>
      </c>
      <c r="N152" s="34">
        <f t="shared" si="11"/>
        <v>1</v>
      </c>
    </row>
    <row r="153" spans="1:14" s="34" customFormat="1" ht="43.5" customHeight="1" x14ac:dyDescent="0.3">
      <c r="A153" s="173"/>
      <c r="B153" s="324"/>
      <c r="C153" s="327"/>
      <c r="D153" s="105" t="s">
        <v>125</v>
      </c>
      <c r="E153" s="109">
        <v>42158</v>
      </c>
      <c r="F153" s="127" t="str">
        <f>IF(E153="","NO CUMPLE","CUMPLE")</f>
        <v>CUMPLE</v>
      </c>
      <c r="G153" s="111"/>
      <c r="H153" s="190"/>
      <c r="I153" s="33"/>
      <c r="J153" s="57"/>
      <c r="K153" s="57" t="s">
        <v>123</v>
      </c>
      <c r="N153" s="34">
        <f t="shared" si="11"/>
        <v>1</v>
      </c>
    </row>
    <row r="154" spans="1:14" s="34" customFormat="1" ht="45" customHeight="1" x14ac:dyDescent="0.3">
      <c r="A154" s="173"/>
      <c r="B154" s="324"/>
      <c r="C154" s="327"/>
      <c r="D154" s="105" t="s">
        <v>126</v>
      </c>
      <c r="E154" s="109">
        <v>42369</v>
      </c>
      <c r="F154" s="127" t="str">
        <f>IF(E154="","NO CUMPLE","CUMPLE")</f>
        <v>CUMPLE</v>
      </c>
      <c r="G154" s="112"/>
      <c r="H154" s="189"/>
      <c r="I154" s="91" t="s">
        <v>73</v>
      </c>
      <c r="J154" s="57"/>
      <c r="K154" s="57"/>
      <c r="N154" s="34">
        <f t="shared" si="11"/>
        <v>1</v>
      </c>
    </row>
    <row r="155" spans="1:14" s="34" customFormat="1" ht="29.25" customHeight="1" thickBot="1" x14ac:dyDescent="0.35">
      <c r="A155" s="173"/>
      <c r="B155" s="325"/>
      <c r="C155" s="328"/>
      <c r="D155" s="106" t="s">
        <v>127</v>
      </c>
      <c r="E155" s="114">
        <f>IF(E153="","PENDIENTE FECHA DE INICIO",(E154-E153)/30)</f>
        <v>7.0333333333333332</v>
      </c>
      <c r="F155" s="130" t="str">
        <f>IF(E155="PENDIENTE FECHA DE INICIO","PENDIENTE",IF(E155&gt;=6,"CUMPLE","NO CUMPLE"))</f>
        <v>CUMPLE</v>
      </c>
      <c r="G155" s="113"/>
      <c r="H155" s="188"/>
      <c r="I155" s="91" t="s">
        <v>74</v>
      </c>
      <c r="J155" s="57"/>
      <c r="K155" s="57"/>
      <c r="N155" s="34">
        <f t="shared" si="11"/>
        <v>1</v>
      </c>
    </row>
    <row r="156" spans="1:14" s="34" customFormat="1" ht="3.75" customHeight="1" thickBot="1" x14ac:dyDescent="0.35">
      <c r="A156" s="173"/>
      <c r="B156" s="121"/>
      <c r="C156" s="122"/>
      <c r="D156" s="123"/>
      <c r="E156" s="126"/>
      <c r="F156" s="124"/>
      <c r="G156" s="125"/>
      <c r="H156" s="188"/>
      <c r="I156" s="91"/>
      <c r="J156" s="57"/>
      <c r="K156" s="57"/>
      <c r="N156" s="34">
        <f>SUM(N129:N155)</f>
        <v>22</v>
      </c>
    </row>
    <row r="157" spans="1:14" s="34" customFormat="1" ht="29.25" customHeight="1" thickBot="1" x14ac:dyDescent="0.35">
      <c r="A157" s="173"/>
      <c r="B157" s="329" t="s">
        <v>129</v>
      </c>
      <c r="C157" s="330"/>
      <c r="D157" s="331"/>
      <c r="E157" s="126"/>
      <c r="F157" s="132" t="str">
        <f>IF(N156=22,"CUMPLE","NO CUMPLE")</f>
        <v>CUMPLE</v>
      </c>
      <c r="G157" s="125"/>
      <c r="H157" s="188"/>
      <c r="I157" s="91"/>
      <c r="J157" s="57"/>
      <c r="K157" s="57"/>
    </row>
    <row r="158" spans="1:14" s="34" customFormat="1" ht="12.75" customHeight="1" thickBot="1" x14ac:dyDescent="0.35">
      <c r="A158" s="173"/>
      <c r="B158" s="121"/>
      <c r="C158" s="122"/>
      <c r="D158" s="123"/>
      <c r="E158" s="126"/>
      <c r="F158" s="131"/>
      <c r="G158" s="125"/>
      <c r="H158" s="188"/>
      <c r="I158" s="91"/>
      <c r="J158" s="57"/>
      <c r="K158" s="57"/>
    </row>
    <row r="159" spans="1:14" s="34" customFormat="1" ht="27.75" customHeight="1" thickBot="1" x14ac:dyDescent="0.35">
      <c r="A159" s="173"/>
      <c r="B159" s="349" t="s">
        <v>130</v>
      </c>
      <c r="C159" s="350"/>
      <c r="D159" s="350"/>
      <c r="E159" s="350"/>
      <c r="F159" s="350"/>
      <c r="G159" s="351"/>
      <c r="H159" s="176"/>
      <c r="I159" s="33"/>
      <c r="J159" s="57"/>
      <c r="K159" s="57"/>
    </row>
    <row r="160" spans="1:14" s="34" customFormat="1" ht="27.75" customHeight="1" thickBot="1" x14ac:dyDescent="0.35">
      <c r="A160" s="173"/>
      <c r="B160" s="349" t="s">
        <v>103</v>
      </c>
      <c r="C160" s="350"/>
      <c r="D160" s="351"/>
      <c r="E160" s="350" t="s">
        <v>104</v>
      </c>
      <c r="F160" s="350"/>
      <c r="G160" s="350"/>
      <c r="H160" s="176"/>
      <c r="I160" s="33"/>
      <c r="J160" s="57"/>
      <c r="K160" s="57"/>
    </row>
    <row r="161" spans="1:18" s="34" customFormat="1" ht="48" customHeight="1" thickBot="1" x14ac:dyDescent="0.35">
      <c r="A161" s="173"/>
      <c r="B161" s="287" t="s">
        <v>131</v>
      </c>
      <c r="C161" s="288"/>
      <c r="D161" s="289"/>
      <c r="E161" s="287" t="s">
        <v>102</v>
      </c>
      <c r="F161" s="288"/>
      <c r="G161" s="289"/>
      <c r="H161" s="176"/>
      <c r="I161" s="33"/>
      <c r="J161" s="57"/>
      <c r="K161" s="57" t="s">
        <v>105</v>
      </c>
    </row>
    <row r="162" spans="1:18" s="34" customFormat="1" ht="26.25" customHeight="1" x14ac:dyDescent="0.3">
      <c r="A162" s="173"/>
      <c r="B162" s="92" t="s">
        <v>95</v>
      </c>
      <c r="C162" s="303" t="s">
        <v>238</v>
      </c>
      <c r="D162" s="304"/>
      <c r="E162" s="304"/>
      <c r="F162" s="304"/>
      <c r="G162" s="304"/>
      <c r="H162" s="182"/>
      <c r="I162" s="33"/>
      <c r="J162" s="57"/>
      <c r="K162" s="57" t="s">
        <v>106</v>
      </c>
    </row>
    <row r="163" spans="1:18" s="34" customFormat="1" ht="17.25" thickBot="1" x14ac:dyDescent="0.35">
      <c r="A163" s="173"/>
      <c r="B163" s="89"/>
      <c r="C163" s="293" t="s">
        <v>65</v>
      </c>
      <c r="D163" s="294"/>
      <c r="E163" s="90" t="s">
        <v>66</v>
      </c>
      <c r="F163" s="90" t="s">
        <v>67</v>
      </c>
      <c r="G163" s="90" t="s">
        <v>68</v>
      </c>
      <c r="H163" s="183" t="s">
        <v>96</v>
      </c>
      <c r="I163" s="33"/>
      <c r="J163" s="57"/>
      <c r="K163" s="57" t="s">
        <v>107</v>
      </c>
    </row>
    <row r="164" spans="1:18" s="32" customFormat="1" ht="54.75" customHeight="1" thickBot="1" x14ac:dyDescent="0.35">
      <c r="A164" s="172"/>
      <c r="B164" s="97" t="s">
        <v>97</v>
      </c>
      <c r="C164" s="332" t="s">
        <v>102</v>
      </c>
      <c r="D164" s="333"/>
      <c r="E164" s="118" t="s">
        <v>105</v>
      </c>
      <c r="F164" s="119" t="str">
        <f>IF(E164="","NO CUMPLE","CUMPLE")</f>
        <v>CUMPLE</v>
      </c>
      <c r="G164" s="117"/>
      <c r="H164" s="184" t="s">
        <v>98</v>
      </c>
      <c r="I164" s="73" t="s">
        <v>73</v>
      </c>
      <c r="J164" s="57"/>
      <c r="K164" s="96" t="s">
        <v>108</v>
      </c>
      <c r="N164" s="34">
        <f t="shared" ref="N164:N165" si="12">IF(F164="CUMPLE",1,0)</f>
        <v>1</v>
      </c>
    </row>
    <row r="165" spans="1:18" s="32" customFormat="1" ht="27" customHeight="1" x14ac:dyDescent="0.35">
      <c r="A165" s="172"/>
      <c r="B165" s="100"/>
      <c r="C165" s="334" t="s">
        <v>110</v>
      </c>
      <c r="D165" s="335"/>
      <c r="E165" s="101" t="s">
        <v>79</v>
      </c>
      <c r="F165" s="336" t="str">
        <f>IF(E164="ADMINISTRACIÓN DE EMPRESAS ",IF(K170&gt;=5,"CUMPLE","NO CUMPLE"),IF(K170&gt;=4,"CUMPLE","NO CUMPLE"))</f>
        <v>CUMPLE</v>
      </c>
      <c r="G165" s="115"/>
      <c r="H165" s="185"/>
      <c r="I165" s="69"/>
      <c r="J165" s="94" t="s">
        <v>79</v>
      </c>
      <c r="K165" s="70">
        <f>IF(E165="X",1,0)</f>
        <v>1</v>
      </c>
      <c r="L165" s="58"/>
      <c r="M165" s="58">
        <f>IF(F87="CUMPLE",1,0)</f>
        <v>1</v>
      </c>
      <c r="N165" s="34">
        <f t="shared" si="12"/>
        <v>1</v>
      </c>
      <c r="O165" s="70"/>
      <c r="P165" s="70"/>
      <c r="Q165" s="70"/>
      <c r="R165" s="70"/>
    </row>
    <row r="166" spans="1:18" s="34" customFormat="1" ht="19.5" x14ac:dyDescent="0.3">
      <c r="A166" s="173"/>
      <c r="B166" s="100"/>
      <c r="C166" s="339" t="s">
        <v>111</v>
      </c>
      <c r="D166" s="340"/>
      <c r="E166" s="101" t="s">
        <v>79</v>
      </c>
      <c r="F166" s="337"/>
      <c r="G166" s="341"/>
      <c r="H166" s="342"/>
      <c r="I166" s="71"/>
      <c r="J166" s="57"/>
      <c r="K166" s="70">
        <f>IF(E166="X",1,0)</f>
        <v>1</v>
      </c>
      <c r="L166" s="59"/>
      <c r="M166" s="58">
        <f>IF(F107="CUMPLE",1,0)</f>
        <v>0</v>
      </c>
      <c r="O166" s="57"/>
      <c r="P166" s="57"/>
      <c r="Q166" s="57"/>
      <c r="R166" s="57"/>
    </row>
    <row r="167" spans="1:18" s="34" customFormat="1" ht="25.5" customHeight="1" x14ac:dyDescent="0.3">
      <c r="A167" s="173"/>
      <c r="B167" s="120"/>
      <c r="C167" s="343" t="s">
        <v>112</v>
      </c>
      <c r="D167" s="344"/>
      <c r="E167" s="101" t="s">
        <v>79</v>
      </c>
      <c r="F167" s="337"/>
      <c r="G167" s="116"/>
      <c r="H167" s="186"/>
      <c r="I167" s="71"/>
      <c r="J167" s="57"/>
      <c r="K167" s="70">
        <f>IF(E167="X",1,0)</f>
        <v>1</v>
      </c>
      <c r="L167" s="59"/>
      <c r="M167" s="58">
        <f>IF(F127="CUMPLE",1,0)</f>
        <v>0</v>
      </c>
      <c r="O167" s="57"/>
      <c r="P167" s="57"/>
      <c r="Q167" s="57"/>
      <c r="R167" s="57"/>
    </row>
    <row r="168" spans="1:18" s="34" customFormat="1" ht="20.25" thickBot="1" x14ac:dyDescent="0.35">
      <c r="A168" s="173"/>
      <c r="B168" s="120" t="s">
        <v>109</v>
      </c>
      <c r="C168" s="345" t="s">
        <v>114</v>
      </c>
      <c r="D168" s="346"/>
      <c r="E168" s="101" t="s">
        <v>79</v>
      </c>
      <c r="F168" s="337"/>
      <c r="G168" s="116"/>
      <c r="H168" s="186"/>
      <c r="I168" s="71"/>
      <c r="J168" s="57"/>
      <c r="K168" s="70">
        <f>IF(E168="X",1,0)</f>
        <v>1</v>
      </c>
      <c r="L168" s="59"/>
      <c r="M168" s="58">
        <f>IF(F147="CUMPLE",1,0)</f>
        <v>1</v>
      </c>
      <c r="O168" s="57"/>
      <c r="P168" s="57"/>
      <c r="Q168" s="57"/>
      <c r="R168" s="57"/>
    </row>
    <row r="169" spans="1:18" s="34" customFormat="1" ht="40.5" customHeight="1" thickBot="1" x14ac:dyDescent="0.35">
      <c r="A169" s="173"/>
      <c r="B169" s="98"/>
      <c r="C169" s="347" t="s">
        <v>113</v>
      </c>
      <c r="D169" s="348"/>
      <c r="E169" s="63"/>
      <c r="F169" s="337"/>
      <c r="G169" s="116"/>
      <c r="H169" s="186"/>
      <c r="I169" s="71"/>
      <c r="J169" s="57"/>
      <c r="K169" s="70">
        <f>IF(E169="X",1,0)</f>
        <v>0</v>
      </c>
      <c r="L169" s="59"/>
      <c r="M169" s="58"/>
      <c r="O169" s="57"/>
      <c r="P169" s="57"/>
      <c r="Q169" s="57"/>
      <c r="R169" s="57"/>
    </row>
    <row r="170" spans="1:18" s="34" customFormat="1" ht="39" customHeight="1" thickBot="1" x14ac:dyDescent="0.35">
      <c r="A170" s="173"/>
      <c r="B170" s="98"/>
      <c r="C170" s="321" t="s">
        <v>115</v>
      </c>
      <c r="D170" s="322"/>
      <c r="E170" s="102"/>
      <c r="F170" s="338"/>
      <c r="G170" s="115"/>
      <c r="H170" s="187"/>
      <c r="I170" s="71"/>
      <c r="J170" s="57"/>
      <c r="K170" s="70">
        <f>SUM(K165:K169)</f>
        <v>4</v>
      </c>
      <c r="L170" s="59"/>
      <c r="M170" s="58"/>
      <c r="O170" s="57"/>
      <c r="P170" s="57"/>
      <c r="Q170" s="57"/>
      <c r="R170" s="57"/>
    </row>
    <row r="171" spans="1:18" s="34" customFormat="1" ht="29.25" customHeight="1" x14ac:dyDescent="0.3">
      <c r="A171" s="173"/>
      <c r="B171" s="323" t="s">
        <v>99</v>
      </c>
      <c r="C171" s="326" t="s">
        <v>117</v>
      </c>
      <c r="D171" s="103" t="s">
        <v>120</v>
      </c>
      <c r="E171" s="107" t="s">
        <v>130</v>
      </c>
      <c r="F171" s="128" t="str">
        <f>IF(E171="","NO CUMPLE","CUMPLE")</f>
        <v>CUMPLE</v>
      </c>
      <c r="G171" s="110"/>
      <c r="H171" s="188"/>
      <c r="I171" s="33"/>
      <c r="J171" s="57" t="s">
        <v>73</v>
      </c>
      <c r="K171" s="57" t="s">
        <v>130</v>
      </c>
      <c r="N171" s="34">
        <f>IF(F171="CUMPLE",1,0)</f>
        <v>1</v>
      </c>
    </row>
    <row r="172" spans="1:18" s="34" customFormat="1" ht="55.5" customHeight="1" x14ac:dyDescent="0.3">
      <c r="A172" s="173"/>
      <c r="B172" s="324"/>
      <c r="C172" s="327"/>
      <c r="D172" s="104" t="s">
        <v>132</v>
      </c>
      <c r="E172" s="108" t="s">
        <v>73</v>
      </c>
      <c r="F172" s="129" t="str">
        <f>IF(E172="SI","CUMPLE",IF(E172="NO","NO CUMPLE","PENDIENTE"))</f>
        <v>CUMPLE</v>
      </c>
      <c r="G172" s="111"/>
      <c r="H172" s="189"/>
      <c r="I172" s="33"/>
      <c r="J172" s="57" t="s">
        <v>74</v>
      </c>
      <c r="K172" s="57"/>
      <c r="N172" s="34">
        <f t="shared" ref="N172:N185" si="13">IF(F172="CUMPLE",1,0)</f>
        <v>1</v>
      </c>
    </row>
    <row r="173" spans="1:18" s="34" customFormat="1" ht="43.5" customHeight="1" x14ac:dyDescent="0.3">
      <c r="A173" s="173"/>
      <c r="B173" s="324"/>
      <c r="C173" s="327"/>
      <c r="D173" s="105" t="s">
        <v>125</v>
      </c>
      <c r="E173" s="109">
        <v>41506</v>
      </c>
      <c r="F173" s="127" t="str">
        <f>IF(E173="","NO CUMPLE","CUMPLE")</f>
        <v>CUMPLE</v>
      </c>
      <c r="G173" s="111"/>
      <c r="H173" s="190"/>
      <c r="I173" s="33"/>
      <c r="J173" s="57"/>
      <c r="K173" s="57"/>
      <c r="N173" s="34">
        <f t="shared" si="13"/>
        <v>1</v>
      </c>
    </row>
    <row r="174" spans="1:18" s="34" customFormat="1" ht="45" customHeight="1" x14ac:dyDescent="0.3">
      <c r="A174" s="173"/>
      <c r="B174" s="324"/>
      <c r="C174" s="327"/>
      <c r="D174" s="105" t="s">
        <v>126</v>
      </c>
      <c r="E174" s="109">
        <v>41850</v>
      </c>
      <c r="F174" s="127" t="str">
        <f>IF(E174="","NO CUMPLE","CUMPLE")</f>
        <v>CUMPLE</v>
      </c>
      <c r="G174" s="112"/>
      <c r="H174" s="189"/>
      <c r="I174" s="91" t="s">
        <v>73</v>
      </c>
      <c r="J174" s="57"/>
      <c r="K174" s="57"/>
      <c r="N174" s="34">
        <f t="shared" si="13"/>
        <v>1</v>
      </c>
    </row>
    <row r="175" spans="1:18" s="34" customFormat="1" ht="29.25" customHeight="1" thickBot="1" x14ac:dyDescent="0.35">
      <c r="A175" s="173"/>
      <c r="B175" s="324"/>
      <c r="C175" s="328"/>
      <c r="D175" s="106" t="s">
        <v>127</v>
      </c>
      <c r="E175" s="114">
        <f>IF(E173="","PENDIENTE FECHA DE INICIO",(E174-E173)/30)</f>
        <v>11.466666666666667</v>
      </c>
      <c r="F175" s="130" t="str">
        <f>IF(E175="PENDIENTE FECHA DE INICIO","PENDIENTE",IF(E175&gt;=6,"CUMPLE","NO CUMPLE"))</f>
        <v>CUMPLE</v>
      </c>
      <c r="G175" s="113"/>
      <c r="H175" s="188"/>
      <c r="I175" s="91" t="s">
        <v>74</v>
      </c>
      <c r="J175" s="57"/>
      <c r="K175" s="57"/>
      <c r="N175" s="34">
        <f t="shared" si="13"/>
        <v>1</v>
      </c>
    </row>
    <row r="176" spans="1:18" s="34" customFormat="1" ht="29.25" customHeight="1" x14ac:dyDescent="0.3">
      <c r="A176" s="173"/>
      <c r="B176" s="324"/>
      <c r="C176" s="326" t="s">
        <v>118</v>
      </c>
      <c r="D176" s="103" t="s">
        <v>120</v>
      </c>
      <c r="E176" s="107" t="s">
        <v>130</v>
      </c>
      <c r="F176" s="128" t="str">
        <f>IF(E176="","NO CUMPLE","CUMPLE")</f>
        <v>CUMPLE</v>
      </c>
      <c r="G176" s="110"/>
      <c r="H176" s="188"/>
      <c r="I176" s="33"/>
      <c r="J176" s="57" t="s">
        <v>73</v>
      </c>
      <c r="K176" s="57" t="s">
        <v>130</v>
      </c>
      <c r="N176" s="34">
        <f t="shared" si="13"/>
        <v>1</v>
      </c>
    </row>
    <row r="177" spans="1:14" s="34" customFormat="1" ht="55.5" customHeight="1" x14ac:dyDescent="0.3">
      <c r="A177" s="173"/>
      <c r="B177" s="324"/>
      <c r="C177" s="327"/>
      <c r="D177" s="104" t="s">
        <v>132</v>
      </c>
      <c r="E177" s="108" t="s">
        <v>73</v>
      </c>
      <c r="F177" s="129" t="str">
        <f>IF(E177="SI","CUMPLE",IF(E177="NO","NO CUMPLE","PENDIENTE"))</f>
        <v>CUMPLE</v>
      </c>
      <c r="G177" s="111"/>
      <c r="H177" s="189"/>
      <c r="I177" s="33"/>
      <c r="J177" s="57" t="s">
        <v>74</v>
      </c>
      <c r="K177" s="57"/>
      <c r="N177" s="34">
        <f t="shared" si="13"/>
        <v>1</v>
      </c>
    </row>
    <row r="178" spans="1:14" s="34" customFormat="1" ht="43.5" customHeight="1" x14ac:dyDescent="0.3">
      <c r="A178" s="173"/>
      <c r="B178" s="324"/>
      <c r="C178" s="327"/>
      <c r="D178" s="105" t="s">
        <v>125</v>
      </c>
      <c r="E178" s="231">
        <v>41640</v>
      </c>
      <c r="F178" s="127" t="str">
        <f>IF(E178="","NO CUMPLE","CUMPLE")</f>
        <v>CUMPLE</v>
      </c>
      <c r="G178" s="432" t="s">
        <v>321</v>
      </c>
      <c r="H178" s="190"/>
      <c r="I178" s="33"/>
      <c r="J178" s="57"/>
      <c r="K178" s="57"/>
      <c r="N178" s="34">
        <f t="shared" si="13"/>
        <v>1</v>
      </c>
    </row>
    <row r="179" spans="1:14" s="34" customFormat="1" ht="53.25" customHeight="1" x14ac:dyDescent="0.3">
      <c r="A179" s="173"/>
      <c r="B179" s="324"/>
      <c r="C179" s="327"/>
      <c r="D179" s="105" t="s">
        <v>126</v>
      </c>
      <c r="E179" s="231">
        <v>41973</v>
      </c>
      <c r="F179" s="127" t="str">
        <f>IF(E179="","NO CUMPLE","CUMPLE")</f>
        <v>CUMPLE</v>
      </c>
      <c r="G179" s="405"/>
      <c r="H179" s="189"/>
      <c r="I179" s="91" t="s">
        <v>73</v>
      </c>
      <c r="J179" s="57"/>
      <c r="K179" s="57"/>
      <c r="N179" s="34">
        <f t="shared" si="13"/>
        <v>1</v>
      </c>
    </row>
    <row r="180" spans="1:14" s="34" customFormat="1" ht="29.25" customHeight="1" thickBot="1" x14ac:dyDescent="0.35">
      <c r="A180" s="173"/>
      <c r="B180" s="324"/>
      <c r="C180" s="328"/>
      <c r="D180" s="106" t="s">
        <v>127</v>
      </c>
      <c r="E180" s="114">
        <f>IF(E178="","PENDIENTE FECHA DE INICIO",(E179-E178)/30)</f>
        <v>11.1</v>
      </c>
      <c r="F180" s="232" t="str">
        <f>IF(E180="PENDIENTE FECHA DE INICIO","PENDIENTE",IF(E180&gt;=6,"CUMPLE","NO CUMPLE"))</f>
        <v>CUMPLE</v>
      </c>
      <c r="G180" s="230"/>
      <c r="H180" s="188"/>
      <c r="I180" s="91" t="s">
        <v>74</v>
      </c>
      <c r="J180" s="57"/>
      <c r="K180" s="57"/>
      <c r="N180" s="34">
        <f t="shared" si="13"/>
        <v>1</v>
      </c>
    </row>
    <row r="181" spans="1:14" s="34" customFormat="1" ht="29.25" customHeight="1" x14ac:dyDescent="0.3">
      <c r="A181" s="173"/>
      <c r="B181" s="324"/>
      <c r="C181" s="326" t="s">
        <v>119</v>
      </c>
      <c r="D181" s="103" t="s">
        <v>120</v>
      </c>
      <c r="E181" s="107" t="s">
        <v>130</v>
      </c>
      <c r="F181" s="128" t="str">
        <f>IF(E181="","NO CUMPLE","CUMPLE")</f>
        <v>CUMPLE</v>
      </c>
      <c r="G181" s="110"/>
      <c r="H181" s="188"/>
      <c r="I181" s="33"/>
      <c r="J181" s="57" t="s">
        <v>73</v>
      </c>
      <c r="K181" s="57" t="s">
        <v>130</v>
      </c>
      <c r="N181" s="34">
        <f t="shared" si="13"/>
        <v>1</v>
      </c>
    </row>
    <row r="182" spans="1:14" s="34" customFormat="1" ht="55.5" customHeight="1" x14ac:dyDescent="0.3">
      <c r="A182" s="173"/>
      <c r="B182" s="324"/>
      <c r="C182" s="327"/>
      <c r="D182" s="104" t="s">
        <v>132</v>
      </c>
      <c r="E182" s="108" t="s">
        <v>73</v>
      </c>
      <c r="F182" s="129" t="str">
        <f>IF(E182="SI","CUMPLE",IF(E182="NO","NO CUMPLE","PENDIENTE"))</f>
        <v>CUMPLE</v>
      </c>
      <c r="G182" s="111"/>
      <c r="H182" s="189"/>
      <c r="I182" s="33"/>
      <c r="J182" s="57" t="s">
        <v>74</v>
      </c>
      <c r="K182" s="57"/>
      <c r="N182" s="34">
        <f t="shared" si="13"/>
        <v>1</v>
      </c>
    </row>
    <row r="183" spans="1:14" s="34" customFormat="1" ht="43.5" customHeight="1" x14ac:dyDescent="0.3">
      <c r="A183" s="173"/>
      <c r="B183" s="324"/>
      <c r="C183" s="327"/>
      <c r="D183" s="105" t="s">
        <v>125</v>
      </c>
      <c r="E183" s="109">
        <v>40507</v>
      </c>
      <c r="F183" s="127" t="str">
        <f>IF(E183="","NO CUMPLE","CUMPLE")</f>
        <v>CUMPLE</v>
      </c>
      <c r="G183" s="111"/>
      <c r="H183" s="190"/>
      <c r="I183" s="33"/>
      <c r="J183" s="57"/>
      <c r="K183" s="57"/>
      <c r="N183" s="34">
        <f t="shared" si="13"/>
        <v>1</v>
      </c>
    </row>
    <row r="184" spans="1:14" s="34" customFormat="1" ht="45" customHeight="1" x14ac:dyDescent="0.3">
      <c r="A184" s="173"/>
      <c r="B184" s="324"/>
      <c r="C184" s="327"/>
      <c r="D184" s="105" t="s">
        <v>126</v>
      </c>
      <c r="E184" s="109">
        <v>40993</v>
      </c>
      <c r="F184" s="127" t="str">
        <f>IF(E184="","NO CUMPLE","CUMPLE")</f>
        <v>CUMPLE</v>
      </c>
      <c r="G184" s="112"/>
      <c r="H184" s="189"/>
      <c r="I184" s="91" t="s">
        <v>73</v>
      </c>
      <c r="J184" s="57"/>
      <c r="K184" s="57"/>
      <c r="N184" s="34">
        <f t="shared" si="13"/>
        <v>1</v>
      </c>
    </row>
    <row r="185" spans="1:14" s="34" customFormat="1" ht="29.25" customHeight="1" thickBot="1" x14ac:dyDescent="0.35">
      <c r="A185" s="173"/>
      <c r="B185" s="325"/>
      <c r="C185" s="328"/>
      <c r="D185" s="106" t="s">
        <v>127</v>
      </c>
      <c r="E185" s="114">
        <f>IF(E183="","PENDIENTE FECHA DE INICIO",(E184-E183)/30)</f>
        <v>16.2</v>
      </c>
      <c r="F185" s="130" t="str">
        <f>IF(E185="PENDIENTE FECHA DE INICIO","PENDIENTE",IF(E185&gt;=6,"CUMPLE","NO CUMPLE"))</f>
        <v>CUMPLE</v>
      </c>
      <c r="G185" s="113"/>
      <c r="H185" s="188"/>
      <c r="I185" s="91" t="s">
        <v>74</v>
      </c>
      <c r="J185" s="57"/>
      <c r="K185" s="57"/>
      <c r="N185" s="34">
        <f t="shared" si="13"/>
        <v>1</v>
      </c>
    </row>
    <row r="186" spans="1:14" s="34" customFormat="1" ht="4.5" customHeight="1" thickBot="1" x14ac:dyDescent="0.35">
      <c r="A186" s="173"/>
      <c r="B186" s="121"/>
      <c r="C186" s="122"/>
      <c r="D186" s="123"/>
      <c r="E186" s="126"/>
      <c r="F186" s="124"/>
      <c r="G186" s="125"/>
      <c r="H186" s="188"/>
      <c r="I186" s="91"/>
      <c r="J186" s="57"/>
      <c r="K186" s="57"/>
      <c r="N186" s="34">
        <f>SUM(N164:N185)</f>
        <v>17</v>
      </c>
    </row>
    <row r="187" spans="1:14" s="34" customFormat="1" ht="29.25" customHeight="1" thickBot="1" x14ac:dyDescent="0.35">
      <c r="A187" s="173"/>
      <c r="B187" s="329" t="s">
        <v>129</v>
      </c>
      <c r="C187" s="330"/>
      <c r="D187" s="331"/>
      <c r="E187" s="126"/>
      <c r="F187" s="132" t="str">
        <f>IF(N186=17,"CUMPLE","NO CUMPLE")</f>
        <v>CUMPLE</v>
      </c>
      <c r="G187" s="125"/>
      <c r="H187" s="188"/>
      <c r="I187" s="91"/>
      <c r="J187" s="57"/>
      <c r="K187" s="57"/>
    </row>
    <row r="188" spans="1:14" s="34" customFormat="1" ht="7.5" customHeight="1" thickBot="1" x14ac:dyDescent="0.35">
      <c r="A188" s="173"/>
      <c r="B188" s="121"/>
      <c r="C188" s="122"/>
      <c r="D188" s="123"/>
      <c r="E188" s="126"/>
      <c r="F188" s="131"/>
      <c r="G188" s="125"/>
      <c r="H188" s="188"/>
      <c r="I188" s="91"/>
      <c r="J188" s="57"/>
      <c r="K188" s="57"/>
    </row>
    <row r="189" spans="1:14" s="34" customFormat="1" ht="29.25" customHeight="1" thickBot="1" x14ac:dyDescent="0.4">
      <c r="A189" s="173"/>
      <c r="B189" s="306" t="s">
        <v>133</v>
      </c>
      <c r="C189" s="307"/>
      <c r="D189" s="307"/>
      <c r="E189" s="307"/>
      <c r="F189" s="308"/>
      <c r="G189" s="82" t="str">
        <f>IF(AND(F187="CUMPLE",F157="CUMPLE",G122="SI"),"HABILITADO",IF(G122="NO","NO HABILITADO",IF(F157="NO CUMPLE","NO HABILITADO",IF(F187="NO CUMPLE","NO HABILITADO",HABILITADO))))</f>
        <v>HABILITADO</v>
      </c>
      <c r="H189" s="188"/>
      <c r="I189" s="91"/>
      <c r="J189" s="57"/>
      <c r="K189" s="57"/>
    </row>
    <row r="190" spans="1:14" s="34" customFormat="1" ht="29.25" customHeight="1" x14ac:dyDescent="0.3">
      <c r="A190" s="173"/>
      <c r="B190" s="121"/>
      <c r="C190" s="122"/>
      <c r="D190" s="123"/>
      <c r="E190" s="126"/>
      <c r="F190" s="131"/>
      <c r="G190" s="125"/>
      <c r="H190" s="188"/>
      <c r="I190" s="91"/>
      <c r="J190" s="57"/>
      <c r="K190" s="57"/>
    </row>
    <row r="191" spans="1:14" s="34" customFormat="1" ht="29.25" customHeight="1" thickBot="1" x14ac:dyDescent="0.35">
      <c r="A191" s="173"/>
      <c r="B191" s="309" t="s">
        <v>134</v>
      </c>
      <c r="C191" s="310"/>
      <c r="D191" s="310"/>
      <c r="E191" s="310"/>
      <c r="F191" s="310"/>
      <c r="G191" s="311"/>
      <c r="H191" s="188"/>
      <c r="I191" s="91"/>
      <c r="J191" s="57"/>
      <c r="K191" s="57"/>
    </row>
    <row r="192" spans="1:14" ht="10.5" customHeight="1" thickBot="1" x14ac:dyDescent="0.3">
      <c r="B192"/>
      <c r="C192"/>
      <c r="D192"/>
      <c r="E192"/>
      <c r="F192" s="1"/>
      <c r="G192"/>
    </row>
    <row r="193" spans="1:14" ht="30" customHeight="1" thickBot="1" x14ac:dyDescent="0.3">
      <c r="B193" s="312" t="s">
        <v>135</v>
      </c>
      <c r="C193" s="313"/>
      <c r="D193" s="313"/>
      <c r="E193" s="313"/>
      <c r="F193" s="313"/>
      <c r="G193" s="314"/>
    </row>
    <row r="194" spans="1:14" ht="30" customHeight="1" thickBot="1" x14ac:dyDescent="0.3">
      <c r="B194" s="280" t="s">
        <v>146</v>
      </c>
      <c r="C194" s="281"/>
      <c r="D194" s="281"/>
      <c r="E194" s="281"/>
      <c r="F194" s="281"/>
      <c r="G194" s="135" t="s">
        <v>73</v>
      </c>
    </row>
    <row r="195" spans="1:14" ht="14.25" thickBot="1" x14ac:dyDescent="0.3">
      <c r="B195"/>
      <c r="C195"/>
      <c r="D195"/>
      <c r="E195"/>
      <c r="F195" s="1"/>
      <c r="G195"/>
    </row>
    <row r="196" spans="1:14" s="34" customFormat="1" ht="27.75" customHeight="1" thickBot="1" x14ac:dyDescent="0.35">
      <c r="A196" s="173"/>
      <c r="B196" s="315" t="s">
        <v>138</v>
      </c>
      <c r="C196" s="316"/>
      <c r="D196" s="316"/>
      <c r="E196" s="316"/>
      <c r="F196" s="316"/>
      <c r="G196" s="317"/>
      <c r="H196" s="176"/>
      <c r="I196" s="33"/>
      <c r="J196" s="57"/>
      <c r="K196" s="57"/>
    </row>
    <row r="197" spans="1:14" s="34" customFormat="1" ht="27.75" customHeight="1" thickBot="1" x14ac:dyDescent="0.35">
      <c r="A197" s="173"/>
      <c r="B197" s="318" t="s">
        <v>103</v>
      </c>
      <c r="C197" s="319"/>
      <c r="D197" s="320"/>
      <c r="E197" s="319" t="s">
        <v>104</v>
      </c>
      <c r="F197" s="319"/>
      <c r="G197" s="320"/>
      <c r="H197" s="176"/>
      <c r="I197" s="33"/>
      <c r="J197" s="57"/>
      <c r="K197" s="57"/>
    </row>
    <row r="198" spans="1:14" s="34" customFormat="1" ht="48" customHeight="1" thickBot="1" x14ac:dyDescent="0.35">
      <c r="A198" s="173"/>
      <c r="B198" s="287" t="s">
        <v>137</v>
      </c>
      <c r="C198" s="288"/>
      <c r="D198" s="289"/>
      <c r="E198" s="287" t="s">
        <v>136</v>
      </c>
      <c r="F198" s="288"/>
      <c r="G198" s="289"/>
      <c r="H198" s="176"/>
      <c r="I198" s="33"/>
      <c r="J198" s="57"/>
      <c r="K198" s="57" t="s">
        <v>105</v>
      </c>
    </row>
    <row r="199" spans="1:14" s="34" customFormat="1" ht="26.25" customHeight="1" x14ac:dyDescent="0.3">
      <c r="A199" s="173"/>
      <c r="B199" s="133" t="s">
        <v>95</v>
      </c>
      <c r="C199" s="303" t="s">
        <v>239</v>
      </c>
      <c r="D199" s="304"/>
      <c r="E199" s="304"/>
      <c r="F199" s="304"/>
      <c r="G199" s="305"/>
      <c r="H199" s="182"/>
      <c r="I199" s="33"/>
      <c r="J199" s="57"/>
      <c r="K199" s="57" t="s">
        <v>106</v>
      </c>
    </row>
    <row r="200" spans="1:14" s="34" customFormat="1" ht="17.25" thickBot="1" x14ac:dyDescent="0.35">
      <c r="A200" s="173"/>
      <c r="B200" s="134"/>
      <c r="C200" s="293" t="s">
        <v>65</v>
      </c>
      <c r="D200" s="294"/>
      <c r="E200" s="90" t="s">
        <v>66</v>
      </c>
      <c r="F200" s="90" t="s">
        <v>67</v>
      </c>
      <c r="G200" s="138" t="s">
        <v>68</v>
      </c>
      <c r="H200" s="183" t="s">
        <v>96</v>
      </c>
      <c r="I200" s="33"/>
      <c r="J200" s="57"/>
      <c r="K200" s="57" t="s">
        <v>107</v>
      </c>
    </row>
    <row r="201" spans="1:14" s="32" customFormat="1" ht="54.75" customHeight="1" thickBot="1" x14ac:dyDescent="0.35">
      <c r="A201" s="172"/>
      <c r="B201" s="136" t="s">
        <v>97</v>
      </c>
      <c r="C201" s="295" t="s">
        <v>139</v>
      </c>
      <c r="D201" s="296"/>
      <c r="E201" s="118" t="s">
        <v>106</v>
      </c>
      <c r="F201" s="119" t="str">
        <f>IF(E201="","NO CUMPLE","CUMPLE")</f>
        <v>CUMPLE</v>
      </c>
      <c r="G201" s="137"/>
      <c r="H201" s="184" t="s">
        <v>98</v>
      </c>
      <c r="I201" s="73" t="s">
        <v>73</v>
      </c>
      <c r="J201" s="57"/>
      <c r="K201" s="96" t="s">
        <v>73</v>
      </c>
      <c r="N201" s="34">
        <f t="shared" ref="N201:N202" si="14">IF(F201="CUMPLE",1,0)</f>
        <v>1</v>
      </c>
    </row>
    <row r="202" spans="1:14" ht="42.75" customHeight="1" thickBot="1" x14ac:dyDescent="0.35">
      <c r="A202" s="168" t="s">
        <v>0</v>
      </c>
      <c r="B202" s="136" t="s">
        <v>140</v>
      </c>
      <c r="C202" s="295" t="s">
        <v>137</v>
      </c>
      <c r="D202" s="296"/>
      <c r="E202" s="118" t="s">
        <v>73</v>
      </c>
      <c r="F202" s="119" t="str">
        <f>IF(E202="","NO CUMPLE",IF(E202="SI","CUMPLE",IF(E202="NO","NO CUMPLE","CUMPLE")))</f>
        <v>CUMPLE</v>
      </c>
      <c r="G202" s="137"/>
      <c r="J202" s="2"/>
      <c r="K202" s="2" t="s">
        <v>74</v>
      </c>
      <c r="N202" s="34">
        <f t="shared" si="14"/>
        <v>1</v>
      </c>
    </row>
    <row r="203" spans="1:14" ht="4.5" customHeight="1" thickBot="1" x14ac:dyDescent="0.3">
      <c r="B203" s="72"/>
      <c r="J203" s="2"/>
      <c r="K203" s="2"/>
    </row>
    <row r="204" spans="1:14" ht="29.25" customHeight="1" thickBot="1" x14ac:dyDescent="0.3">
      <c r="B204" s="72"/>
      <c r="F204" s="139">
        <f>IF(N204=2,13,0)</f>
        <v>13</v>
      </c>
      <c r="G204" s="2" t="s">
        <v>141</v>
      </c>
      <c r="J204" s="2"/>
      <c r="K204" s="2"/>
      <c r="N204" s="2">
        <f>SUM(N201:N203)</f>
        <v>2</v>
      </c>
    </row>
    <row r="205" spans="1:14" ht="14.25" thickBot="1" x14ac:dyDescent="0.3">
      <c r="B205" s="72"/>
      <c r="J205" s="2"/>
      <c r="K205" s="2"/>
    </row>
    <row r="206" spans="1:14" s="34" customFormat="1" ht="27.75" customHeight="1" thickBot="1" x14ac:dyDescent="0.35">
      <c r="A206" s="173"/>
      <c r="B206" s="297" t="s">
        <v>142</v>
      </c>
      <c r="C206" s="298"/>
      <c r="D206" s="298"/>
      <c r="E206" s="298"/>
      <c r="F206" s="298"/>
      <c r="G206" s="299"/>
      <c r="H206" s="176"/>
      <c r="I206" s="33"/>
      <c r="J206" s="57"/>
      <c r="K206" s="57"/>
    </row>
    <row r="207" spans="1:14" s="34" customFormat="1" ht="27.75" customHeight="1" thickBot="1" x14ac:dyDescent="0.35">
      <c r="A207" s="173"/>
      <c r="B207" s="300" t="s">
        <v>103</v>
      </c>
      <c r="C207" s="301"/>
      <c r="D207" s="302"/>
      <c r="E207" s="301" t="s">
        <v>104</v>
      </c>
      <c r="F207" s="301"/>
      <c r="G207" s="302"/>
      <c r="H207" s="176"/>
      <c r="I207" s="33"/>
      <c r="J207" s="57"/>
      <c r="K207" s="57"/>
    </row>
    <row r="208" spans="1:14" s="34" customFormat="1" ht="48" customHeight="1" thickBot="1" x14ac:dyDescent="0.35">
      <c r="A208" s="173"/>
      <c r="B208" s="287" t="s">
        <v>143</v>
      </c>
      <c r="C208" s="288"/>
      <c r="D208" s="289"/>
      <c r="E208" s="287" t="s">
        <v>136</v>
      </c>
      <c r="F208" s="288"/>
      <c r="G208" s="289"/>
      <c r="H208" s="176"/>
      <c r="I208" s="33"/>
      <c r="J208" s="57"/>
      <c r="K208" s="57" t="s">
        <v>105</v>
      </c>
    </row>
    <row r="209" spans="1:14" s="34" customFormat="1" ht="26.25" customHeight="1" x14ac:dyDescent="0.3">
      <c r="A209" s="173"/>
      <c r="B209" s="133" t="s">
        <v>95</v>
      </c>
      <c r="C209" s="303" t="s">
        <v>240</v>
      </c>
      <c r="D209" s="304"/>
      <c r="E209" s="304"/>
      <c r="F209" s="304"/>
      <c r="G209" s="305"/>
      <c r="H209" s="182"/>
      <c r="I209" s="33"/>
      <c r="J209" s="57"/>
      <c r="K209" s="57" t="s">
        <v>106</v>
      </c>
    </row>
    <row r="210" spans="1:14" s="34" customFormat="1" ht="17.25" thickBot="1" x14ac:dyDescent="0.35">
      <c r="A210" s="173"/>
      <c r="B210" s="134"/>
      <c r="C210" s="293" t="s">
        <v>65</v>
      </c>
      <c r="D210" s="294"/>
      <c r="E210" s="90" t="s">
        <v>66</v>
      </c>
      <c r="F210" s="90" t="s">
        <v>67</v>
      </c>
      <c r="G210" s="138" t="s">
        <v>68</v>
      </c>
      <c r="H210" s="183" t="s">
        <v>96</v>
      </c>
      <c r="I210" s="33"/>
      <c r="J210" s="57"/>
      <c r="K210" s="57" t="s">
        <v>107</v>
      </c>
    </row>
    <row r="211" spans="1:14" s="32" customFormat="1" ht="54.75" customHeight="1" thickBot="1" x14ac:dyDescent="0.35">
      <c r="A211" s="172"/>
      <c r="B211" s="136" t="s">
        <v>97</v>
      </c>
      <c r="C211" s="295" t="s">
        <v>139</v>
      </c>
      <c r="D211" s="296"/>
      <c r="E211" s="118" t="s">
        <v>106</v>
      </c>
      <c r="F211" s="119" t="str">
        <f>IF(E211="","NO CUMPLE","CUMPLE")</f>
        <v>CUMPLE</v>
      </c>
      <c r="G211" s="137"/>
      <c r="H211" s="184" t="s">
        <v>98</v>
      </c>
      <c r="I211" s="73" t="s">
        <v>73</v>
      </c>
      <c r="J211" s="57"/>
      <c r="K211" s="96" t="s">
        <v>73</v>
      </c>
      <c r="N211" s="34">
        <f t="shared" ref="N211:N212" si="15">IF(F211="CUMPLE",1,0)</f>
        <v>1</v>
      </c>
    </row>
    <row r="212" spans="1:14" ht="42.75" customHeight="1" thickBot="1" x14ac:dyDescent="0.35">
      <c r="A212" s="168" t="s">
        <v>0</v>
      </c>
      <c r="B212" s="136" t="s">
        <v>140</v>
      </c>
      <c r="C212" s="295" t="s">
        <v>143</v>
      </c>
      <c r="D212" s="296"/>
      <c r="E212" s="118" t="s">
        <v>73</v>
      </c>
      <c r="F212" s="119" t="str">
        <f>IF(E212="","NO CUMPLE",IF(E212="SI","CUMPLE",IF(E212="NO","NO CUMPLE","CUMPLE")))</f>
        <v>CUMPLE</v>
      </c>
      <c r="G212" s="137"/>
      <c r="J212" s="2"/>
      <c r="K212" s="2" t="s">
        <v>74</v>
      </c>
      <c r="N212" s="34">
        <f t="shared" si="15"/>
        <v>1</v>
      </c>
    </row>
    <row r="213" spans="1:14" ht="4.5" customHeight="1" thickBot="1" x14ac:dyDescent="0.3">
      <c r="B213" s="72"/>
      <c r="J213" s="2"/>
      <c r="K213" s="2"/>
    </row>
    <row r="214" spans="1:14" ht="29.25" customHeight="1" thickBot="1" x14ac:dyDescent="0.3">
      <c r="B214" s="72"/>
      <c r="F214" s="139">
        <f>IF(N214=2,13,0)</f>
        <v>13</v>
      </c>
      <c r="G214" s="2" t="s">
        <v>141</v>
      </c>
      <c r="J214" s="2"/>
      <c r="K214" s="2"/>
      <c r="N214" s="2">
        <f>SUM(N211:N213)</f>
        <v>2</v>
      </c>
    </row>
    <row r="215" spans="1:14" ht="14.25" thickBot="1" x14ac:dyDescent="0.3">
      <c r="B215" s="72"/>
      <c r="J215" s="2"/>
      <c r="K215" s="2"/>
    </row>
    <row r="216" spans="1:14" s="34" customFormat="1" ht="27.75" customHeight="1" thickBot="1" x14ac:dyDescent="0.35">
      <c r="A216" s="173"/>
      <c r="B216" s="297" t="s">
        <v>144</v>
      </c>
      <c r="C216" s="298"/>
      <c r="D216" s="298"/>
      <c r="E216" s="298"/>
      <c r="F216" s="298"/>
      <c r="G216" s="299"/>
      <c r="H216" s="176"/>
      <c r="I216" s="33"/>
      <c r="J216" s="57"/>
      <c r="K216" s="57"/>
    </row>
    <row r="217" spans="1:14" s="34" customFormat="1" ht="27.75" customHeight="1" thickBot="1" x14ac:dyDescent="0.35">
      <c r="A217" s="173"/>
      <c r="B217" s="300" t="s">
        <v>103</v>
      </c>
      <c r="C217" s="301"/>
      <c r="D217" s="302"/>
      <c r="E217" s="301" t="s">
        <v>104</v>
      </c>
      <c r="F217" s="301"/>
      <c r="G217" s="302"/>
      <c r="H217" s="176"/>
      <c r="I217" s="33"/>
      <c r="J217" s="57"/>
      <c r="K217" s="57"/>
    </row>
    <row r="218" spans="1:14" s="34" customFormat="1" ht="48" customHeight="1" thickBot="1" x14ac:dyDescent="0.35">
      <c r="A218" s="173"/>
      <c r="B218" s="287" t="s">
        <v>145</v>
      </c>
      <c r="C218" s="288"/>
      <c r="D218" s="289"/>
      <c r="E218" s="287" t="s">
        <v>136</v>
      </c>
      <c r="F218" s="288"/>
      <c r="G218" s="289"/>
      <c r="H218" s="176"/>
      <c r="I218" s="33"/>
      <c r="J218" s="57"/>
      <c r="K218" s="57" t="s">
        <v>105</v>
      </c>
    </row>
    <row r="219" spans="1:14" s="34" customFormat="1" ht="26.25" customHeight="1" x14ac:dyDescent="0.3">
      <c r="A219" s="173"/>
      <c r="B219" s="133" t="s">
        <v>95</v>
      </c>
      <c r="C219" s="303" t="s">
        <v>241</v>
      </c>
      <c r="D219" s="291"/>
      <c r="E219" s="291"/>
      <c r="F219" s="291"/>
      <c r="G219" s="292"/>
      <c r="H219" s="182"/>
      <c r="I219" s="33"/>
      <c r="J219" s="57"/>
      <c r="K219" s="57" t="s">
        <v>106</v>
      </c>
    </row>
    <row r="220" spans="1:14" s="34" customFormat="1" ht="17.25" thickBot="1" x14ac:dyDescent="0.35">
      <c r="A220" s="173"/>
      <c r="B220" s="134"/>
      <c r="C220" s="293" t="s">
        <v>65</v>
      </c>
      <c r="D220" s="294"/>
      <c r="E220" s="90" t="s">
        <v>66</v>
      </c>
      <c r="F220" s="90" t="s">
        <v>67</v>
      </c>
      <c r="G220" s="138" t="s">
        <v>68</v>
      </c>
      <c r="H220" s="183" t="s">
        <v>96</v>
      </c>
      <c r="I220" s="33"/>
      <c r="J220" s="57"/>
      <c r="K220" s="57" t="s">
        <v>107</v>
      </c>
    </row>
    <row r="221" spans="1:14" s="32" customFormat="1" ht="54.75" customHeight="1" thickBot="1" x14ac:dyDescent="0.35">
      <c r="A221" s="172"/>
      <c r="B221" s="136" t="s">
        <v>97</v>
      </c>
      <c r="C221" s="295" t="s">
        <v>139</v>
      </c>
      <c r="D221" s="296"/>
      <c r="E221" s="118" t="s">
        <v>106</v>
      </c>
      <c r="F221" s="119" t="str">
        <f>IF(E221="","NO CUMPLE","CUMPLE")</f>
        <v>CUMPLE</v>
      </c>
      <c r="G221" s="137"/>
      <c r="H221" s="184" t="s">
        <v>98</v>
      </c>
      <c r="I221" s="73" t="s">
        <v>73</v>
      </c>
      <c r="J221" s="57"/>
      <c r="K221" s="96" t="s">
        <v>73</v>
      </c>
      <c r="N221" s="34">
        <f t="shared" ref="N221:N222" si="16">IF(F221="CUMPLE",1,0)</f>
        <v>1</v>
      </c>
    </row>
    <row r="222" spans="1:14" ht="42.75" customHeight="1" thickBot="1" x14ac:dyDescent="0.35">
      <c r="B222" s="136" t="s">
        <v>140</v>
      </c>
      <c r="C222" s="295" t="s">
        <v>145</v>
      </c>
      <c r="D222" s="296"/>
      <c r="E222" s="118" t="s">
        <v>73</v>
      </c>
      <c r="F222" s="119" t="str">
        <f>IF(E222="","NO CUMPLE",IF(E222="SI","CUMPLE",IF(E222="NO","NO CUMPLE","CUMPLE")))</f>
        <v>CUMPLE</v>
      </c>
      <c r="G222" s="137"/>
      <c r="J222" s="2"/>
      <c r="K222" s="2" t="s">
        <v>74</v>
      </c>
      <c r="N222" s="34">
        <f t="shared" si="16"/>
        <v>1</v>
      </c>
    </row>
    <row r="223" spans="1:14" s="176" customFormat="1" ht="4.5" customHeight="1" thickBot="1" x14ac:dyDescent="0.3">
      <c r="A223" s="191"/>
      <c r="B223" s="193"/>
    </row>
    <row r="224" spans="1:14" ht="29.25" customHeight="1" thickBot="1" x14ac:dyDescent="0.3">
      <c r="B224" s="193"/>
      <c r="C224" s="176"/>
      <c r="D224" s="176"/>
      <c r="E224" s="176"/>
      <c r="F224" s="139">
        <f>IF(N224=2,13,0)</f>
        <v>13</v>
      </c>
      <c r="G224" s="140" t="s">
        <v>141</v>
      </c>
      <c r="J224" s="2"/>
      <c r="K224" s="2"/>
      <c r="N224" s="2">
        <f>SUM(N221:N223)</f>
        <v>2</v>
      </c>
    </row>
    <row r="225" spans="1:12" s="176" customFormat="1" ht="14.25" thickBot="1" x14ac:dyDescent="0.3">
      <c r="A225" s="191"/>
      <c r="F225" s="193"/>
      <c r="G225" s="195"/>
    </row>
    <row r="226" spans="1:12" ht="27.75" thickBot="1" x14ac:dyDescent="0.3">
      <c r="B226" s="176"/>
      <c r="C226" s="176"/>
      <c r="D226" s="176"/>
      <c r="E226" s="194" t="s">
        <v>154</v>
      </c>
      <c r="F226" s="147">
        <f>IF(G194="NO",SUM(F204,F214,F224)*0,SUM(F204,F214,F224))</f>
        <v>39</v>
      </c>
      <c r="G226" s="176"/>
      <c r="J226" s="2"/>
      <c r="K226" s="2"/>
    </row>
    <row r="227" spans="1:12" ht="14.25" thickBot="1" x14ac:dyDescent="0.3">
      <c r="B227" s="176"/>
      <c r="C227" s="176"/>
      <c r="D227" s="176"/>
      <c r="E227" s="176"/>
      <c r="F227" s="176"/>
      <c r="G227" s="176"/>
    </row>
    <row r="228" spans="1:12" ht="18.75" thickBot="1" x14ac:dyDescent="0.3">
      <c r="B228" s="277" t="s">
        <v>155</v>
      </c>
      <c r="C228" s="278"/>
      <c r="D228" s="278"/>
      <c r="E228" s="278"/>
      <c r="F228" s="278"/>
      <c r="G228" s="279"/>
    </row>
    <row r="229" spans="1:12" ht="26.25" thickBot="1" x14ac:dyDescent="0.3">
      <c r="B229" s="280" t="s">
        <v>159</v>
      </c>
      <c r="C229" s="281"/>
      <c r="D229" s="281"/>
      <c r="E229" s="281"/>
      <c r="F229" s="281"/>
      <c r="G229" s="135" t="s">
        <v>73</v>
      </c>
    </row>
    <row r="230" spans="1:12" ht="18.75" thickBot="1" x14ac:dyDescent="0.3">
      <c r="B230" s="153"/>
      <c r="C230" s="154"/>
      <c r="D230" s="141"/>
      <c r="E230" s="141"/>
      <c r="F230" s="141"/>
      <c r="G230" s="141"/>
    </row>
    <row r="231" spans="1:12" ht="17.25" thickBot="1" x14ac:dyDescent="0.3">
      <c r="B231" s="142" t="s">
        <v>147</v>
      </c>
      <c r="C231" s="152" t="s">
        <v>160</v>
      </c>
      <c r="D231" s="282" t="s">
        <v>148</v>
      </c>
      <c r="E231" s="283"/>
      <c r="F231" s="143" t="s">
        <v>149</v>
      </c>
      <c r="G231" s="142" t="s">
        <v>150</v>
      </c>
      <c r="J231" s="155"/>
      <c r="K231" s="155" t="s">
        <v>80</v>
      </c>
    </row>
    <row r="232" spans="1:12" ht="60.75" customHeight="1" thickBot="1" x14ac:dyDescent="0.3">
      <c r="B232" s="148" t="s">
        <v>156</v>
      </c>
      <c r="C232" s="150" t="s">
        <v>151</v>
      </c>
      <c r="D232" s="284" t="s">
        <v>80</v>
      </c>
      <c r="E232" s="284"/>
      <c r="F232" s="285">
        <f>IF(G229="NO",0,IF(L235&gt;10,"ERROR",L235))</f>
        <v>10</v>
      </c>
      <c r="G232" s="144"/>
      <c r="L232" s="2">
        <f>IF(D232="X",10,0)</f>
        <v>10</v>
      </c>
    </row>
    <row r="233" spans="1:12" ht="60.75" customHeight="1" thickBot="1" x14ac:dyDescent="0.3">
      <c r="B233" s="149" t="s">
        <v>157</v>
      </c>
      <c r="C233" s="150" t="s">
        <v>152</v>
      </c>
      <c r="D233" s="284"/>
      <c r="E233" s="284"/>
      <c r="F233" s="285"/>
      <c r="G233" s="145"/>
      <c r="L233" s="2">
        <f t="shared" ref="L233" si="17">IF(D233="X",5,0)</f>
        <v>0</v>
      </c>
    </row>
    <row r="234" spans="1:12" ht="55.5" customHeight="1" thickBot="1" x14ac:dyDescent="0.3">
      <c r="B234" s="149" t="s">
        <v>158</v>
      </c>
      <c r="C234" s="151" t="s">
        <v>153</v>
      </c>
      <c r="D234" s="284"/>
      <c r="E234" s="284"/>
      <c r="F234" s="286"/>
      <c r="G234" s="146"/>
      <c r="L234" s="2">
        <f>IF(D234="X",0,0)</f>
        <v>0</v>
      </c>
    </row>
    <row r="235" spans="1:12" ht="14.25" thickBot="1" x14ac:dyDescent="0.3">
      <c r="L235" s="2">
        <f>SUM(L232:L234)</f>
        <v>10</v>
      </c>
    </row>
    <row r="236" spans="1:12" ht="18.75" customHeight="1" x14ac:dyDescent="0.25">
      <c r="B236" s="259" t="s">
        <v>167</v>
      </c>
      <c r="C236" s="260"/>
      <c r="D236" s="260"/>
      <c r="E236" s="260"/>
      <c r="F236" s="260"/>
      <c r="G236" s="261"/>
    </row>
    <row r="237" spans="1:12" ht="34.5" customHeight="1" thickBot="1" x14ac:dyDescent="0.3">
      <c r="B237" s="262" t="s">
        <v>161</v>
      </c>
      <c r="C237" s="263"/>
      <c r="D237" s="263"/>
      <c r="E237" s="264"/>
      <c r="F237" s="264"/>
      <c r="G237" s="265"/>
    </row>
    <row r="238" spans="1:12" ht="48" thickBot="1" x14ac:dyDescent="0.3">
      <c r="B238" s="156"/>
      <c r="C238" s="157"/>
      <c r="D238" s="157"/>
      <c r="E238" s="165" t="s">
        <v>73</v>
      </c>
      <c r="F238" s="166" t="s">
        <v>74</v>
      </c>
      <c r="G238" s="158" t="s">
        <v>162</v>
      </c>
    </row>
    <row r="239" spans="1:12" ht="44.25" customHeight="1" thickBot="1" x14ac:dyDescent="0.3">
      <c r="B239" s="266" t="s">
        <v>168</v>
      </c>
      <c r="C239" s="267"/>
      <c r="D239" s="268"/>
      <c r="E239" s="164"/>
      <c r="F239" s="164" t="s">
        <v>80</v>
      </c>
      <c r="G239" s="163">
        <f>G114</f>
        <v>29538.131391725423</v>
      </c>
    </row>
    <row r="240" spans="1:12" ht="26.25" customHeight="1" thickBot="1" x14ac:dyDescent="0.3">
      <c r="B240" s="269" t="s">
        <v>169</v>
      </c>
      <c r="C240" s="270"/>
      <c r="D240" s="271"/>
      <c r="E240" s="164"/>
      <c r="F240" s="164" t="s">
        <v>80</v>
      </c>
      <c r="G240" s="163"/>
    </row>
    <row r="241" spans="1:11" ht="45.75" customHeight="1" thickBot="1" x14ac:dyDescent="0.3">
      <c r="B241" s="272" t="s">
        <v>163</v>
      </c>
      <c r="C241" s="273"/>
      <c r="D241" s="274"/>
      <c r="E241" s="275" t="s">
        <v>164</v>
      </c>
      <c r="F241" s="276"/>
      <c r="G241" s="167" t="s">
        <v>165</v>
      </c>
    </row>
    <row r="242" spans="1:11" ht="26.25" customHeight="1" thickBot="1" x14ac:dyDescent="0.3">
      <c r="B242" s="249"/>
      <c r="C242" s="250"/>
      <c r="D242" s="250"/>
      <c r="E242" s="251"/>
      <c r="F242" s="252"/>
      <c r="G242" s="159"/>
    </row>
    <row r="243" spans="1:11" ht="24" customHeight="1" thickBot="1" x14ac:dyDescent="0.3">
      <c r="B243" s="160"/>
      <c r="C243" s="161"/>
      <c r="D243" s="161"/>
      <c r="E243" s="253" t="s">
        <v>166</v>
      </c>
      <c r="F243" s="254"/>
      <c r="G243" s="162">
        <f>IF(G242="",0,IF(G239=0,0,IF(G242&gt;=G239*0.4,1,0)))</f>
        <v>0</v>
      </c>
    </row>
    <row r="244" spans="1:11" s="169" customFormat="1" ht="14.25" thickBot="1" x14ac:dyDescent="0.3">
      <c r="A244" s="168"/>
      <c r="H244" s="176"/>
      <c r="J244" s="170"/>
      <c r="K244" s="170"/>
    </row>
    <row r="245" spans="1:11" ht="24.75" thickBot="1" x14ac:dyDescent="0.3">
      <c r="B245" s="169"/>
      <c r="C245" s="169"/>
      <c r="D245" s="169"/>
      <c r="E245" s="255" t="s">
        <v>170</v>
      </c>
      <c r="F245" s="256"/>
      <c r="G245" s="175">
        <f>SUM(F226,F232,G243)</f>
        <v>49</v>
      </c>
    </row>
    <row r="246" spans="1:11" s="169" customFormat="1" ht="14.25" thickBot="1" x14ac:dyDescent="0.3">
      <c r="A246" s="168"/>
      <c r="H246" s="176"/>
      <c r="J246" s="170"/>
      <c r="K246" s="170"/>
    </row>
    <row r="247" spans="1:11" ht="21" customHeight="1" thickBot="1" x14ac:dyDescent="0.3">
      <c r="B247" s="169"/>
      <c r="C247" s="169"/>
      <c r="D247" s="169"/>
      <c r="E247" s="257" t="s">
        <v>174</v>
      </c>
      <c r="F247" s="258"/>
      <c r="G247" s="174" t="str">
        <f>IF(AND(G118="HABILITADO",G189="HABILITADO"),"HABILITADO","NO HABILITADO")</f>
        <v>HABILITADO</v>
      </c>
    </row>
    <row r="248" spans="1:11" s="169" customFormat="1" x14ac:dyDescent="0.25">
      <c r="A248" s="168"/>
      <c r="H248" s="176"/>
      <c r="J248" s="170"/>
      <c r="K248" s="170"/>
    </row>
  </sheetData>
  <sheetProtection algorithmName="SHA-512" hashValue="5J/70SuBE+eUUyQjOczGZ27wNSeZnfaVY8VRQdNY6Uauv8WN1BYbt9/LII0JwH4qEd2+hShm9rDp1V8kGMYM0w==" saltValue="CnlxujNsakLOJem6zGq+BQ==" spinCount="100000" sheet="1" objects="1" scenarios="1" selectLockedCells="1" selectUnlockedCells="1"/>
  <mergeCells count="143">
    <mergeCell ref="B1:G2"/>
    <mergeCell ref="C3:G3"/>
    <mergeCell ref="B4:G4"/>
    <mergeCell ref="B10:G10"/>
    <mergeCell ref="B11:G11"/>
    <mergeCell ref="C13:G13"/>
    <mergeCell ref="B27:B31"/>
    <mergeCell ref="F27:F31"/>
    <mergeCell ref="C34:G34"/>
    <mergeCell ref="C35:G35"/>
    <mergeCell ref="C36:G36"/>
    <mergeCell ref="C37:G37"/>
    <mergeCell ref="C14:G14"/>
    <mergeCell ref="C15:G15"/>
    <mergeCell ref="C16:G16"/>
    <mergeCell ref="C17:G17"/>
    <mergeCell ref="B19:B22"/>
    <mergeCell ref="F19:F22"/>
    <mergeCell ref="C56:G56"/>
    <mergeCell ref="C57:G57"/>
    <mergeCell ref="B59:B62"/>
    <mergeCell ref="F59:F62"/>
    <mergeCell ref="B67:B71"/>
    <mergeCell ref="F67:F71"/>
    <mergeCell ref="B39:B42"/>
    <mergeCell ref="F39:F42"/>
    <mergeCell ref="B47:B51"/>
    <mergeCell ref="F47:F51"/>
    <mergeCell ref="C54:G54"/>
    <mergeCell ref="C55:G55"/>
    <mergeCell ref="B87:B91"/>
    <mergeCell ref="F87:F91"/>
    <mergeCell ref="C94:G94"/>
    <mergeCell ref="C95:G95"/>
    <mergeCell ref="C96:G96"/>
    <mergeCell ref="C97:G97"/>
    <mergeCell ref="C74:G74"/>
    <mergeCell ref="C75:G75"/>
    <mergeCell ref="C76:G76"/>
    <mergeCell ref="C77:G77"/>
    <mergeCell ref="B79:B82"/>
    <mergeCell ref="F79:F82"/>
    <mergeCell ref="B120:G120"/>
    <mergeCell ref="B122:F122"/>
    <mergeCell ref="B124:G124"/>
    <mergeCell ref="B125:D125"/>
    <mergeCell ref="E125:G125"/>
    <mergeCell ref="B126:D126"/>
    <mergeCell ref="E126:G126"/>
    <mergeCell ref="B99:B102"/>
    <mergeCell ref="F99:F102"/>
    <mergeCell ref="B107:B111"/>
    <mergeCell ref="F107:F111"/>
    <mergeCell ref="B114:F114"/>
    <mergeCell ref="B118:F118"/>
    <mergeCell ref="C127:G127"/>
    <mergeCell ref="C128:D128"/>
    <mergeCell ref="C129:D129"/>
    <mergeCell ref="C130:D130"/>
    <mergeCell ref="F130:F135"/>
    <mergeCell ref="C131:D131"/>
    <mergeCell ref="G131:H131"/>
    <mergeCell ref="C132:D132"/>
    <mergeCell ref="C133:D133"/>
    <mergeCell ref="C134:D134"/>
    <mergeCell ref="B157:D157"/>
    <mergeCell ref="B159:G159"/>
    <mergeCell ref="B160:D160"/>
    <mergeCell ref="E160:G160"/>
    <mergeCell ref="B161:D161"/>
    <mergeCell ref="E161:G161"/>
    <mergeCell ref="C135:D135"/>
    <mergeCell ref="B136:B155"/>
    <mergeCell ref="C136:C140"/>
    <mergeCell ref="C141:C145"/>
    <mergeCell ref="C146:C150"/>
    <mergeCell ref="C151:C155"/>
    <mergeCell ref="C170:D170"/>
    <mergeCell ref="B171:B185"/>
    <mergeCell ref="C171:C175"/>
    <mergeCell ref="C176:C180"/>
    <mergeCell ref="C181:C185"/>
    <mergeCell ref="B187:D187"/>
    <mergeCell ref="C162:G162"/>
    <mergeCell ref="C163:D163"/>
    <mergeCell ref="C164:D164"/>
    <mergeCell ref="C165:D165"/>
    <mergeCell ref="F165:F170"/>
    <mergeCell ref="C166:D166"/>
    <mergeCell ref="G166:H166"/>
    <mergeCell ref="C167:D167"/>
    <mergeCell ref="C168:D168"/>
    <mergeCell ref="C169:D169"/>
    <mergeCell ref="G178:G179"/>
    <mergeCell ref="B198:D198"/>
    <mergeCell ref="E198:G198"/>
    <mergeCell ref="C199:G199"/>
    <mergeCell ref="C200:D200"/>
    <mergeCell ref="C201:D201"/>
    <mergeCell ref="C202:D202"/>
    <mergeCell ref="B189:F189"/>
    <mergeCell ref="B191:G191"/>
    <mergeCell ref="B193:G193"/>
    <mergeCell ref="B194:F194"/>
    <mergeCell ref="B196:G196"/>
    <mergeCell ref="B197:D197"/>
    <mergeCell ref="E197:G197"/>
    <mergeCell ref="C210:D210"/>
    <mergeCell ref="C211:D211"/>
    <mergeCell ref="C212:D212"/>
    <mergeCell ref="B216:G216"/>
    <mergeCell ref="B217:D217"/>
    <mergeCell ref="E217:G217"/>
    <mergeCell ref="B206:G206"/>
    <mergeCell ref="B207:D207"/>
    <mergeCell ref="E207:G207"/>
    <mergeCell ref="B208:D208"/>
    <mergeCell ref="E208:G208"/>
    <mergeCell ref="C209:G209"/>
    <mergeCell ref="B228:G228"/>
    <mergeCell ref="B229:F229"/>
    <mergeCell ref="D231:E231"/>
    <mergeCell ref="D232:E232"/>
    <mergeCell ref="F232:F234"/>
    <mergeCell ref="D233:E233"/>
    <mergeCell ref="D234:E234"/>
    <mergeCell ref="B218:D218"/>
    <mergeCell ref="E218:G218"/>
    <mergeCell ref="C219:G219"/>
    <mergeCell ref="C220:D220"/>
    <mergeCell ref="C221:D221"/>
    <mergeCell ref="C222:D222"/>
    <mergeCell ref="B242:D242"/>
    <mergeCell ref="E242:F242"/>
    <mergeCell ref="E243:F243"/>
    <mergeCell ref="E245:F245"/>
    <mergeCell ref="E247:F247"/>
    <mergeCell ref="B236:G236"/>
    <mergeCell ref="B237:G237"/>
    <mergeCell ref="B239:D239"/>
    <mergeCell ref="B240:D240"/>
    <mergeCell ref="B241:D241"/>
    <mergeCell ref="E241:F241"/>
  </mergeCells>
  <conditionalFormatting sqref="F136:F140 F156:F158 F188 F190">
    <cfRule type="expression" dxfId="96" priority="24">
      <formula>"NO CUMPLE"</formula>
    </cfRule>
  </conditionalFormatting>
  <conditionalFormatting sqref="F129">
    <cfRule type="expression" dxfId="95" priority="23">
      <formula>"NO CUMPLE"</formula>
    </cfRule>
  </conditionalFormatting>
  <conditionalFormatting sqref="F141:F145">
    <cfRule type="expression" dxfId="94" priority="21">
      <formula>"NO CUMPLE"</formula>
    </cfRule>
  </conditionalFormatting>
  <conditionalFormatting sqref="F146:F150">
    <cfRule type="expression" dxfId="93" priority="20">
      <formula>"NO CUMPLE"</formula>
    </cfRule>
  </conditionalFormatting>
  <conditionalFormatting sqref="F151:F155">
    <cfRule type="expression" dxfId="92" priority="19">
      <formula>"NO CUMPLE"</formula>
    </cfRule>
  </conditionalFormatting>
  <conditionalFormatting sqref="F171:F175 F186:F187">
    <cfRule type="expression" dxfId="91" priority="17">
      <formula>"NO CUMPLE"</formula>
    </cfRule>
  </conditionalFormatting>
  <conditionalFormatting sqref="F164">
    <cfRule type="expression" dxfId="90" priority="16">
      <formula>"NO CUMPLE"</formula>
    </cfRule>
  </conditionalFormatting>
  <conditionalFormatting sqref="F176:F180">
    <cfRule type="expression" dxfId="89" priority="14">
      <formula>"NO CUMPLE"</formula>
    </cfRule>
  </conditionalFormatting>
  <conditionalFormatting sqref="F181:F185">
    <cfRule type="expression" dxfId="88" priority="13">
      <formula>"NO CUMPLE"</formula>
    </cfRule>
  </conditionalFormatting>
  <conditionalFormatting sqref="F201">
    <cfRule type="expression" dxfId="87" priority="11">
      <formula>"NO CUMPLE"</formula>
    </cfRule>
  </conditionalFormatting>
  <conditionalFormatting sqref="F222">
    <cfRule type="expression" dxfId="86" priority="6">
      <formula>"NO CUMPLE"</formula>
    </cfRule>
  </conditionalFormatting>
  <conditionalFormatting sqref="F221">
    <cfRule type="expression" dxfId="85" priority="7">
      <formula>"NO CUMPLE"</formula>
    </cfRule>
  </conditionalFormatting>
  <conditionalFormatting sqref="F202">
    <cfRule type="expression" dxfId="84" priority="10">
      <formula>"NO CUMPLE"</formula>
    </cfRule>
  </conditionalFormatting>
  <conditionalFormatting sqref="F211">
    <cfRule type="expression" dxfId="83" priority="9">
      <formula>"NO CUMPLE"</formula>
    </cfRule>
  </conditionalFormatting>
  <conditionalFormatting sqref="F212">
    <cfRule type="expression" dxfId="82" priority="8">
      <formula>"NO CUMPLE"</formula>
    </cfRule>
  </conditionalFormatting>
  <conditionalFormatting sqref="F239:F240">
    <cfRule type="expression" dxfId="81" priority="5">
      <formula>$D$514="X"</formula>
    </cfRule>
  </conditionalFormatting>
  <conditionalFormatting sqref="E239:E240">
    <cfRule type="expression" dxfId="80" priority="4">
      <formula>$E$514="X"</formula>
    </cfRule>
  </conditionalFormatting>
  <conditionalFormatting sqref="G239:G240">
    <cfRule type="expression" dxfId="79" priority="3">
      <formula>$E$514="X"</formula>
    </cfRule>
  </conditionalFormatting>
  <conditionalFormatting sqref="E242">
    <cfRule type="expression" dxfId="78" priority="2">
      <formula>$E$514="X"</formula>
    </cfRule>
  </conditionalFormatting>
  <conditionalFormatting sqref="G242">
    <cfRule type="expression" dxfId="77" priority="1">
      <formula>$E$514="X"</formula>
    </cfRule>
  </conditionalFormatting>
  <dataValidations count="12">
    <dataValidation type="list" allowBlank="1" showInputMessage="1" showErrorMessage="1" sqref="D10:E12 D33:E33 D53:E53 D73:E73 D93:E93 D113:E113 D115:E117 D119:E119 D192:E192 D195:E195">
      <formula1>"Sí,No"</formula1>
    </dataValidation>
    <dataValidation showInputMessage="1" showErrorMessage="1" sqref="C17:G17 C37:G37 C57:G57 C77:G77 C97:G97 E140 E145 E150 E155:E158 E175 E180 E185:E188 E190"/>
    <dataValidation type="list" allowBlank="1" showInputMessage="1" showErrorMessage="1" errorTitle="                        ERROR" error="Sólo marcar &quot;X&quot; en caso de acreditar código." sqref="D19:D22 D27:D31 D39:D42 D47:D51 D59:D62 D67:D71 D79:D82 D87:D91 D99:D102 D107:D111 E130:E135 E165:E170">
      <formula1>$J$19</formula1>
    </dataValidation>
    <dataValidation type="list" showInputMessage="1" showErrorMessage="1" sqref="E129 E164">
      <formula1>$K$126:$K$129</formula1>
    </dataValidation>
    <dataValidation type="list" allowBlank="1" showInputMessage="1" showErrorMessage="1" sqref="G122 G194 G229">
      <formula1>$K$120:$K$121</formula1>
    </dataValidation>
    <dataValidation type="list" allowBlank="1" showInputMessage="1" showErrorMessage="1" sqref="E136 E141 E146 E151">
      <formula1>$K$136:$K$138</formula1>
    </dataValidation>
    <dataValidation type="list" allowBlank="1" showInputMessage="1" showErrorMessage="1" errorTitle="CUMPLE CON EL OBJETO?" error="SI o NO" sqref="E137 E147 E142 E152 E172 E182 E177">
      <formula1>$J$136:$J$137</formula1>
    </dataValidation>
    <dataValidation type="list" allowBlank="1" showInputMessage="1" showErrorMessage="1" sqref="E171 E176 E181">
      <formula1>$K$171</formula1>
    </dataValidation>
    <dataValidation type="list" showInputMessage="1" showErrorMessage="1" sqref="E201 E221 E211">
      <formula1>$K$198:$K$200</formula1>
    </dataValidation>
    <dataValidation type="list" showInputMessage="1" showErrorMessage="1" sqref="E202 E222 E212">
      <formula1>$K$201:$K$202</formula1>
    </dataValidation>
    <dataValidation type="list" allowBlank="1" showInputMessage="1" showErrorMessage="1" sqref="D232:D234">
      <formula1>$K$231</formula1>
    </dataValidation>
    <dataValidation operator="greaterThan" allowBlank="1" showInputMessage="1" showErrorMessage="1" errorTitle="OJO" error="REVISAR QUE FECHA DE TERMINACIÓN SEA MAYOR QUE LA DE SUSCRIPCIÓN DEL CONTRATO" sqref="D25 D45 D65 D85 D105"/>
  </dataValidations>
  <printOptions horizontalCentered="1"/>
  <pageMargins left="0.4" right="0.4" top="0.4" bottom="0.4" header="0.3" footer="0.3"/>
  <pageSetup paperSize="9"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22" operator="containsText" id="{15E20C9B-2E56-43DB-8D34-6A2FB6400AA4}">
            <xm:f>NOT(ISERROR(SEARCH($E$129="ADMINISTRACIÓN DE EMPRESAS ",C134)))</xm:f>
            <xm:f>$E$129="ADMINISTRACIÓN DE EMPRESAS "</xm:f>
            <x14:dxf>
              <fill>
                <patternFill>
                  <bgColor theme="5" tint="0.39994506668294322"/>
                </patternFill>
              </fill>
            </x14:dxf>
          </x14:cfRule>
          <xm:sqref>C134:D134</xm:sqref>
        </x14:conditionalFormatting>
        <x14:conditionalFormatting xmlns:xm="http://schemas.microsoft.com/office/excel/2006/main">
          <x14:cfRule type="containsText" priority="18" operator="containsText" id="{598D9CCB-EE9F-4F19-B24C-6DAD3C177D30}">
            <xm:f>NOT(ISERROR(SEARCH($F$157="CUMPLE",F157)))</xm:f>
            <xm:f>$F$157="CUMPLE"</xm:f>
            <x14:dxf>
              <fill>
                <patternFill>
                  <bgColor rgb="FFFFFF00"/>
                </patternFill>
              </fill>
            </x14:dxf>
          </x14:cfRule>
          <xm:sqref>F157:F158 F188 F190</xm:sqref>
        </x14:conditionalFormatting>
        <x14:conditionalFormatting xmlns:xm="http://schemas.microsoft.com/office/excel/2006/main">
          <x14:cfRule type="containsText" priority="15" operator="containsText" id="{F05DF064-43EE-4513-8218-FE9789ABABB6}">
            <xm:f>NOT(ISERROR(SEARCH($E$129="ADMINISTRACIÓN DE EMPRESAS ",C169)))</xm:f>
            <xm:f>$E$129="ADMINISTRACIÓN DE EMPRESAS "</xm:f>
            <x14:dxf>
              <fill>
                <patternFill>
                  <bgColor theme="5" tint="0.39994506668294322"/>
                </patternFill>
              </fill>
            </x14:dxf>
          </x14:cfRule>
          <xm:sqref>C169:D169</xm:sqref>
        </x14:conditionalFormatting>
        <x14:conditionalFormatting xmlns:xm="http://schemas.microsoft.com/office/excel/2006/main">
          <x14:cfRule type="containsText" priority="12" operator="containsText" id="{0E3E57E2-C8FE-4C2A-999D-EFABD6354E57}">
            <xm:f>NOT(ISERROR(SEARCH($F$157="CUMPLE",F187)))</xm:f>
            <xm:f>$F$157="CUMPLE"</xm:f>
            <x14:dxf>
              <fill>
                <patternFill>
                  <bgColor rgb="FFFFFF00"/>
                </patternFill>
              </fill>
            </x14:dxf>
          </x14:cfRule>
          <xm:sqref>F187</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4"/>
    <pageSetUpPr autoPageBreaks="0" fitToPage="1"/>
  </sheetPr>
  <dimension ref="A1:R248"/>
  <sheetViews>
    <sheetView showGridLines="0" showRowColHeaders="0" zoomScale="90" zoomScaleNormal="90" workbookViewId="0">
      <pane ySplit="3" topLeftCell="A4" activePane="bottomLeft" state="frozen"/>
      <selection pane="bottomLeft" activeCell="B4" sqref="B4:G4"/>
    </sheetView>
  </sheetViews>
  <sheetFormatPr baseColWidth="10" defaultColWidth="0" defaultRowHeight="13.5" customHeight="1" zeroHeight="1" x14ac:dyDescent="0.25"/>
  <cols>
    <col min="1" max="1" width="24" style="168" customWidth="1"/>
    <col min="2" max="7" width="24" style="2" customWidth="1"/>
    <col min="8" max="8" width="1.5" style="176" customWidth="1"/>
    <col min="9" max="9" width="24" style="2" hidden="1" customWidth="1"/>
    <col min="10" max="11" width="24" style="72" hidden="1" customWidth="1"/>
    <col min="12" max="16384" width="24" style="2" hidden="1"/>
  </cols>
  <sheetData>
    <row r="1" spans="1:14" ht="8.25" customHeight="1" x14ac:dyDescent="0.25">
      <c r="A1" s="171"/>
      <c r="B1" s="384"/>
      <c r="C1" s="385"/>
      <c r="D1" s="385"/>
      <c r="E1" s="385"/>
      <c r="F1" s="385"/>
      <c r="G1" s="385"/>
    </row>
    <row r="2" spans="1:14" ht="133.5" customHeight="1" thickBot="1" x14ac:dyDescent="0.3">
      <c r="B2" s="385"/>
      <c r="C2" s="385"/>
      <c r="D2" s="385"/>
      <c r="E2" s="385"/>
      <c r="F2" s="385"/>
      <c r="G2" s="385"/>
    </row>
    <row r="3" spans="1:14" ht="37.5" customHeight="1" thickBot="1" x14ac:dyDescent="0.3">
      <c r="B3" s="196" t="s">
        <v>77</v>
      </c>
      <c r="C3" s="401" t="s">
        <v>219</v>
      </c>
      <c r="D3" s="367"/>
      <c r="E3" s="367"/>
      <c r="F3" s="367"/>
      <c r="G3" s="368"/>
    </row>
    <row r="4" spans="1:14" ht="60.75" customHeight="1" x14ac:dyDescent="0.25">
      <c r="B4" s="386" t="s">
        <v>7</v>
      </c>
      <c r="C4" s="386"/>
      <c r="D4" s="386"/>
      <c r="E4" s="386"/>
      <c r="F4" s="386"/>
      <c r="G4" s="386"/>
      <c r="H4" s="177"/>
      <c r="K4" s="93"/>
      <c r="L4" s="5"/>
    </row>
    <row r="5" spans="1:14" ht="16.5" x14ac:dyDescent="0.3">
      <c r="B5" s="3" t="s">
        <v>58</v>
      </c>
      <c r="C5" s="30">
        <v>43672</v>
      </c>
      <c r="D5" s="4"/>
      <c r="E5" s="4"/>
      <c r="F5" s="4"/>
      <c r="G5" s="4"/>
    </row>
    <row r="6" spans="1:14" ht="16.5" x14ac:dyDescent="0.3">
      <c r="B6" s="3" t="s">
        <v>57</v>
      </c>
      <c r="C6" s="28">
        <v>900000000</v>
      </c>
      <c r="D6" s="4"/>
      <c r="E6" s="4"/>
      <c r="F6" s="4"/>
      <c r="G6" s="4"/>
    </row>
    <row r="7" spans="1:14" ht="16.5" x14ac:dyDescent="0.3">
      <c r="B7" s="3" t="s">
        <v>59</v>
      </c>
      <c r="C7" s="74">
        <f>C6/Hoja1!C44</f>
        <v>1086.8042641369084</v>
      </c>
      <c r="D7" s="4"/>
      <c r="E7" s="4"/>
      <c r="F7" s="4"/>
      <c r="G7" s="4"/>
    </row>
    <row r="8" spans="1:14" ht="16.5" x14ac:dyDescent="0.3">
      <c r="B8" s="3"/>
      <c r="C8" s="29"/>
      <c r="D8" s="4"/>
      <c r="E8" s="4"/>
      <c r="F8" s="4"/>
      <c r="G8" s="4"/>
    </row>
    <row r="9" spans="1:14" ht="17.25" hidden="1" thickBot="1" x14ac:dyDescent="0.35">
      <c r="B9" s="6" t="s">
        <v>1</v>
      </c>
      <c r="C9" s="6" t="s">
        <v>2</v>
      </c>
      <c r="D9" s="6" t="s">
        <v>3</v>
      </c>
      <c r="E9" s="6" t="s">
        <v>4</v>
      </c>
      <c r="F9" s="6" t="s">
        <v>5</v>
      </c>
      <c r="G9" s="6" t="s">
        <v>6</v>
      </c>
    </row>
    <row r="10" spans="1:14" ht="18" x14ac:dyDescent="0.25">
      <c r="B10" s="387" t="s">
        <v>60</v>
      </c>
      <c r="C10" s="388"/>
      <c r="D10" s="388"/>
      <c r="E10" s="388"/>
      <c r="F10" s="388"/>
      <c r="G10" s="389"/>
    </row>
    <row r="11" spans="1:14" ht="18" x14ac:dyDescent="0.25">
      <c r="B11" s="390" t="s">
        <v>61</v>
      </c>
      <c r="C11" s="391"/>
      <c r="D11" s="391"/>
      <c r="E11" s="391"/>
      <c r="F11" s="391"/>
      <c r="G11" s="392"/>
    </row>
    <row r="12" spans="1:14" s="176" customFormat="1" ht="14.25" thickBot="1" x14ac:dyDescent="0.3">
      <c r="A12" s="191"/>
      <c r="F12" s="192"/>
      <c r="J12" s="193"/>
      <c r="K12" s="193"/>
    </row>
    <row r="13" spans="1:14" ht="28.5" customHeight="1" thickBot="1" x14ac:dyDescent="0.3">
      <c r="B13" s="60" t="s">
        <v>77</v>
      </c>
      <c r="C13" s="378" t="str">
        <f>C3</f>
        <v>ADD MEDIA</v>
      </c>
      <c r="D13" s="379"/>
      <c r="E13" s="379"/>
      <c r="F13" s="379"/>
      <c r="G13" s="380"/>
    </row>
    <row r="14" spans="1:14" s="32" customFormat="1" ht="21" thickBot="1" x14ac:dyDescent="0.3">
      <c r="A14" s="172"/>
      <c r="B14" s="48" t="s">
        <v>75</v>
      </c>
      <c r="C14" s="378" t="s">
        <v>219</v>
      </c>
      <c r="D14" s="379"/>
      <c r="E14" s="379"/>
      <c r="F14" s="379"/>
      <c r="G14" s="380"/>
      <c r="H14" s="176"/>
      <c r="I14" s="31"/>
      <c r="J14" s="70"/>
      <c r="K14" s="70"/>
      <c r="L14" s="76"/>
    </row>
    <row r="15" spans="1:14" s="32" customFormat="1" ht="34.5" customHeight="1" thickBot="1" x14ac:dyDescent="0.3">
      <c r="A15" s="172"/>
      <c r="B15" s="47" t="s">
        <v>62</v>
      </c>
      <c r="C15" s="369" t="s">
        <v>221</v>
      </c>
      <c r="D15" s="433"/>
      <c r="E15" s="433"/>
      <c r="F15" s="433"/>
      <c r="G15" s="434"/>
      <c r="H15" s="176"/>
      <c r="I15" s="31"/>
      <c r="J15" s="70"/>
      <c r="K15" s="70"/>
      <c r="L15" s="83"/>
      <c r="M15" s="58"/>
      <c r="N15" s="58"/>
    </row>
    <row r="16" spans="1:14" s="34" customFormat="1" ht="32.25" customHeight="1" thickBot="1" x14ac:dyDescent="0.35">
      <c r="A16" s="173"/>
      <c r="B16" s="56" t="s">
        <v>63</v>
      </c>
      <c r="C16" s="372" t="s">
        <v>220</v>
      </c>
      <c r="D16" s="373"/>
      <c r="E16" s="373"/>
      <c r="F16" s="373"/>
      <c r="G16" s="374"/>
      <c r="H16" s="178"/>
      <c r="I16" s="33"/>
      <c r="J16" s="57"/>
      <c r="K16" s="57"/>
      <c r="L16" s="84"/>
      <c r="M16" s="59"/>
      <c r="N16" s="59"/>
    </row>
    <row r="17" spans="1:18" s="32" customFormat="1" ht="37.5" customHeight="1" thickBot="1" x14ac:dyDescent="0.3">
      <c r="A17" s="172"/>
      <c r="B17" s="49" t="s">
        <v>64</v>
      </c>
      <c r="C17" s="375">
        <v>1</v>
      </c>
      <c r="D17" s="376"/>
      <c r="E17" s="376"/>
      <c r="F17" s="376"/>
      <c r="G17" s="377"/>
      <c r="H17" s="176"/>
      <c r="I17" s="69"/>
      <c r="J17" s="70"/>
      <c r="K17" s="70"/>
      <c r="L17" s="58"/>
      <c r="M17" s="58"/>
      <c r="N17" s="58"/>
      <c r="O17" s="70"/>
      <c r="P17" s="70"/>
      <c r="Q17" s="70"/>
      <c r="R17" s="70"/>
    </row>
    <row r="18" spans="1:18" s="32" customFormat="1" ht="30" customHeight="1" thickBot="1" x14ac:dyDescent="0.35">
      <c r="A18" s="172"/>
      <c r="B18" s="51"/>
      <c r="C18" s="52" t="s">
        <v>65</v>
      </c>
      <c r="D18" s="53" t="s">
        <v>66</v>
      </c>
      <c r="E18" s="66" t="s">
        <v>172</v>
      </c>
      <c r="F18" s="54" t="s">
        <v>67</v>
      </c>
      <c r="G18" s="55" t="s">
        <v>68</v>
      </c>
      <c r="H18" s="176"/>
      <c r="I18" s="69"/>
      <c r="J18" s="70"/>
      <c r="K18" s="70"/>
      <c r="L18" s="58"/>
      <c r="M18" s="58"/>
      <c r="N18" s="58"/>
      <c r="O18" s="70"/>
      <c r="P18" s="70"/>
      <c r="Q18" s="70"/>
      <c r="R18" s="70"/>
    </row>
    <row r="19" spans="1:18" s="32" customFormat="1" ht="23.25" customHeight="1" x14ac:dyDescent="0.35">
      <c r="A19" s="172"/>
      <c r="B19" s="357" t="s">
        <v>69</v>
      </c>
      <c r="C19" s="50">
        <v>82101500</v>
      </c>
      <c r="D19" s="63" t="s">
        <v>79</v>
      </c>
      <c r="E19" s="36">
        <v>47</v>
      </c>
      <c r="F19" s="358" t="str">
        <f>IF(K23&gt;=1,"CUMPLE","NO CUMPLE")</f>
        <v>CUMPLE</v>
      </c>
      <c r="G19" s="86"/>
      <c r="H19" s="176"/>
      <c r="I19" s="69"/>
      <c r="J19" s="94" t="s">
        <v>79</v>
      </c>
      <c r="K19" s="70">
        <f>IF(D19="X",1,0)</f>
        <v>1</v>
      </c>
      <c r="L19" s="58"/>
      <c r="M19" s="58"/>
      <c r="N19" s="58"/>
      <c r="O19" s="70"/>
      <c r="P19" s="70"/>
      <c r="Q19" s="70"/>
      <c r="R19" s="70"/>
    </row>
    <row r="20" spans="1:18" s="34" customFormat="1" ht="15" customHeight="1" x14ac:dyDescent="0.3">
      <c r="A20" s="173"/>
      <c r="B20" s="357"/>
      <c r="C20" s="35">
        <v>82101600</v>
      </c>
      <c r="D20" s="63" t="s">
        <v>79</v>
      </c>
      <c r="E20" s="37">
        <v>47</v>
      </c>
      <c r="F20" s="358"/>
      <c r="G20" s="85"/>
      <c r="H20" s="178"/>
      <c r="I20" s="71"/>
      <c r="J20" s="57"/>
      <c r="K20" s="70">
        <f t="shared" ref="K20:K22" si="0">IF(D20="X",1,0)</f>
        <v>1</v>
      </c>
      <c r="L20" s="59"/>
      <c r="M20" s="59"/>
      <c r="N20" s="59"/>
      <c r="O20" s="57"/>
      <c r="P20" s="57"/>
      <c r="Q20" s="57"/>
      <c r="R20" s="57"/>
    </row>
    <row r="21" spans="1:18" s="34" customFormat="1" ht="19.5" x14ac:dyDescent="0.3">
      <c r="A21" s="173"/>
      <c r="B21" s="357"/>
      <c r="C21" s="35">
        <v>82101800</v>
      </c>
      <c r="D21" s="63" t="s">
        <v>79</v>
      </c>
      <c r="E21" s="37">
        <v>47</v>
      </c>
      <c r="F21" s="358"/>
      <c r="G21" s="85"/>
      <c r="H21" s="178"/>
      <c r="I21" s="71"/>
      <c r="J21" s="57"/>
      <c r="K21" s="70">
        <f t="shared" si="0"/>
        <v>1</v>
      </c>
      <c r="L21" s="59"/>
      <c r="M21" s="59"/>
      <c r="N21" s="59"/>
      <c r="O21" s="57"/>
      <c r="P21" s="57"/>
      <c r="Q21" s="57"/>
      <c r="R21" s="57"/>
    </row>
    <row r="22" spans="1:18" s="34" customFormat="1" ht="18" customHeight="1" thickBot="1" x14ac:dyDescent="0.35">
      <c r="A22" s="173"/>
      <c r="B22" s="357"/>
      <c r="C22" s="38">
        <v>82101900</v>
      </c>
      <c r="D22" s="63" t="s">
        <v>79</v>
      </c>
      <c r="E22" s="39">
        <v>47</v>
      </c>
      <c r="F22" s="358"/>
      <c r="G22" s="87"/>
      <c r="H22" s="178"/>
      <c r="I22" s="71"/>
      <c r="J22" s="57"/>
      <c r="K22" s="70">
        <f t="shared" si="0"/>
        <v>1</v>
      </c>
      <c r="L22" s="59"/>
      <c r="M22" s="59"/>
      <c r="N22" s="59"/>
      <c r="O22" s="57"/>
      <c r="P22" s="57"/>
      <c r="Q22" s="57"/>
      <c r="R22" s="57"/>
    </row>
    <row r="23" spans="1:18" s="32" customFormat="1" ht="22.5" customHeight="1" thickBot="1" x14ac:dyDescent="0.35">
      <c r="A23" s="172"/>
      <c r="B23" s="40" t="s">
        <v>171</v>
      </c>
      <c r="C23" s="41"/>
      <c r="D23" s="64">
        <v>43216</v>
      </c>
      <c r="E23" s="61"/>
      <c r="F23" s="43" t="str">
        <f>IF(D23="","NO CUMPLE","CUMPLE")</f>
        <v>CUMPLE</v>
      </c>
      <c r="G23" s="88"/>
      <c r="H23" s="179">
        <f>YEAR(D23)</f>
        <v>2018</v>
      </c>
      <c r="I23" s="69"/>
      <c r="J23" s="70"/>
      <c r="K23" s="70">
        <f>SUM(K19:K22)</f>
        <v>4</v>
      </c>
      <c r="L23" s="58"/>
      <c r="M23" s="58"/>
      <c r="N23" s="58"/>
      <c r="O23" s="70"/>
      <c r="P23" s="70"/>
      <c r="Q23" s="70"/>
      <c r="R23" s="70"/>
    </row>
    <row r="24" spans="1:18" s="32" customFormat="1" ht="20.25" customHeight="1" thickBot="1" x14ac:dyDescent="0.35">
      <c r="A24" s="172"/>
      <c r="B24" s="40" t="s">
        <v>70</v>
      </c>
      <c r="C24" s="41"/>
      <c r="D24" s="65">
        <v>6150000000</v>
      </c>
      <c r="E24" s="61"/>
      <c r="F24" s="43" t="str">
        <f>IF(D24="","NO CUMPLE","CUMPLE")</f>
        <v>CUMPLE</v>
      </c>
      <c r="G24" s="88"/>
      <c r="H24" s="176"/>
      <c r="I24" s="69"/>
      <c r="J24" s="70"/>
      <c r="K24" s="70"/>
      <c r="L24" s="58"/>
      <c r="M24" s="58"/>
      <c r="N24" s="58"/>
      <c r="O24" s="70"/>
      <c r="P24" s="70"/>
      <c r="Q24" s="70"/>
      <c r="R24" s="70"/>
    </row>
    <row r="25" spans="1:18" s="32" customFormat="1" ht="24.75" customHeight="1" thickBot="1" x14ac:dyDescent="0.35">
      <c r="A25" s="172"/>
      <c r="B25" s="40" t="s">
        <v>72</v>
      </c>
      <c r="C25" s="41"/>
      <c r="D25" s="64">
        <v>43465</v>
      </c>
      <c r="E25" s="62"/>
      <c r="F25" s="43" t="str">
        <f>IF(D25="","",IF(OR(D25&gt;$C$5,D25&lt;$K$25,),"NO CUMPLE","CUMPLE"))</f>
        <v>CUMPLE</v>
      </c>
      <c r="G25" s="88"/>
      <c r="H25" s="180"/>
      <c r="I25" s="69"/>
      <c r="J25" s="70"/>
      <c r="K25" s="95">
        <v>41846</v>
      </c>
      <c r="L25" s="58"/>
      <c r="M25" s="58"/>
      <c r="N25" s="58"/>
      <c r="O25" s="75"/>
      <c r="P25" s="70"/>
      <c r="Q25" s="70"/>
      <c r="R25" s="70"/>
    </row>
    <row r="26" spans="1:18" s="32" customFormat="1" ht="19.5" customHeight="1" thickBot="1" x14ac:dyDescent="0.35">
      <c r="A26" s="172"/>
      <c r="B26" s="40" t="s">
        <v>71</v>
      </c>
      <c r="C26" s="41"/>
      <c r="D26" s="42">
        <f>IFERROR((D24/(VLOOKUP(H23,Hoja1!$A$9:$C$44,3,0)))*C17,"PENDIENTE")</f>
        <v>7872.0806101054477</v>
      </c>
      <c r="E26" s="62"/>
      <c r="F26" s="43" t="str">
        <f>IF(D26=0,"NO CUMPLE","CUMPLE")</f>
        <v>CUMPLE</v>
      </c>
      <c r="G26" s="88"/>
      <c r="H26" s="180"/>
      <c r="I26" s="69"/>
      <c r="J26" s="70"/>
      <c r="K26" s="70"/>
      <c r="L26" s="58"/>
      <c r="M26" s="58"/>
      <c r="N26" s="58"/>
      <c r="O26" s="70"/>
      <c r="P26" s="70"/>
      <c r="Q26" s="70"/>
      <c r="R26" s="70"/>
    </row>
    <row r="27" spans="1:18" s="32" customFormat="1" ht="19.5" x14ac:dyDescent="0.35">
      <c r="A27" s="172"/>
      <c r="B27" s="359" t="s">
        <v>86</v>
      </c>
      <c r="C27" s="50" t="s">
        <v>81</v>
      </c>
      <c r="D27" s="63" t="s">
        <v>79</v>
      </c>
      <c r="E27" s="36"/>
      <c r="F27" s="358" t="str">
        <f>IF(K32&gt;=1,"CUMPLE","NO CUMPLE")</f>
        <v>CUMPLE</v>
      </c>
      <c r="G27" s="86"/>
      <c r="H27" s="176"/>
      <c r="I27" s="69"/>
      <c r="J27" s="94" t="s">
        <v>79</v>
      </c>
      <c r="K27" s="70">
        <f>IF(D27="X",1,0)</f>
        <v>1</v>
      </c>
      <c r="L27" s="58"/>
      <c r="M27" s="58"/>
      <c r="N27" s="58"/>
      <c r="O27" s="70"/>
      <c r="P27" s="70"/>
      <c r="Q27" s="70"/>
      <c r="R27" s="70"/>
    </row>
    <row r="28" spans="1:18" s="34" customFormat="1" ht="19.5" x14ac:dyDescent="0.3">
      <c r="A28" s="173"/>
      <c r="B28" s="359"/>
      <c r="C28" s="35" t="s">
        <v>82</v>
      </c>
      <c r="D28" s="63" t="s">
        <v>79</v>
      </c>
      <c r="E28" s="37"/>
      <c r="F28" s="358"/>
      <c r="G28" s="85"/>
      <c r="H28" s="178"/>
      <c r="I28" s="71"/>
      <c r="J28" s="57"/>
      <c r="K28" s="70">
        <f t="shared" ref="K28:K31" si="1">IF(D28="X",1,0)</f>
        <v>1</v>
      </c>
      <c r="L28" s="59"/>
      <c r="M28" s="59"/>
      <c r="N28" s="59"/>
      <c r="O28" s="57"/>
      <c r="P28" s="57"/>
      <c r="Q28" s="57"/>
      <c r="R28" s="57"/>
    </row>
    <row r="29" spans="1:18" s="34" customFormat="1" ht="19.5" x14ac:dyDescent="0.3">
      <c r="A29" s="173"/>
      <c r="B29" s="359"/>
      <c r="C29" s="35" t="s">
        <v>83</v>
      </c>
      <c r="D29" s="63" t="s">
        <v>79</v>
      </c>
      <c r="E29" s="37"/>
      <c r="F29" s="358"/>
      <c r="G29" s="85"/>
      <c r="H29" s="178"/>
      <c r="I29" s="71"/>
      <c r="J29" s="57"/>
      <c r="K29" s="70">
        <f t="shared" si="1"/>
        <v>1</v>
      </c>
      <c r="L29" s="59"/>
      <c r="M29" s="59"/>
      <c r="N29" s="59"/>
      <c r="O29" s="57"/>
      <c r="P29" s="57"/>
      <c r="Q29" s="57"/>
      <c r="R29" s="57"/>
    </row>
    <row r="30" spans="1:18" s="34" customFormat="1" ht="19.5" x14ac:dyDescent="0.3">
      <c r="A30" s="173"/>
      <c r="B30" s="359"/>
      <c r="C30" s="38" t="s">
        <v>84</v>
      </c>
      <c r="D30" s="63" t="s">
        <v>79</v>
      </c>
      <c r="E30" s="67"/>
      <c r="F30" s="358"/>
      <c r="G30" s="85"/>
      <c r="H30" s="178"/>
      <c r="I30" s="71"/>
      <c r="J30" s="57"/>
      <c r="K30" s="70">
        <f t="shared" si="1"/>
        <v>1</v>
      </c>
      <c r="L30" s="59"/>
      <c r="M30" s="59"/>
      <c r="N30" s="59"/>
      <c r="O30" s="57"/>
      <c r="P30" s="57"/>
      <c r="Q30" s="57"/>
      <c r="R30" s="57"/>
    </row>
    <row r="31" spans="1:18" s="34" customFormat="1" ht="20.25" thickBot="1" x14ac:dyDescent="0.35">
      <c r="A31" s="173"/>
      <c r="B31" s="359"/>
      <c r="C31" s="68" t="s">
        <v>85</v>
      </c>
      <c r="D31" s="63" t="s">
        <v>79</v>
      </c>
      <c r="E31" s="39"/>
      <c r="F31" s="358"/>
      <c r="G31" s="87"/>
      <c r="H31" s="178"/>
      <c r="I31" s="71"/>
      <c r="J31" s="57"/>
      <c r="K31" s="70">
        <f t="shared" si="1"/>
        <v>1</v>
      </c>
      <c r="L31" s="59"/>
      <c r="M31" s="59"/>
      <c r="N31" s="59"/>
      <c r="O31" s="57"/>
      <c r="P31" s="57"/>
      <c r="Q31" s="57"/>
      <c r="R31" s="57"/>
    </row>
    <row r="32" spans="1:18" s="32" customFormat="1" ht="16.5" thickBot="1" x14ac:dyDescent="0.35">
      <c r="A32" s="172"/>
      <c r="B32" s="45" t="s">
        <v>87</v>
      </c>
      <c r="C32" s="46"/>
      <c r="D32" s="46"/>
      <c r="E32" s="46"/>
      <c r="F32" s="78" t="str">
        <f>IF(F27="","PENDIENTE",IF(F26="","PENDIENTE",IF(F25="","PENDIENTE",IF(F24="","PENDIENTE",IF(F23="","PENDIENTE",IF(F19="","PENDIENTE",IF(F27="NO CUMPLE","NO CUMPLE",IF(F26="NO CUMPLE","NO CUMPLE",IF(F25="NO CUMPLE","NO CUMPLE",IF(F24="NO CUMPLE","NO CUMPLE",(IF(F23="NO CUMPLE","NO CUMPLE",IF(F19="NO CUMPLE","NO CUMPLE","CUMPLE")))))))))))))</f>
        <v>CUMPLE</v>
      </c>
      <c r="G32" s="44"/>
      <c r="H32" s="181" t="s">
        <v>74</v>
      </c>
      <c r="I32" s="69"/>
      <c r="J32" s="70"/>
      <c r="K32" s="70">
        <f>SUM(K27:K31)</f>
        <v>5</v>
      </c>
      <c r="L32" s="58"/>
      <c r="M32" s="58"/>
      <c r="N32" s="58"/>
      <c r="O32" s="70"/>
      <c r="P32" s="70"/>
      <c r="Q32" s="70"/>
      <c r="R32" s="70"/>
    </row>
    <row r="33" spans="1:18" ht="14.25" thickBot="1" x14ac:dyDescent="0.3">
      <c r="B33" s="79"/>
      <c r="C33" s="79"/>
      <c r="D33" s="79"/>
      <c r="E33" s="79"/>
      <c r="F33" s="80"/>
      <c r="G33" s="79"/>
      <c r="I33" s="72"/>
      <c r="L33" s="11"/>
      <c r="M33" s="11"/>
      <c r="N33" s="11"/>
      <c r="O33" s="72"/>
      <c r="P33" s="72"/>
      <c r="Q33" s="72"/>
      <c r="R33" s="72"/>
    </row>
    <row r="34" spans="1:18" s="32" customFormat="1" ht="21" thickBot="1" x14ac:dyDescent="0.3">
      <c r="A34" s="172"/>
      <c r="B34" s="48" t="s">
        <v>88</v>
      </c>
      <c r="C34" s="401" t="s">
        <v>219</v>
      </c>
      <c r="D34" s="402"/>
      <c r="E34" s="402"/>
      <c r="F34" s="402"/>
      <c r="G34" s="403"/>
      <c r="H34" s="176"/>
      <c r="I34" s="31"/>
      <c r="J34" s="70"/>
      <c r="K34" s="70"/>
      <c r="L34" s="77"/>
      <c r="M34" s="58"/>
      <c r="N34" s="58"/>
    </row>
    <row r="35" spans="1:18" s="32" customFormat="1" ht="34.5" customHeight="1" thickBot="1" x14ac:dyDescent="0.3">
      <c r="A35" s="172"/>
      <c r="B35" s="47" t="s">
        <v>62</v>
      </c>
      <c r="C35" s="369" t="s">
        <v>222</v>
      </c>
      <c r="D35" s="433"/>
      <c r="E35" s="433"/>
      <c r="F35" s="433"/>
      <c r="G35" s="434"/>
      <c r="H35" s="176"/>
      <c r="I35" s="31"/>
      <c r="J35" s="70"/>
      <c r="K35" s="70"/>
      <c r="L35" s="83"/>
      <c r="M35" s="58"/>
      <c r="N35" s="58"/>
    </row>
    <row r="36" spans="1:18" s="34" customFormat="1" ht="32.25" customHeight="1" thickBot="1" x14ac:dyDescent="0.35">
      <c r="A36" s="173"/>
      <c r="B36" s="56" t="s">
        <v>63</v>
      </c>
      <c r="C36" s="372" t="s">
        <v>223</v>
      </c>
      <c r="D36" s="373"/>
      <c r="E36" s="373"/>
      <c r="F36" s="373"/>
      <c r="G36" s="374"/>
      <c r="H36" s="178"/>
      <c r="I36" s="33"/>
      <c r="J36" s="57"/>
      <c r="K36" s="57"/>
      <c r="L36" s="84"/>
      <c r="M36" s="59"/>
      <c r="N36" s="59"/>
    </row>
    <row r="37" spans="1:18" s="32" customFormat="1" ht="37.5" customHeight="1" thickBot="1" x14ac:dyDescent="0.3">
      <c r="A37" s="172"/>
      <c r="B37" s="49" t="s">
        <v>64</v>
      </c>
      <c r="C37" s="375">
        <v>1</v>
      </c>
      <c r="D37" s="376"/>
      <c r="E37" s="376"/>
      <c r="F37" s="376"/>
      <c r="G37" s="377"/>
      <c r="H37" s="176"/>
      <c r="I37" s="69"/>
      <c r="J37" s="70"/>
      <c r="K37" s="70"/>
      <c r="L37" s="58"/>
      <c r="M37" s="58"/>
      <c r="N37" s="58"/>
      <c r="O37" s="70"/>
      <c r="P37" s="70"/>
      <c r="Q37" s="70"/>
      <c r="R37" s="70"/>
    </row>
    <row r="38" spans="1:18" s="32" customFormat="1" ht="30" customHeight="1" thickBot="1" x14ac:dyDescent="0.35">
      <c r="A38" s="172"/>
      <c r="B38" s="51"/>
      <c r="C38" s="52" t="s">
        <v>65</v>
      </c>
      <c r="D38" s="53" t="s">
        <v>66</v>
      </c>
      <c r="E38" s="66" t="s">
        <v>172</v>
      </c>
      <c r="F38" s="54" t="s">
        <v>67</v>
      </c>
      <c r="G38" s="55" t="s">
        <v>68</v>
      </c>
      <c r="H38" s="176"/>
      <c r="I38" s="69"/>
      <c r="J38" s="70"/>
      <c r="K38" s="70"/>
      <c r="L38" s="58"/>
      <c r="M38" s="58"/>
      <c r="N38" s="58"/>
      <c r="O38" s="70"/>
      <c r="P38" s="70"/>
      <c r="Q38" s="70"/>
      <c r="R38" s="70"/>
    </row>
    <row r="39" spans="1:18" s="32" customFormat="1" ht="23.25" customHeight="1" x14ac:dyDescent="0.35">
      <c r="A39" s="172"/>
      <c r="B39" s="357" t="s">
        <v>69</v>
      </c>
      <c r="C39" s="50">
        <v>82101500</v>
      </c>
      <c r="D39" s="63" t="s">
        <v>79</v>
      </c>
      <c r="E39" s="36">
        <v>42</v>
      </c>
      <c r="F39" s="358" t="str">
        <f>IF(K43&gt;=1,"CUMPLE","NO CUMPLE")</f>
        <v>CUMPLE</v>
      </c>
      <c r="G39" s="86"/>
      <c r="H39" s="176"/>
      <c r="I39" s="69"/>
      <c r="J39" s="94" t="s">
        <v>79</v>
      </c>
      <c r="K39" s="70">
        <f>IF(D39="X",1,0)</f>
        <v>1</v>
      </c>
      <c r="L39" s="58"/>
      <c r="M39" s="58"/>
      <c r="N39" s="58"/>
      <c r="O39" s="70"/>
      <c r="P39" s="70"/>
      <c r="Q39" s="70"/>
      <c r="R39" s="70"/>
    </row>
    <row r="40" spans="1:18" s="34" customFormat="1" ht="15" customHeight="1" x14ac:dyDescent="0.3">
      <c r="A40" s="173"/>
      <c r="B40" s="357"/>
      <c r="C40" s="35">
        <v>82101600</v>
      </c>
      <c r="D40" s="63" t="s">
        <v>79</v>
      </c>
      <c r="E40" s="37">
        <v>42</v>
      </c>
      <c r="F40" s="358"/>
      <c r="G40" s="85"/>
      <c r="H40" s="178"/>
      <c r="I40" s="71"/>
      <c r="J40" s="57"/>
      <c r="K40" s="70">
        <f t="shared" ref="K40:K42" si="2">IF(D40="X",1,0)</f>
        <v>1</v>
      </c>
      <c r="L40" s="59"/>
      <c r="M40" s="59"/>
      <c r="N40" s="59"/>
      <c r="O40" s="57"/>
      <c r="P40" s="57"/>
      <c r="Q40" s="57"/>
      <c r="R40" s="57"/>
    </row>
    <row r="41" spans="1:18" s="34" customFormat="1" ht="19.5" x14ac:dyDescent="0.3">
      <c r="A41" s="173"/>
      <c r="B41" s="357"/>
      <c r="C41" s="35">
        <v>82101800</v>
      </c>
      <c r="D41" s="63" t="s">
        <v>79</v>
      </c>
      <c r="E41" s="37">
        <v>42</v>
      </c>
      <c r="F41" s="358"/>
      <c r="G41" s="85"/>
      <c r="H41" s="178"/>
      <c r="I41" s="71"/>
      <c r="J41" s="57"/>
      <c r="K41" s="70">
        <f t="shared" si="2"/>
        <v>1</v>
      </c>
      <c r="L41" s="59"/>
      <c r="M41" s="59"/>
      <c r="N41" s="59"/>
      <c r="O41" s="57"/>
      <c r="P41" s="57"/>
      <c r="Q41" s="57"/>
      <c r="R41" s="57"/>
    </row>
    <row r="42" spans="1:18" s="34" customFormat="1" ht="18" customHeight="1" thickBot="1" x14ac:dyDescent="0.35">
      <c r="A42" s="173"/>
      <c r="B42" s="357"/>
      <c r="C42" s="38">
        <v>82101900</v>
      </c>
      <c r="D42" s="63" t="s">
        <v>79</v>
      </c>
      <c r="E42" s="39">
        <v>42</v>
      </c>
      <c r="F42" s="358"/>
      <c r="G42" s="87"/>
      <c r="H42" s="178"/>
      <c r="I42" s="71"/>
      <c r="J42" s="57"/>
      <c r="K42" s="70">
        <f t="shared" si="2"/>
        <v>1</v>
      </c>
      <c r="L42" s="59"/>
      <c r="M42" s="59"/>
      <c r="N42" s="59"/>
      <c r="O42" s="57"/>
      <c r="P42" s="57"/>
      <c r="Q42" s="57"/>
      <c r="R42" s="57"/>
    </row>
    <row r="43" spans="1:18" s="32" customFormat="1" ht="22.5" customHeight="1" thickBot="1" x14ac:dyDescent="0.35">
      <c r="A43" s="172"/>
      <c r="B43" s="40" t="s">
        <v>171</v>
      </c>
      <c r="C43" s="41"/>
      <c r="D43" s="64">
        <v>42860</v>
      </c>
      <c r="E43" s="61"/>
      <c r="F43" s="43" t="str">
        <f>IF(D43="","NO CUMPLE","CUMPLE")</f>
        <v>CUMPLE</v>
      </c>
      <c r="G43" s="88"/>
      <c r="H43" s="179">
        <f>YEAR(D43)</f>
        <v>2017</v>
      </c>
      <c r="I43" s="69"/>
      <c r="J43" s="70"/>
      <c r="K43" s="70">
        <f>SUM(K39:K42)</f>
        <v>4</v>
      </c>
      <c r="L43" s="58"/>
      <c r="M43" s="58"/>
      <c r="N43" s="58"/>
      <c r="O43" s="70"/>
      <c r="P43" s="70"/>
      <c r="Q43" s="70"/>
      <c r="R43" s="70"/>
    </row>
    <row r="44" spans="1:18" s="32" customFormat="1" ht="20.25" customHeight="1" thickBot="1" x14ac:dyDescent="0.35">
      <c r="A44" s="172"/>
      <c r="B44" s="40" t="s">
        <v>70</v>
      </c>
      <c r="C44" s="41"/>
      <c r="D44" s="65">
        <v>73771700</v>
      </c>
      <c r="E44" s="61"/>
      <c r="F44" s="43" t="str">
        <f>IF(D44="","NO CUMPLE","CUMPLE")</f>
        <v>CUMPLE</v>
      </c>
      <c r="G44" s="88"/>
      <c r="H44" s="176"/>
      <c r="I44" s="69"/>
      <c r="J44" s="70"/>
      <c r="K44" s="70"/>
      <c r="L44" s="58"/>
      <c r="M44" s="58"/>
      <c r="N44" s="58"/>
      <c r="O44" s="70"/>
      <c r="P44" s="70"/>
      <c r="Q44" s="70"/>
      <c r="R44" s="70"/>
    </row>
    <row r="45" spans="1:18" s="32" customFormat="1" ht="24.75" customHeight="1" thickBot="1" x14ac:dyDescent="0.35">
      <c r="A45" s="172"/>
      <c r="B45" s="40" t="s">
        <v>72</v>
      </c>
      <c r="C45" s="41"/>
      <c r="D45" s="64">
        <v>43100</v>
      </c>
      <c r="E45" s="62"/>
      <c r="F45" s="43" t="str">
        <f>IF(D45="","",IF(OR(D45&gt;$C$5,D45&lt;$K$25,),"NO CUMPLE","CUMPLE"))</f>
        <v>CUMPLE</v>
      </c>
      <c r="G45" s="88"/>
      <c r="H45" s="180"/>
      <c r="I45" s="69"/>
      <c r="J45" s="70"/>
      <c r="K45" s="95">
        <v>41846</v>
      </c>
      <c r="L45" s="58"/>
      <c r="M45" s="58"/>
      <c r="N45" s="58"/>
      <c r="O45" s="75"/>
      <c r="P45" s="70"/>
      <c r="Q45" s="70"/>
      <c r="R45" s="70"/>
    </row>
    <row r="46" spans="1:18" s="32" customFormat="1" ht="19.5" customHeight="1" thickBot="1" x14ac:dyDescent="0.35">
      <c r="A46" s="172"/>
      <c r="B46" s="40" t="s">
        <v>71</v>
      </c>
      <c r="C46" s="41"/>
      <c r="D46" s="42">
        <f>IFERROR((D44/(VLOOKUP(H43,Hoja1!$A$9:$C$44,3,0)))*C37,"PENDIENTE")</f>
        <v>100</v>
      </c>
      <c r="E46" s="62"/>
      <c r="F46" s="43" t="str">
        <f>IF(D46=0,"NO CUMPLE","CUMPLE")</f>
        <v>CUMPLE</v>
      </c>
      <c r="G46" s="88"/>
      <c r="H46" s="180"/>
      <c r="I46" s="69"/>
      <c r="J46" s="70"/>
      <c r="K46" s="70"/>
      <c r="L46" s="58"/>
      <c r="M46" s="58"/>
      <c r="N46" s="58"/>
      <c r="O46" s="70"/>
      <c r="P46" s="70"/>
      <c r="Q46" s="70"/>
      <c r="R46" s="70"/>
    </row>
    <row r="47" spans="1:18" s="32" customFormat="1" ht="19.5" x14ac:dyDescent="0.35">
      <c r="A47" s="172"/>
      <c r="B47" s="359" t="s">
        <v>86</v>
      </c>
      <c r="C47" s="50" t="s">
        <v>81</v>
      </c>
      <c r="D47" s="63" t="s">
        <v>79</v>
      </c>
      <c r="E47" s="36"/>
      <c r="F47" s="358" t="str">
        <f>IF(K52&gt;=1,"CUMPLE","NO CUMPLE")</f>
        <v>CUMPLE</v>
      </c>
      <c r="G47" s="86"/>
      <c r="H47" s="176"/>
      <c r="I47" s="69"/>
      <c r="J47" s="94" t="s">
        <v>79</v>
      </c>
      <c r="K47" s="70">
        <f>IF(D47="X",1,0)</f>
        <v>1</v>
      </c>
      <c r="L47" s="58"/>
      <c r="M47" s="58"/>
      <c r="N47" s="58"/>
      <c r="O47" s="70"/>
      <c r="P47" s="70"/>
      <c r="Q47" s="70"/>
      <c r="R47" s="70"/>
    </row>
    <row r="48" spans="1:18" s="34" customFormat="1" ht="19.5" x14ac:dyDescent="0.3">
      <c r="A48" s="173"/>
      <c r="B48" s="359"/>
      <c r="C48" s="35" t="s">
        <v>82</v>
      </c>
      <c r="D48" s="63" t="s">
        <v>79</v>
      </c>
      <c r="E48" s="37"/>
      <c r="F48" s="358"/>
      <c r="G48" s="85"/>
      <c r="H48" s="178"/>
      <c r="I48" s="71"/>
      <c r="J48" s="57"/>
      <c r="K48" s="70">
        <f t="shared" ref="K48:K51" si="3">IF(D48="X",1,0)</f>
        <v>1</v>
      </c>
      <c r="L48" s="59"/>
      <c r="M48" s="59"/>
      <c r="N48" s="59"/>
      <c r="O48" s="57"/>
      <c r="P48" s="57"/>
      <c r="Q48" s="57"/>
      <c r="R48" s="57"/>
    </row>
    <row r="49" spans="1:18" s="34" customFormat="1" ht="19.5" x14ac:dyDescent="0.3">
      <c r="A49" s="173"/>
      <c r="B49" s="359"/>
      <c r="C49" s="35" t="s">
        <v>83</v>
      </c>
      <c r="D49" s="63" t="s">
        <v>79</v>
      </c>
      <c r="E49" s="37"/>
      <c r="F49" s="358"/>
      <c r="G49" s="85"/>
      <c r="H49" s="178"/>
      <c r="I49" s="71"/>
      <c r="J49" s="57"/>
      <c r="K49" s="70">
        <f t="shared" si="3"/>
        <v>1</v>
      </c>
      <c r="L49" s="59"/>
      <c r="M49" s="59"/>
      <c r="N49" s="59"/>
      <c r="O49" s="57"/>
      <c r="P49" s="57"/>
      <c r="Q49" s="57"/>
      <c r="R49" s="57"/>
    </row>
    <row r="50" spans="1:18" s="34" customFormat="1" ht="19.5" x14ac:dyDescent="0.3">
      <c r="A50" s="173"/>
      <c r="B50" s="359"/>
      <c r="C50" s="38" t="s">
        <v>84</v>
      </c>
      <c r="D50" s="63" t="s">
        <v>79</v>
      </c>
      <c r="E50" s="67"/>
      <c r="F50" s="358"/>
      <c r="G50" s="85"/>
      <c r="H50" s="178"/>
      <c r="I50" s="71"/>
      <c r="J50" s="57"/>
      <c r="K50" s="70">
        <f t="shared" si="3"/>
        <v>1</v>
      </c>
      <c r="L50" s="59"/>
      <c r="M50" s="59"/>
      <c r="N50" s="59"/>
      <c r="O50" s="57"/>
      <c r="P50" s="57"/>
      <c r="Q50" s="57"/>
      <c r="R50" s="57"/>
    </row>
    <row r="51" spans="1:18" s="34" customFormat="1" ht="20.25" thickBot="1" x14ac:dyDescent="0.35">
      <c r="A51" s="173"/>
      <c r="B51" s="359"/>
      <c r="C51" s="68" t="s">
        <v>85</v>
      </c>
      <c r="D51" s="63" t="s">
        <v>79</v>
      </c>
      <c r="E51" s="39"/>
      <c r="F51" s="358"/>
      <c r="G51" s="87"/>
      <c r="H51" s="178"/>
      <c r="I51" s="71"/>
      <c r="J51" s="57"/>
      <c r="K51" s="70">
        <f t="shared" si="3"/>
        <v>1</v>
      </c>
      <c r="L51" s="59"/>
      <c r="M51" s="59"/>
      <c r="N51" s="59"/>
      <c r="O51" s="57"/>
      <c r="P51" s="57"/>
      <c r="Q51" s="57"/>
      <c r="R51" s="57"/>
    </row>
    <row r="52" spans="1:18" s="32" customFormat="1" ht="16.5" thickBot="1" x14ac:dyDescent="0.35">
      <c r="A52" s="172"/>
      <c r="B52" s="45" t="s">
        <v>87</v>
      </c>
      <c r="C52" s="46"/>
      <c r="D52" s="46"/>
      <c r="E52" s="46"/>
      <c r="F52" s="78" t="str">
        <f>IF(F47="","PENDIENTE",IF(F46="","PENDIENTE",IF(F45="","PENDIENTE",IF(F44="","PENDIENTE",IF(F43="","PENDIENTE",IF(F39="","PENDIENTE",IF(F47="NO CUMPLE","NO CUMPLE",IF(F46="NO CUMPLE","NO CUMPLE",IF(F45="NO CUMPLE","NO CUMPLE",IF(F44="NO CUMPLE","NO CUMPLE",(IF(F43="NO CUMPLE","NO CUMPLE",IF(F39="NO CUMPLE","NO CUMPLE","CUMPLE")))))))))))))</f>
        <v>CUMPLE</v>
      </c>
      <c r="G52" s="44"/>
      <c r="H52" s="181" t="s">
        <v>74</v>
      </c>
      <c r="I52" s="69"/>
      <c r="J52" s="70"/>
      <c r="K52" s="70">
        <f>SUM(K47:K51)</f>
        <v>5</v>
      </c>
      <c r="L52" s="58"/>
      <c r="M52" s="58"/>
      <c r="N52" s="58"/>
      <c r="O52" s="70"/>
      <c r="P52" s="70"/>
      <c r="Q52" s="70"/>
      <c r="R52" s="70"/>
    </row>
    <row r="53" spans="1:18" ht="14.25" thickBot="1" x14ac:dyDescent="0.3">
      <c r="B53" s="79"/>
      <c r="C53" s="79"/>
      <c r="D53" s="79"/>
      <c r="E53" s="79"/>
      <c r="F53" s="80"/>
      <c r="G53" s="79"/>
      <c r="I53" s="72"/>
      <c r="L53" s="11"/>
      <c r="M53" s="11"/>
      <c r="N53" s="11"/>
      <c r="O53" s="72"/>
      <c r="P53" s="72"/>
      <c r="Q53" s="72"/>
      <c r="R53" s="72"/>
    </row>
    <row r="54" spans="1:18" s="32" customFormat="1" ht="21" thickBot="1" x14ac:dyDescent="0.3">
      <c r="A54" s="172"/>
      <c r="B54" s="48" t="s">
        <v>89</v>
      </c>
      <c r="C54" s="366" t="s">
        <v>76</v>
      </c>
      <c r="D54" s="367"/>
      <c r="E54" s="367"/>
      <c r="F54" s="367"/>
      <c r="G54" s="368"/>
      <c r="H54" s="176"/>
      <c r="I54" s="31"/>
      <c r="J54" s="70"/>
      <c r="K54" s="70"/>
      <c r="L54" s="77"/>
      <c r="M54" s="58"/>
      <c r="N54" s="58"/>
    </row>
    <row r="55" spans="1:18" s="32" customFormat="1" ht="34.5" customHeight="1" thickBot="1" x14ac:dyDescent="0.3">
      <c r="A55" s="172"/>
      <c r="B55" s="47" t="s">
        <v>62</v>
      </c>
      <c r="C55" s="366" t="s">
        <v>78</v>
      </c>
      <c r="D55" s="367"/>
      <c r="E55" s="367"/>
      <c r="F55" s="367"/>
      <c r="G55" s="368"/>
      <c r="H55" s="176"/>
      <c r="I55" s="31"/>
      <c r="J55" s="70"/>
      <c r="K55" s="70"/>
      <c r="L55" s="83"/>
      <c r="M55" s="58"/>
      <c r="N55" s="58"/>
    </row>
    <row r="56" spans="1:18" s="34" customFormat="1" ht="32.25" customHeight="1" thickBot="1" x14ac:dyDescent="0.35">
      <c r="A56" s="173"/>
      <c r="B56" s="56" t="s">
        <v>63</v>
      </c>
      <c r="C56" s="394"/>
      <c r="D56" s="395"/>
      <c r="E56" s="395"/>
      <c r="F56" s="395"/>
      <c r="G56" s="396"/>
      <c r="H56" s="178"/>
      <c r="I56" s="33"/>
      <c r="J56" s="57"/>
      <c r="K56" s="57"/>
      <c r="L56" s="84"/>
      <c r="M56" s="59"/>
      <c r="N56" s="59"/>
    </row>
    <row r="57" spans="1:18" s="32" customFormat="1" ht="37.5" customHeight="1" thickBot="1" x14ac:dyDescent="0.3">
      <c r="A57" s="172"/>
      <c r="B57" s="49" t="s">
        <v>64</v>
      </c>
      <c r="C57" s="375">
        <v>1</v>
      </c>
      <c r="D57" s="376"/>
      <c r="E57" s="376"/>
      <c r="F57" s="376"/>
      <c r="G57" s="377"/>
      <c r="H57" s="176"/>
      <c r="I57" s="69"/>
      <c r="J57" s="70"/>
      <c r="K57" s="70"/>
      <c r="L57" s="58"/>
      <c r="M57" s="58"/>
      <c r="N57" s="58"/>
      <c r="O57" s="70"/>
      <c r="P57" s="70"/>
      <c r="Q57" s="70"/>
      <c r="R57" s="70"/>
    </row>
    <row r="58" spans="1:18" s="32" customFormat="1" ht="30" customHeight="1" thickBot="1" x14ac:dyDescent="0.35">
      <c r="A58" s="172"/>
      <c r="B58" s="51"/>
      <c r="C58" s="52" t="s">
        <v>65</v>
      </c>
      <c r="D58" s="53" t="s">
        <v>66</v>
      </c>
      <c r="E58" s="66" t="s">
        <v>173</v>
      </c>
      <c r="F58" s="54" t="s">
        <v>67</v>
      </c>
      <c r="G58" s="55" t="s">
        <v>68</v>
      </c>
      <c r="H58" s="176"/>
      <c r="I58" s="69"/>
      <c r="J58" s="70"/>
      <c r="K58" s="70"/>
      <c r="L58" s="58"/>
      <c r="M58" s="58"/>
      <c r="N58" s="58"/>
      <c r="O58" s="70"/>
      <c r="P58" s="70"/>
      <c r="Q58" s="70"/>
      <c r="R58" s="70"/>
    </row>
    <row r="59" spans="1:18" s="32" customFormat="1" ht="23.25" customHeight="1" x14ac:dyDescent="0.35">
      <c r="A59" s="172"/>
      <c r="B59" s="357" t="s">
        <v>69</v>
      </c>
      <c r="C59" s="50">
        <v>82101500</v>
      </c>
      <c r="D59" s="63"/>
      <c r="E59" s="36"/>
      <c r="F59" s="358" t="str">
        <f>IF(K63&gt;=1,"CUMPLE","NO CUMPLE")</f>
        <v>NO CUMPLE</v>
      </c>
      <c r="G59" s="86"/>
      <c r="H59" s="176"/>
      <c r="I59" s="69"/>
      <c r="J59" s="94" t="s">
        <v>79</v>
      </c>
      <c r="K59" s="70">
        <f>IF(D59="X",1,0)</f>
        <v>0</v>
      </c>
      <c r="L59" s="58"/>
      <c r="M59" s="58"/>
      <c r="N59" s="58"/>
      <c r="O59" s="70"/>
      <c r="P59" s="70"/>
      <c r="Q59" s="70"/>
      <c r="R59" s="70"/>
    </row>
    <row r="60" spans="1:18" s="34" customFormat="1" ht="15" customHeight="1" x14ac:dyDescent="0.3">
      <c r="A60" s="173"/>
      <c r="B60" s="357"/>
      <c r="C60" s="35">
        <v>82101600</v>
      </c>
      <c r="D60" s="63"/>
      <c r="E60" s="37"/>
      <c r="F60" s="358"/>
      <c r="G60" s="85"/>
      <c r="H60" s="178"/>
      <c r="I60" s="71"/>
      <c r="J60" s="57"/>
      <c r="K60" s="70">
        <f t="shared" ref="K60:K62" si="4">IF(D60="X",1,0)</f>
        <v>0</v>
      </c>
      <c r="L60" s="59"/>
      <c r="M60" s="59"/>
      <c r="N60" s="59"/>
      <c r="O60" s="57"/>
      <c r="P60" s="57"/>
      <c r="Q60" s="57"/>
      <c r="R60" s="57"/>
    </row>
    <row r="61" spans="1:18" s="34" customFormat="1" ht="19.5" x14ac:dyDescent="0.3">
      <c r="A61" s="173"/>
      <c r="B61" s="357"/>
      <c r="C61" s="35">
        <v>82101800</v>
      </c>
      <c r="D61" s="63"/>
      <c r="E61" s="37"/>
      <c r="F61" s="358"/>
      <c r="G61" s="85"/>
      <c r="H61" s="178"/>
      <c r="I61" s="71"/>
      <c r="J61" s="57"/>
      <c r="K61" s="70">
        <f t="shared" si="4"/>
        <v>0</v>
      </c>
      <c r="L61" s="59"/>
      <c r="M61" s="59"/>
      <c r="N61" s="59"/>
      <c r="O61" s="57"/>
      <c r="P61" s="57"/>
      <c r="Q61" s="57"/>
      <c r="R61" s="57"/>
    </row>
    <row r="62" spans="1:18" s="34" customFormat="1" ht="18" customHeight="1" thickBot="1" x14ac:dyDescent="0.35">
      <c r="A62" s="173"/>
      <c r="B62" s="357"/>
      <c r="C62" s="38">
        <v>82101900</v>
      </c>
      <c r="D62" s="63"/>
      <c r="E62" s="39"/>
      <c r="F62" s="358"/>
      <c r="G62" s="87"/>
      <c r="H62" s="178"/>
      <c r="I62" s="71"/>
      <c r="J62" s="57"/>
      <c r="K62" s="70">
        <f t="shared" si="4"/>
        <v>0</v>
      </c>
      <c r="L62" s="59"/>
      <c r="M62" s="59"/>
      <c r="N62" s="59"/>
      <c r="O62" s="57"/>
      <c r="P62" s="57"/>
      <c r="Q62" s="57"/>
      <c r="R62" s="57"/>
    </row>
    <row r="63" spans="1:18" s="32" customFormat="1" ht="22.5" customHeight="1" thickBot="1" x14ac:dyDescent="0.35">
      <c r="A63" s="172"/>
      <c r="B63" s="40" t="s">
        <v>171</v>
      </c>
      <c r="C63" s="41"/>
      <c r="D63" s="64"/>
      <c r="E63" s="61"/>
      <c r="F63" s="43" t="str">
        <f>IF(D63="","NO CUMPLE","CUMPLE")</f>
        <v>NO CUMPLE</v>
      </c>
      <c r="G63" s="88"/>
      <c r="H63" s="179">
        <f>YEAR(D63)</f>
        <v>1900</v>
      </c>
      <c r="I63" s="69"/>
      <c r="J63" s="70"/>
      <c r="K63" s="70">
        <f>SUM(K59:K62)</f>
        <v>0</v>
      </c>
      <c r="L63" s="58"/>
      <c r="M63" s="58"/>
      <c r="N63" s="58"/>
      <c r="O63" s="70"/>
      <c r="P63" s="70"/>
      <c r="Q63" s="70"/>
      <c r="R63" s="70"/>
    </row>
    <row r="64" spans="1:18" s="32" customFormat="1" ht="20.25" customHeight="1" thickBot="1" x14ac:dyDescent="0.35">
      <c r="A64" s="172"/>
      <c r="B64" s="40" t="s">
        <v>70</v>
      </c>
      <c r="C64" s="41"/>
      <c r="D64" s="65"/>
      <c r="E64" s="61"/>
      <c r="F64" s="43" t="str">
        <f>IF(D64="","NO CUMPLE","CUMPLE")</f>
        <v>NO CUMPLE</v>
      </c>
      <c r="G64" s="88"/>
      <c r="H64" s="176"/>
      <c r="I64" s="69"/>
      <c r="J64" s="70"/>
      <c r="K64" s="70"/>
      <c r="L64" s="58"/>
      <c r="M64" s="58"/>
      <c r="N64" s="58"/>
      <c r="O64" s="70"/>
      <c r="P64" s="70"/>
      <c r="Q64" s="70"/>
      <c r="R64" s="70"/>
    </row>
    <row r="65" spans="1:18" s="32" customFormat="1" ht="24.75" customHeight="1" thickBot="1" x14ac:dyDescent="0.35">
      <c r="A65" s="172"/>
      <c r="B65" s="40" t="s">
        <v>72</v>
      </c>
      <c r="C65" s="41"/>
      <c r="D65" s="64"/>
      <c r="E65" s="62"/>
      <c r="F65" s="43" t="str">
        <f>IF(D65="","",IF(OR(D65&gt;$C$5,D65&lt;$K$25,),"NO CUMPLE","CUMPLE"))</f>
        <v/>
      </c>
      <c r="G65" s="88"/>
      <c r="H65" s="180"/>
      <c r="I65" s="69"/>
      <c r="J65" s="70"/>
      <c r="K65" s="95">
        <v>41846</v>
      </c>
      <c r="L65" s="58"/>
      <c r="M65" s="58"/>
      <c r="N65" s="58"/>
      <c r="O65" s="75"/>
      <c r="P65" s="70"/>
      <c r="Q65" s="70"/>
      <c r="R65" s="70"/>
    </row>
    <row r="66" spans="1:18" s="32" customFormat="1" ht="19.5" customHeight="1" thickBot="1" x14ac:dyDescent="0.35">
      <c r="A66" s="172"/>
      <c r="B66" s="40" t="s">
        <v>71</v>
      </c>
      <c r="C66" s="41"/>
      <c r="D66" s="42" t="str">
        <f>IFERROR((D64/(VLOOKUP(H63,Hoja1!$A$9:$C$44,3,0)))*C57,"PENDIENTE")</f>
        <v>PENDIENTE</v>
      </c>
      <c r="E66" s="62"/>
      <c r="F66" s="43" t="str">
        <f>IF(D66=0,"NO CUMPLE","CUMPLE")</f>
        <v>CUMPLE</v>
      </c>
      <c r="G66" s="88"/>
      <c r="H66" s="180"/>
      <c r="I66" s="69"/>
      <c r="J66" s="70"/>
      <c r="K66" s="70"/>
      <c r="L66" s="58"/>
      <c r="M66" s="58"/>
      <c r="N66" s="58"/>
      <c r="O66" s="70"/>
      <c r="P66" s="70"/>
      <c r="Q66" s="70"/>
      <c r="R66" s="70"/>
    </row>
    <row r="67" spans="1:18" s="32" customFormat="1" ht="19.5" x14ac:dyDescent="0.35">
      <c r="A67" s="172"/>
      <c r="B67" s="359" t="s">
        <v>86</v>
      </c>
      <c r="C67" s="50" t="s">
        <v>81</v>
      </c>
      <c r="D67" s="63"/>
      <c r="E67" s="36"/>
      <c r="F67" s="358" t="str">
        <f>IF(K72&gt;=1,"CUMPLE","NO CUMPLE")</f>
        <v>NO CUMPLE</v>
      </c>
      <c r="G67" s="86"/>
      <c r="H67" s="176"/>
      <c r="I67" s="69"/>
      <c r="J67" s="94" t="s">
        <v>79</v>
      </c>
      <c r="K67" s="70">
        <f>IF(D67="X",1,0)</f>
        <v>0</v>
      </c>
      <c r="L67" s="58"/>
      <c r="M67" s="58"/>
      <c r="N67" s="58"/>
      <c r="O67" s="70"/>
      <c r="P67" s="70"/>
      <c r="Q67" s="70"/>
      <c r="R67" s="70"/>
    </row>
    <row r="68" spans="1:18" s="34" customFormat="1" ht="19.5" x14ac:dyDescent="0.3">
      <c r="A68" s="173"/>
      <c r="B68" s="359"/>
      <c r="C68" s="35" t="s">
        <v>82</v>
      </c>
      <c r="D68" s="63"/>
      <c r="E68" s="37"/>
      <c r="F68" s="358"/>
      <c r="G68" s="85"/>
      <c r="H68" s="178"/>
      <c r="I68" s="71"/>
      <c r="J68" s="57"/>
      <c r="K68" s="70">
        <f t="shared" ref="K68:K71" si="5">IF(D68="X",1,0)</f>
        <v>0</v>
      </c>
      <c r="L68" s="59"/>
      <c r="M68" s="59"/>
      <c r="N68" s="59"/>
      <c r="O68" s="57"/>
      <c r="P68" s="57"/>
      <c r="Q68" s="57"/>
      <c r="R68" s="57"/>
    </row>
    <row r="69" spans="1:18" s="34" customFormat="1" ht="19.5" x14ac:dyDescent="0.3">
      <c r="A69" s="173"/>
      <c r="B69" s="359"/>
      <c r="C69" s="35" t="s">
        <v>83</v>
      </c>
      <c r="D69" s="63"/>
      <c r="E69" s="37"/>
      <c r="F69" s="358"/>
      <c r="G69" s="85"/>
      <c r="H69" s="178"/>
      <c r="I69" s="71"/>
      <c r="J69" s="57"/>
      <c r="K69" s="70">
        <f t="shared" si="5"/>
        <v>0</v>
      </c>
      <c r="L69" s="59"/>
      <c r="M69" s="59"/>
      <c r="N69" s="59"/>
      <c r="O69" s="57"/>
      <c r="P69" s="57"/>
      <c r="Q69" s="57"/>
      <c r="R69" s="57"/>
    </row>
    <row r="70" spans="1:18" s="34" customFormat="1" ht="19.5" x14ac:dyDescent="0.3">
      <c r="A70" s="173"/>
      <c r="B70" s="359"/>
      <c r="C70" s="38" t="s">
        <v>84</v>
      </c>
      <c r="D70" s="63"/>
      <c r="E70" s="67"/>
      <c r="F70" s="358"/>
      <c r="G70" s="85"/>
      <c r="H70" s="178"/>
      <c r="I70" s="71"/>
      <c r="J70" s="57"/>
      <c r="K70" s="70">
        <f t="shared" si="5"/>
        <v>0</v>
      </c>
      <c r="L70" s="59"/>
      <c r="M70" s="59"/>
      <c r="N70" s="59"/>
      <c r="O70" s="57"/>
      <c r="P70" s="57"/>
      <c r="Q70" s="57"/>
      <c r="R70" s="57"/>
    </row>
    <row r="71" spans="1:18" s="34" customFormat="1" ht="20.25" thickBot="1" x14ac:dyDescent="0.35">
      <c r="A71" s="173"/>
      <c r="B71" s="359"/>
      <c r="C71" s="68" t="s">
        <v>85</v>
      </c>
      <c r="D71" s="63"/>
      <c r="E71" s="39"/>
      <c r="F71" s="358"/>
      <c r="G71" s="87"/>
      <c r="H71" s="178"/>
      <c r="I71" s="71"/>
      <c r="J71" s="57"/>
      <c r="K71" s="70">
        <f t="shared" si="5"/>
        <v>0</v>
      </c>
      <c r="L71" s="59"/>
      <c r="M71" s="59"/>
      <c r="N71" s="59"/>
      <c r="O71" s="57"/>
      <c r="P71" s="57"/>
      <c r="Q71" s="57"/>
      <c r="R71" s="57"/>
    </row>
    <row r="72" spans="1:18" s="32" customFormat="1" ht="16.5" thickBot="1" x14ac:dyDescent="0.35">
      <c r="A72" s="172"/>
      <c r="B72" s="45" t="s">
        <v>87</v>
      </c>
      <c r="C72" s="46"/>
      <c r="D72" s="46"/>
      <c r="E72" s="46"/>
      <c r="F72" s="78" t="str">
        <f>IF(F67="","PENDIENTE",IF(F66="","PENDIENTE",IF(F65="","PENDIENTE",IF(F64="","PENDIENTE",IF(F63="","PENDIENTE",IF(F59="","PENDIENTE",IF(F67="NO CUMPLE","NO CUMPLE",IF(F66="NO CUMPLE","NO CUMPLE",IF(F65="NO CUMPLE","NO CUMPLE",IF(F64="NO CUMPLE","NO CUMPLE",(IF(F63="NO CUMPLE","NO CUMPLE",IF(F59="NO CUMPLE","NO CUMPLE","CUMPLE")))))))))))))</f>
        <v>PENDIENTE</v>
      </c>
      <c r="G72" s="44"/>
      <c r="H72" s="181" t="s">
        <v>74</v>
      </c>
      <c r="I72" s="69"/>
      <c r="J72" s="70"/>
      <c r="K72" s="70">
        <f>SUM(K67:K71)</f>
        <v>0</v>
      </c>
      <c r="L72" s="58"/>
      <c r="M72" s="58"/>
      <c r="N72" s="58"/>
      <c r="O72" s="70"/>
      <c r="P72" s="70"/>
      <c r="Q72" s="70"/>
      <c r="R72" s="70"/>
    </row>
    <row r="73" spans="1:18" ht="14.25" thickBot="1" x14ac:dyDescent="0.3">
      <c r="B73" s="79"/>
      <c r="C73" s="79"/>
      <c r="D73" s="79"/>
      <c r="E73" s="79"/>
      <c r="F73" s="80"/>
      <c r="G73" s="79"/>
      <c r="I73" s="72"/>
      <c r="L73" s="11"/>
      <c r="M73" s="11"/>
      <c r="N73" s="11"/>
      <c r="O73" s="72"/>
      <c r="P73" s="72"/>
      <c r="Q73" s="72"/>
      <c r="R73" s="72"/>
    </row>
    <row r="74" spans="1:18" s="32" customFormat="1" ht="21" thickBot="1" x14ac:dyDescent="0.3">
      <c r="A74" s="172"/>
      <c r="B74" s="48" t="s">
        <v>90</v>
      </c>
      <c r="C74" s="366" t="s">
        <v>76</v>
      </c>
      <c r="D74" s="367"/>
      <c r="E74" s="367"/>
      <c r="F74" s="367"/>
      <c r="G74" s="368"/>
      <c r="H74" s="176"/>
      <c r="I74" s="31"/>
      <c r="J74" s="70"/>
      <c r="K74" s="70"/>
      <c r="L74" s="77"/>
      <c r="M74" s="58"/>
      <c r="N74" s="58"/>
    </row>
    <row r="75" spans="1:18" s="32" customFormat="1" ht="34.5" customHeight="1" thickBot="1" x14ac:dyDescent="0.3">
      <c r="A75" s="172"/>
      <c r="B75" s="47" t="s">
        <v>62</v>
      </c>
      <c r="C75" s="366" t="s">
        <v>78</v>
      </c>
      <c r="D75" s="367"/>
      <c r="E75" s="367"/>
      <c r="F75" s="367"/>
      <c r="G75" s="368"/>
      <c r="H75" s="176"/>
      <c r="I75" s="31"/>
      <c r="J75" s="70"/>
      <c r="K75" s="70"/>
      <c r="L75" s="83"/>
      <c r="M75" s="58"/>
      <c r="N75" s="58"/>
    </row>
    <row r="76" spans="1:18" s="34" customFormat="1" ht="32.25" customHeight="1" thickBot="1" x14ac:dyDescent="0.35">
      <c r="A76" s="173"/>
      <c r="B76" s="56" t="s">
        <v>63</v>
      </c>
      <c r="C76" s="394"/>
      <c r="D76" s="395"/>
      <c r="E76" s="395"/>
      <c r="F76" s="395"/>
      <c r="G76" s="396"/>
      <c r="H76" s="178"/>
      <c r="I76" s="33"/>
      <c r="J76" s="57"/>
      <c r="K76" s="57"/>
      <c r="L76" s="84"/>
      <c r="M76" s="59"/>
      <c r="N76" s="59"/>
    </row>
    <row r="77" spans="1:18" s="32" customFormat="1" ht="37.5" customHeight="1" thickBot="1" x14ac:dyDescent="0.3">
      <c r="A77" s="172"/>
      <c r="B77" s="49" t="s">
        <v>64</v>
      </c>
      <c r="C77" s="375">
        <v>1</v>
      </c>
      <c r="D77" s="376"/>
      <c r="E77" s="376"/>
      <c r="F77" s="376"/>
      <c r="G77" s="377"/>
      <c r="H77" s="176"/>
      <c r="I77" s="69"/>
      <c r="J77" s="70"/>
      <c r="K77" s="70"/>
      <c r="L77" s="58"/>
      <c r="M77" s="58"/>
      <c r="N77" s="58"/>
      <c r="O77" s="70"/>
      <c r="P77" s="70"/>
      <c r="Q77" s="70"/>
      <c r="R77" s="70"/>
    </row>
    <row r="78" spans="1:18" s="32" customFormat="1" ht="30" customHeight="1" thickBot="1" x14ac:dyDescent="0.35">
      <c r="A78" s="172"/>
      <c r="B78" s="51"/>
      <c r="C78" s="52" t="s">
        <v>65</v>
      </c>
      <c r="D78" s="53" t="s">
        <v>66</v>
      </c>
      <c r="E78" s="66" t="s">
        <v>172</v>
      </c>
      <c r="F78" s="54" t="s">
        <v>67</v>
      </c>
      <c r="G78" s="55" t="s">
        <v>68</v>
      </c>
      <c r="H78" s="176"/>
      <c r="I78" s="69"/>
      <c r="J78" s="70"/>
      <c r="K78" s="70"/>
      <c r="L78" s="58"/>
      <c r="M78" s="58"/>
      <c r="N78" s="58"/>
      <c r="O78" s="70"/>
      <c r="P78" s="70"/>
      <c r="Q78" s="70"/>
      <c r="R78" s="70"/>
    </row>
    <row r="79" spans="1:18" s="32" customFormat="1" ht="23.25" customHeight="1" x14ac:dyDescent="0.35">
      <c r="A79" s="172"/>
      <c r="B79" s="357" t="s">
        <v>69</v>
      </c>
      <c r="C79" s="50">
        <v>82101500</v>
      </c>
      <c r="D79" s="63"/>
      <c r="E79" s="36"/>
      <c r="F79" s="358" t="str">
        <f>IF(K83&gt;=1,"CUMPLE","NO CUMPLE")</f>
        <v>NO CUMPLE</v>
      </c>
      <c r="G79" s="86"/>
      <c r="H79" s="176"/>
      <c r="I79" s="69"/>
      <c r="J79" s="94" t="s">
        <v>79</v>
      </c>
      <c r="K79" s="70">
        <f>IF(D79="X",1,0)</f>
        <v>0</v>
      </c>
      <c r="L79" s="58"/>
      <c r="M79" s="58"/>
      <c r="N79" s="58"/>
      <c r="O79" s="70"/>
      <c r="P79" s="70"/>
      <c r="Q79" s="70"/>
      <c r="R79" s="70"/>
    </row>
    <row r="80" spans="1:18" s="34" customFormat="1" ht="15" customHeight="1" x14ac:dyDescent="0.3">
      <c r="A80" s="173"/>
      <c r="B80" s="357"/>
      <c r="C80" s="35">
        <v>82101600</v>
      </c>
      <c r="D80" s="63"/>
      <c r="E80" s="37"/>
      <c r="F80" s="358"/>
      <c r="G80" s="85"/>
      <c r="H80" s="178"/>
      <c r="I80" s="71"/>
      <c r="J80" s="57"/>
      <c r="K80" s="70">
        <f t="shared" ref="K80:K82" si="6">IF(D80="X",1,0)</f>
        <v>0</v>
      </c>
      <c r="L80" s="59"/>
      <c r="M80" s="59"/>
      <c r="N80" s="59"/>
      <c r="O80" s="57"/>
      <c r="P80" s="57"/>
      <c r="Q80" s="57"/>
      <c r="R80" s="57"/>
    </row>
    <row r="81" spans="1:18" s="34" customFormat="1" ht="19.5" x14ac:dyDescent="0.3">
      <c r="A81" s="173"/>
      <c r="B81" s="357"/>
      <c r="C81" s="35">
        <v>82101800</v>
      </c>
      <c r="D81" s="63"/>
      <c r="E81" s="37"/>
      <c r="F81" s="358"/>
      <c r="G81" s="85"/>
      <c r="H81" s="178"/>
      <c r="I81" s="71"/>
      <c r="J81" s="57"/>
      <c r="K81" s="70">
        <f t="shared" si="6"/>
        <v>0</v>
      </c>
      <c r="L81" s="59"/>
      <c r="M81" s="59"/>
      <c r="N81" s="59"/>
      <c r="O81" s="57"/>
      <c r="P81" s="57"/>
      <c r="Q81" s="57"/>
      <c r="R81" s="57"/>
    </row>
    <row r="82" spans="1:18" s="34" customFormat="1" ht="18" customHeight="1" thickBot="1" x14ac:dyDescent="0.35">
      <c r="A82" s="173"/>
      <c r="B82" s="357"/>
      <c r="C82" s="38">
        <v>82101900</v>
      </c>
      <c r="D82" s="63"/>
      <c r="E82" s="39"/>
      <c r="F82" s="358"/>
      <c r="G82" s="87"/>
      <c r="H82" s="178"/>
      <c r="I82" s="71"/>
      <c r="J82" s="57"/>
      <c r="K82" s="70">
        <f t="shared" si="6"/>
        <v>0</v>
      </c>
      <c r="L82" s="59"/>
      <c r="M82" s="59"/>
      <c r="N82" s="59"/>
      <c r="O82" s="57"/>
      <c r="P82" s="57"/>
      <c r="Q82" s="57"/>
      <c r="R82" s="57"/>
    </row>
    <row r="83" spans="1:18" s="32" customFormat="1" ht="22.5" customHeight="1" thickBot="1" x14ac:dyDescent="0.35">
      <c r="A83" s="172"/>
      <c r="B83" s="40" t="s">
        <v>171</v>
      </c>
      <c r="C83" s="41"/>
      <c r="D83" s="64"/>
      <c r="E83" s="61"/>
      <c r="F83" s="43" t="str">
        <f>IF(D83="","NO CUMPLE","CUMPLE")</f>
        <v>NO CUMPLE</v>
      </c>
      <c r="G83" s="88"/>
      <c r="H83" s="179">
        <f>YEAR(D83)</f>
        <v>1900</v>
      </c>
      <c r="I83" s="69"/>
      <c r="J83" s="70"/>
      <c r="K83" s="70">
        <f>SUM(K79:K82)</f>
        <v>0</v>
      </c>
      <c r="L83" s="58"/>
      <c r="M83" s="58"/>
      <c r="N83" s="58"/>
      <c r="O83" s="70"/>
      <c r="P83" s="70"/>
      <c r="Q83" s="70"/>
      <c r="R83" s="70"/>
    </row>
    <row r="84" spans="1:18" s="32" customFormat="1" ht="20.25" customHeight="1" thickBot="1" x14ac:dyDescent="0.35">
      <c r="A84" s="172"/>
      <c r="B84" s="40" t="s">
        <v>70</v>
      </c>
      <c r="C84" s="41"/>
      <c r="D84" s="65"/>
      <c r="E84" s="61"/>
      <c r="F84" s="43" t="str">
        <f>IF(D84="","NO CUMPLE","CUMPLE")</f>
        <v>NO CUMPLE</v>
      </c>
      <c r="G84" s="88"/>
      <c r="H84" s="176"/>
      <c r="I84" s="69"/>
      <c r="J84" s="70"/>
      <c r="K84" s="70"/>
      <c r="L84" s="58"/>
      <c r="M84" s="58"/>
      <c r="N84" s="58"/>
      <c r="O84" s="70"/>
      <c r="P84" s="70"/>
      <c r="Q84" s="70"/>
      <c r="R84" s="70"/>
    </row>
    <row r="85" spans="1:18" s="32" customFormat="1" ht="24.75" customHeight="1" thickBot="1" x14ac:dyDescent="0.35">
      <c r="A85" s="172"/>
      <c r="B85" s="40" t="s">
        <v>72</v>
      </c>
      <c r="C85" s="41"/>
      <c r="D85" s="64"/>
      <c r="E85" s="62"/>
      <c r="F85" s="43" t="str">
        <f>IF(D85="","",IF(OR(D85&gt;$C$5,D85&lt;$K$25,),"NO CUMPLE","CUMPLE"))</f>
        <v/>
      </c>
      <c r="G85" s="88"/>
      <c r="H85" s="180"/>
      <c r="I85" s="69"/>
      <c r="J85" s="70"/>
      <c r="K85" s="95">
        <v>41846</v>
      </c>
      <c r="L85" s="58"/>
      <c r="M85" s="58"/>
      <c r="N85" s="58"/>
      <c r="O85" s="75"/>
      <c r="P85" s="70"/>
      <c r="Q85" s="70"/>
      <c r="R85" s="70"/>
    </row>
    <row r="86" spans="1:18" s="32" customFormat="1" ht="19.5" customHeight="1" thickBot="1" x14ac:dyDescent="0.35">
      <c r="A86" s="172"/>
      <c r="B86" s="40" t="s">
        <v>71</v>
      </c>
      <c r="C86" s="41"/>
      <c r="D86" s="42" t="str">
        <f>IFERROR((D84/(VLOOKUP(H83,Hoja1!$A$9:$C$44,3,0)))*C77,"PENDIENTE")</f>
        <v>PENDIENTE</v>
      </c>
      <c r="E86" s="62"/>
      <c r="F86" s="43" t="str">
        <f>IF(D86=0,"NO CUMPLE","CUMPLE")</f>
        <v>CUMPLE</v>
      </c>
      <c r="G86" s="88"/>
      <c r="H86" s="180"/>
      <c r="I86" s="69"/>
      <c r="J86" s="70"/>
      <c r="K86" s="70"/>
      <c r="L86" s="58"/>
      <c r="M86" s="58"/>
      <c r="N86" s="58"/>
      <c r="O86" s="70"/>
      <c r="P86" s="70"/>
      <c r="Q86" s="70"/>
      <c r="R86" s="70"/>
    </row>
    <row r="87" spans="1:18" s="32" customFormat="1" ht="19.5" x14ac:dyDescent="0.35">
      <c r="A87" s="172"/>
      <c r="B87" s="359" t="s">
        <v>86</v>
      </c>
      <c r="C87" s="50" t="s">
        <v>81</v>
      </c>
      <c r="D87" s="63"/>
      <c r="E87" s="36"/>
      <c r="F87" s="358" t="str">
        <f>IF(K92&gt;=1,"CUMPLE","NO CUMPLE")</f>
        <v>NO CUMPLE</v>
      </c>
      <c r="G87" s="86"/>
      <c r="H87" s="176"/>
      <c r="I87" s="69"/>
      <c r="J87" s="94" t="s">
        <v>79</v>
      </c>
      <c r="K87" s="70">
        <f>IF(D87="X",1,0)</f>
        <v>0</v>
      </c>
      <c r="L87" s="58"/>
      <c r="M87" s="58"/>
      <c r="N87" s="58"/>
      <c r="O87" s="70"/>
      <c r="P87" s="70"/>
      <c r="Q87" s="70"/>
      <c r="R87" s="70"/>
    </row>
    <row r="88" spans="1:18" s="34" customFormat="1" ht="19.5" x14ac:dyDescent="0.3">
      <c r="A88" s="173"/>
      <c r="B88" s="359"/>
      <c r="C88" s="35" t="s">
        <v>82</v>
      </c>
      <c r="D88" s="63"/>
      <c r="E88" s="37"/>
      <c r="F88" s="358"/>
      <c r="G88" s="85"/>
      <c r="H88" s="178"/>
      <c r="I88" s="71"/>
      <c r="J88" s="57"/>
      <c r="K88" s="70">
        <f t="shared" ref="K88:K91" si="7">IF(D88="X",1,0)</f>
        <v>0</v>
      </c>
      <c r="L88" s="59"/>
      <c r="M88" s="59"/>
      <c r="N88" s="59"/>
      <c r="O88" s="57"/>
      <c r="P88" s="57"/>
      <c r="Q88" s="57"/>
      <c r="R88" s="57"/>
    </row>
    <row r="89" spans="1:18" s="34" customFormat="1" ht="19.5" x14ac:dyDescent="0.3">
      <c r="A89" s="173"/>
      <c r="B89" s="359"/>
      <c r="C89" s="35" t="s">
        <v>83</v>
      </c>
      <c r="D89" s="63"/>
      <c r="E89" s="37"/>
      <c r="F89" s="358"/>
      <c r="G89" s="85"/>
      <c r="H89" s="178"/>
      <c r="I89" s="71"/>
      <c r="J89" s="57"/>
      <c r="K89" s="70">
        <f t="shared" si="7"/>
        <v>0</v>
      </c>
      <c r="L89" s="59"/>
      <c r="M89" s="59"/>
      <c r="N89" s="59"/>
      <c r="O89" s="57"/>
      <c r="P89" s="57"/>
      <c r="Q89" s="57"/>
      <c r="R89" s="57"/>
    </row>
    <row r="90" spans="1:18" s="34" customFormat="1" ht="19.5" x14ac:dyDescent="0.3">
      <c r="A90" s="173"/>
      <c r="B90" s="359"/>
      <c r="C90" s="38" t="s">
        <v>84</v>
      </c>
      <c r="D90" s="63"/>
      <c r="E90" s="67"/>
      <c r="F90" s="358"/>
      <c r="G90" s="85"/>
      <c r="H90" s="178"/>
      <c r="I90" s="71"/>
      <c r="J90" s="57"/>
      <c r="K90" s="70">
        <f t="shared" si="7"/>
        <v>0</v>
      </c>
      <c r="L90" s="59"/>
      <c r="M90" s="59"/>
      <c r="N90" s="59"/>
      <c r="O90" s="57"/>
      <c r="P90" s="57"/>
      <c r="Q90" s="57"/>
      <c r="R90" s="57"/>
    </row>
    <row r="91" spans="1:18" s="34" customFormat="1" ht="20.25" thickBot="1" x14ac:dyDescent="0.35">
      <c r="A91" s="173"/>
      <c r="B91" s="359"/>
      <c r="C91" s="68" t="s">
        <v>85</v>
      </c>
      <c r="D91" s="63"/>
      <c r="E91" s="39"/>
      <c r="F91" s="358"/>
      <c r="G91" s="87"/>
      <c r="H91" s="178"/>
      <c r="I91" s="71"/>
      <c r="J91" s="57"/>
      <c r="K91" s="70">
        <f t="shared" si="7"/>
        <v>0</v>
      </c>
      <c r="L91" s="59"/>
      <c r="M91" s="59"/>
      <c r="N91" s="59"/>
      <c r="O91" s="57"/>
      <c r="P91" s="57"/>
      <c r="Q91" s="57"/>
      <c r="R91" s="57"/>
    </row>
    <row r="92" spans="1:18" s="32" customFormat="1" ht="16.5" thickBot="1" x14ac:dyDescent="0.35">
      <c r="A92" s="172"/>
      <c r="B92" s="45" t="s">
        <v>87</v>
      </c>
      <c r="C92" s="46"/>
      <c r="D92" s="46"/>
      <c r="E92" s="46"/>
      <c r="F92" s="78" t="str">
        <f>IF(F87="","PENDIENTE",IF(F86="","PENDIENTE",IF(F85="","PENDIENTE",IF(F84="","PENDIENTE",IF(F83="","PENDIENTE",IF(F79="","PENDIENTE",IF(F87="NO CUMPLE","NO CUMPLE",IF(F86="NO CUMPLE","NO CUMPLE",IF(F85="NO CUMPLE","NO CUMPLE",IF(F84="NO CUMPLE","NO CUMPLE",(IF(F83="NO CUMPLE","NO CUMPLE",IF(F79="NO CUMPLE","NO CUMPLE","CUMPLE")))))))))))))</f>
        <v>PENDIENTE</v>
      </c>
      <c r="G92" s="44"/>
      <c r="H92" s="181" t="s">
        <v>74</v>
      </c>
      <c r="I92" s="69"/>
      <c r="J92" s="70"/>
      <c r="K92" s="70">
        <f>SUM(K87:K91)</f>
        <v>0</v>
      </c>
      <c r="L92" s="58"/>
      <c r="M92" s="58"/>
      <c r="N92" s="58"/>
      <c r="O92" s="70"/>
      <c r="P92" s="70"/>
      <c r="Q92" s="70"/>
      <c r="R92" s="70"/>
    </row>
    <row r="93" spans="1:18" ht="14.25" thickBot="1" x14ac:dyDescent="0.3">
      <c r="B93" s="79"/>
      <c r="C93" s="79"/>
      <c r="D93" s="79"/>
      <c r="E93" s="79"/>
      <c r="F93" s="80"/>
      <c r="G93" s="79"/>
      <c r="I93" s="72"/>
      <c r="L93" s="11"/>
      <c r="M93" s="11"/>
      <c r="N93" s="11"/>
      <c r="O93" s="72"/>
      <c r="P93" s="72"/>
      <c r="Q93" s="72"/>
      <c r="R93" s="72"/>
    </row>
    <row r="94" spans="1:18" s="32" customFormat="1" ht="21" thickBot="1" x14ac:dyDescent="0.3">
      <c r="A94" s="172"/>
      <c r="B94" s="48" t="s">
        <v>91</v>
      </c>
      <c r="C94" s="366" t="s">
        <v>76</v>
      </c>
      <c r="D94" s="367"/>
      <c r="E94" s="367"/>
      <c r="F94" s="367"/>
      <c r="G94" s="368"/>
      <c r="H94" s="176"/>
      <c r="I94" s="31"/>
      <c r="J94" s="70"/>
      <c r="K94" s="70"/>
      <c r="L94" s="77"/>
      <c r="M94" s="58"/>
      <c r="N94" s="58"/>
    </row>
    <row r="95" spans="1:18" s="32" customFormat="1" ht="34.5" customHeight="1" thickBot="1" x14ac:dyDescent="0.3">
      <c r="A95" s="172"/>
      <c r="B95" s="47" t="s">
        <v>62</v>
      </c>
      <c r="C95" s="366" t="s">
        <v>78</v>
      </c>
      <c r="D95" s="367"/>
      <c r="E95" s="367"/>
      <c r="F95" s="367"/>
      <c r="G95" s="368"/>
      <c r="H95" s="176"/>
      <c r="I95" s="31"/>
      <c r="J95" s="70"/>
      <c r="K95" s="70"/>
      <c r="L95" s="83"/>
      <c r="M95" s="58"/>
      <c r="N95" s="58"/>
    </row>
    <row r="96" spans="1:18" s="34" customFormat="1" ht="32.25" customHeight="1" thickBot="1" x14ac:dyDescent="0.35">
      <c r="A96" s="173"/>
      <c r="B96" s="56" t="s">
        <v>63</v>
      </c>
      <c r="C96" s="394"/>
      <c r="D96" s="395"/>
      <c r="E96" s="395"/>
      <c r="F96" s="395"/>
      <c r="G96" s="396"/>
      <c r="H96" s="178"/>
      <c r="I96" s="33"/>
      <c r="J96" s="57"/>
      <c r="K96" s="57"/>
      <c r="L96" s="84"/>
      <c r="M96" s="59"/>
      <c r="N96" s="59"/>
    </row>
    <row r="97" spans="1:18" s="32" customFormat="1" ht="37.5" customHeight="1" thickBot="1" x14ac:dyDescent="0.3">
      <c r="A97" s="172"/>
      <c r="B97" s="49" t="s">
        <v>64</v>
      </c>
      <c r="C97" s="375">
        <v>1</v>
      </c>
      <c r="D97" s="376"/>
      <c r="E97" s="376"/>
      <c r="F97" s="376"/>
      <c r="G97" s="377"/>
      <c r="H97" s="176"/>
      <c r="I97" s="69"/>
      <c r="J97" s="70"/>
      <c r="K97" s="70"/>
      <c r="L97" s="58"/>
      <c r="M97" s="58"/>
      <c r="N97" s="58"/>
      <c r="O97" s="70"/>
      <c r="P97" s="70"/>
      <c r="Q97" s="70"/>
      <c r="R97" s="70"/>
    </row>
    <row r="98" spans="1:18" s="32" customFormat="1" ht="30" customHeight="1" thickBot="1" x14ac:dyDescent="0.35">
      <c r="A98" s="172"/>
      <c r="B98" s="51"/>
      <c r="C98" s="52" t="s">
        <v>65</v>
      </c>
      <c r="D98" s="53" t="s">
        <v>66</v>
      </c>
      <c r="E98" s="66" t="s">
        <v>172</v>
      </c>
      <c r="F98" s="54" t="s">
        <v>67</v>
      </c>
      <c r="G98" s="55" t="s">
        <v>68</v>
      </c>
      <c r="H98" s="176"/>
      <c r="I98" s="69"/>
      <c r="J98" s="70"/>
      <c r="K98" s="70"/>
      <c r="L98" s="58"/>
      <c r="M98" s="58"/>
      <c r="N98" s="58"/>
      <c r="O98" s="70"/>
      <c r="P98" s="70"/>
      <c r="Q98" s="70"/>
      <c r="R98" s="70"/>
    </row>
    <row r="99" spans="1:18" s="32" customFormat="1" ht="23.25" customHeight="1" x14ac:dyDescent="0.35">
      <c r="A99" s="172"/>
      <c r="B99" s="357" t="s">
        <v>69</v>
      </c>
      <c r="C99" s="50">
        <v>82101500</v>
      </c>
      <c r="D99" s="63"/>
      <c r="E99" s="36"/>
      <c r="F99" s="358" t="str">
        <f>IF(K103&gt;=1,"CUMPLE","NO CUMPLE")</f>
        <v>NO CUMPLE</v>
      </c>
      <c r="G99" s="86"/>
      <c r="H99" s="176"/>
      <c r="I99" s="69"/>
      <c r="J99" s="94" t="s">
        <v>79</v>
      </c>
      <c r="K99" s="70">
        <f>IF(D99="X",1,0)</f>
        <v>0</v>
      </c>
      <c r="L99" s="58"/>
      <c r="M99" s="58"/>
      <c r="N99" s="58"/>
      <c r="O99" s="70"/>
      <c r="P99" s="70"/>
      <c r="Q99" s="70"/>
      <c r="R99" s="70"/>
    </row>
    <row r="100" spans="1:18" s="34" customFormat="1" ht="15" customHeight="1" x14ac:dyDescent="0.3">
      <c r="A100" s="173"/>
      <c r="B100" s="357"/>
      <c r="C100" s="35">
        <v>82101600</v>
      </c>
      <c r="D100" s="63"/>
      <c r="E100" s="37"/>
      <c r="F100" s="358"/>
      <c r="G100" s="85"/>
      <c r="H100" s="178"/>
      <c r="I100" s="71"/>
      <c r="J100" s="57"/>
      <c r="K100" s="70">
        <f t="shared" ref="K100:K102" si="8">IF(D100="X",1,0)</f>
        <v>0</v>
      </c>
      <c r="L100" s="59"/>
      <c r="M100" s="59"/>
      <c r="N100" s="59"/>
      <c r="O100" s="57"/>
      <c r="P100" s="57"/>
      <c r="Q100" s="57"/>
      <c r="R100" s="57"/>
    </row>
    <row r="101" spans="1:18" s="34" customFormat="1" ht="19.5" x14ac:dyDescent="0.3">
      <c r="A101" s="173"/>
      <c r="B101" s="357"/>
      <c r="C101" s="35">
        <v>82101800</v>
      </c>
      <c r="D101" s="63"/>
      <c r="E101" s="37"/>
      <c r="F101" s="358"/>
      <c r="G101" s="85"/>
      <c r="H101" s="178"/>
      <c r="I101" s="71"/>
      <c r="J101" s="57"/>
      <c r="K101" s="70">
        <f t="shared" si="8"/>
        <v>0</v>
      </c>
      <c r="L101" s="59"/>
      <c r="M101" s="59"/>
      <c r="N101" s="59"/>
      <c r="O101" s="57"/>
      <c r="P101" s="57"/>
      <c r="Q101" s="57"/>
      <c r="R101" s="57"/>
    </row>
    <row r="102" spans="1:18" s="34" customFormat="1" ht="18" customHeight="1" thickBot="1" x14ac:dyDescent="0.35">
      <c r="A102" s="173"/>
      <c r="B102" s="357"/>
      <c r="C102" s="38">
        <v>82101900</v>
      </c>
      <c r="D102" s="63"/>
      <c r="E102" s="39"/>
      <c r="F102" s="358"/>
      <c r="G102" s="87"/>
      <c r="H102" s="178"/>
      <c r="I102" s="71"/>
      <c r="J102" s="57"/>
      <c r="K102" s="70">
        <f t="shared" si="8"/>
        <v>0</v>
      </c>
      <c r="L102" s="59"/>
      <c r="M102" s="59"/>
      <c r="N102" s="59"/>
      <c r="O102" s="57"/>
      <c r="P102" s="57"/>
      <c r="Q102" s="57"/>
      <c r="R102" s="57"/>
    </row>
    <row r="103" spans="1:18" s="32" customFormat="1" ht="22.5" customHeight="1" thickBot="1" x14ac:dyDescent="0.35">
      <c r="A103" s="172"/>
      <c r="B103" s="40" t="s">
        <v>171</v>
      </c>
      <c r="C103" s="41"/>
      <c r="D103" s="64"/>
      <c r="E103" s="61"/>
      <c r="F103" s="43" t="str">
        <f>IF(D103="","NO CUMPLE","CUMPLE")</f>
        <v>NO CUMPLE</v>
      </c>
      <c r="G103" s="88"/>
      <c r="H103" s="179">
        <f>YEAR(D103)</f>
        <v>1900</v>
      </c>
      <c r="I103" s="69"/>
      <c r="J103" s="70"/>
      <c r="K103" s="70">
        <f>SUM(K99:K102)</f>
        <v>0</v>
      </c>
      <c r="L103" s="58"/>
      <c r="M103" s="58"/>
      <c r="N103" s="58"/>
      <c r="O103" s="70"/>
      <c r="P103" s="70"/>
      <c r="Q103" s="70"/>
      <c r="R103" s="70"/>
    </row>
    <row r="104" spans="1:18" s="32" customFormat="1" ht="20.25" customHeight="1" thickBot="1" x14ac:dyDescent="0.35">
      <c r="A104" s="172"/>
      <c r="B104" s="40" t="s">
        <v>70</v>
      </c>
      <c r="C104" s="41"/>
      <c r="D104" s="65"/>
      <c r="E104" s="61"/>
      <c r="F104" s="43" t="str">
        <f>IF(D104="","NO CUMPLE","CUMPLE")</f>
        <v>NO CUMPLE</v>
      </c>
      <c r="G104" s="88"/>
      <c r="H104" s="176"/>
      <c r="I104" s="69"/>
      <c r="J104" s="70"/>
      <c r="K104" s="70"/>
      <c r="L104" s="58"/>
      <c r="M104" s="58"/>
      <c r="N104" s="58"/>
      <c r="O104" s="70"/>
      <c r="P104" s="70"/>
      <c r="Q104" s="70"/>
      <c r="R104" s="70"/>
    </row>
    <row r="105" spans="1:18" s="32" customFormat="1" ht="24.75" customHeight="1" thickBot="1" x14ac:dyDescent="0.35">
      <c r="A105" s="172"/>
      <c r="B105" s="40" t="s">
        <v>72</v>
      </c>
      <c r="C105" s="41"/>
      <c r="D105" s="64"/>
      <c r="E105" s="62"/>
      <c r="F105" s="43" t="str">
        <f>IF(D105="","",IF(OR(D105&gt;$C$5,D105&lt;$K$25,),"NO CUMPLE","CUMPLE"))</f>
        <v/>
      </c>
      <c r="G105" s="88"/>
      <c r="H105" s="180"/>
      <c r="I105" s="69"/>
      <c r="J105" s="70"/>
      <c r="K105" s="95">
        <v>41846</v>
      </c>
      <c r="L105" s="58"/>
      <c r="M105" s="58"/>
      <c r="N105" s="58"/>
      <c r="O105" s="75"/>
      <c r="P105" s="70"/>
      <c r="Q105" s="70"/>
      <c r="R105" s="70"/>
    </row>
    <row r="106" spans="1:18" s="32" customFormat="1" ht="19.5" customHeight="1" thickBot="1" x14ac:dyDescent="0.35">
      <c r="A106" s="172"/>
      <c r="B106" s="40" t="s">
        <v>71</v>
      </c>
      <c r="C106" s="41"/>
      <c r="D106" s="42" t="str">
        <f>IFERROR((D104/(VLOOKUP(H103,Hoja1!$A$9:$C$44,3,0)))*C97,"PENDIENTE")</f>
        <v>PENDIENTE</v>
      </c>
      <c r="E106" s="62"/>
      <c r="F106" s="43" t="str">
        <f>IF(D106=0,"NO CUMPLE","CUMPLE")</f>
        <v>CUMPLE</v>
      </c>
      <c r="G106" s="88"/>
      <c r="H106" s="180"/>
      <c r="I106" s="69"/>
      <c r="J106" s="70"/>
      <c r="K106" s="70"/>
      <c r="L106" s="58"/>
      <c r="M106" s="58"/>
      <c r="N106" s="58"/>
      <c r="O106" s="70"/>
      <c r="P106" s="70"/>
      <c r="Q106" s="70"/>
      <c r="R106" s="70"/>
    </row>
    <row r="107" spans="1:18" s="32" customFormat="1" ht="19.5" x14ac:dyDescent="0.35">
      <c r="A107" s="172"/>
      <c r="B107" s="359" t="s">
        <v>86</v>
      </c>
      <c r="C107" s="50" t="s">
        <v>81</v>
      </c>
      <c r="D107" s="63"/>
      <c r="E107" s="36"/>
      <c r="F107" s="358" t="str">
        <f>IF(K112&gt;=1,"CUMPLE","NO CUMPLE")</f>
        <v>NO CUMPLE</v>
      </c>
      <c r="G107" s="86"/>
      <c r="H107" s="176"/>
      <c r="I107" s="69"/>
      <c r="J107" s="94" t="s">
        <v>79</v>
      </c>
      <c r="K107" s="70">
        <f>IF(D107="X",1,0)</f>
        <v>0</v>
      </c>
      <c r="L107" s="58"/>
      <c r="M107" s="58">
        <f>IF(F32="CUMPLE",1,0)</f>
        <v>1</v>
      </c>
      <c r="N107" s="58"/>
      <c r="O107" s="70"/>
      <c r="P107" s="70"/>
      <c r="Q107" s="70"/>
      <c r="R107" s="70"/>
    </row>
    <row r="108" spans="1:18" s="34" customFormat="1" ht="19.5" x14ac:dyDescent="0.3">
      <c r="A108" s="173"/>
      <c r="B108" s="359"/>
      <c r="C108" s="35" t="s">
        <v>82</v>
      </c>
      <c r="D108" s="63"/>
      <c r="E108" s="37"/>
      <c r="F108" s="358"/>
      <c r="G108" s="85"/>
      <c r="H108" s="178"/>
      <c r="I108" s="71"/>
      <c r="J108" s="57"/>
      <c r="K108" s="70">
        <f t="shared" ref="K108:K111" si="9">IF(D108="X",1,0)</f>
        <v>0</v>
      </c>
      <c r="L108" s="59"/>
      <c r="M108" s="58">
        <f>IF(F52="CUMPLE",1,0)</f>
        <v>1</v>
      </c>
      <c r="N108" s="59"/>
      <c r="O108" s="57"/>
      <c r="P108" s="57"/>
      <c r="Q108" s="57"/>
      <c r="R108" s="57"/>
    </row>
    <row r="109" spans="1:18" s="34" customFormat="1" ht="19.5" x14ac:dyDescent="0.3">
      <c r="A109" s="173"/>
      <c r="B109" s="359"/>
      <c r="C109" s="35" t="s">
        <v>83</v>
      </c>
      <c r="D109" s="63"/>
      <c r="E109" s="37"/>
      <c r="F109" s="358"/>
      <c r="G109" s="85"/>
      <c r="H109" s="178"/>
      <c r="I109" s="71"/>
      <c r="J109" s="57"/>
      <c r="K109" s="70">
        <f t="shared" si="9"/>
        <v>0</v>
      </c>
      <c r="L109" s="59"/>
      <c r="M109" s="58">
        <f>IF(F72="CUMPLE",1,0)</f>
        <v>0</v>
      </c>
      <c r="N109" s="59"/>
      <c r="O109" s="57"/>
      <c r="P109" s="57"/>
      <c r="Q109" s="57"/>
      <c r="R109" s="57"/>
    </row>
    <row r="110" spans="1:18" s="34" customFormat="1" ht="19.5" x14ac:dyDescent="0.3">
      <c r="A110" s="173"/>
      <c r="B110" s="359"/>
      <c r="C110" s="38" t="s">
        <v>84</v>
      </c>
      <c r="D110" s="63"/>
      <c r="E110" s="67"/>
      <c r="F110" s="358"/>
      <c r="G110" s="85"/>
      <c r="H110" s="178"/>
      <c r="I110" s="71"/>
      <c r="J110" s="57"/>
      <c r="K110" s="70">
        <f t="shared" si="9"/>
        <v>0</v>
      </c>
      <c r="L110" s="59"/>
      <c r="M110" s="58">
        <f>IF(F92="CUMPLE",1,0)</f>
        <v>0</v>
      </c>
      <c r="N110" s="59"/>
      <c r="O110" s="57"/>
      <c r="P110" s="57"/>
      <c r="Q110" s="57"/>
      <c r="R110" s="57"/>
    </row>
    <row r="111" spans="1:18" s="34" customFormat="1" ht="20.25" thickBot="1" x14ac:dyDescent="0.35">
      <c r="A111" s="173"/>
      <c r="B111" s="359"/>
      <c r="C111" s="68" t="s">
        <v>85</v>
      </c>
      <c r="D111" s="63"/>
      <c r="E111" s="39"/>
      <c r="F111" s="358"/>
      <c r="G111" s="87"/>
      <c r="H111" s="178"/>
      <c r="I111" s="71"/>
      <c r="J111" s="57"/>
      <c r="K111" s="70">
        <f t="shared" si="9"/>
        <v>0</v>
      </c>
      <c r="L111" s="59"/>
      <c r="M111" s="58">
        <f>IF(F112="CUMPLE",1,0)</f>
        <v>0</v>
      </c>
      <c r="N111" s="59"/>
      <c r="O111" s="57"/>
      <c r="P111" s="57"/>
      <c r="Q111" s="57"/>
      <c r="R111" s="57"/>
    </row>
    <row r="112" spans="1:18" s="32" customFormat="1" ht="16.5" thickBot="1" x14ac:dyDescent="0.35">
      <c r="A112" s="172"/>
      <c r="B112" s="45" t="s">
        <v>87</v>
      </c>
      <c r="C112" s="46"/>
      <c r="D112" s="46"/>
      <c r="E112" s="46"/>
      <c r="F112" s="78" t="str">
        <f>IF(F107="","PENDIENTE",IF(F106="","PENDIENTE",IF(F105="","PENDIENTE",IF(F104="","PENDIENTE",IF(F103="","PENDIENTE",IF(F99="","PENDIENTE",IF(F107="NO CUMPLE","NO CUMPLE",IF(F106="NO CUMPLE","NO CUMPLE",IF(F105="NO CUMPLE","NO CUMPLE",IF(F104="NO CUMPLE","NO CUMPLE",(IF(F103="NO CUMPLE","NO CUMPLE",IF(F99="NO CUMPLE","NO CUMPLE","CUMPLE")))))))))))))</f>
        <v>PENDIENTE</v>
      </c>
      <c r="G112" s="44"/>
      <c r="H112" s="181" t="s">
        <v>74</v>
      </c>
      <c r="I112" s="69"/>
      <c r="J112" s="70"/>
      <c r="K112" s="70">
        <f>SUM(K107:K111)</f>
        <v>0</v>
      </c>
      <c r="L112" s="58"/>
      <c r="M112" s="58">
        <f>SUM(M107:M111)</f>
        <v>2</v>
      </c>
      <c r="N112" s="58"/>
      <c r="O112" s="70"/>
      <c r="P112" s="70"/>
      <c r="Q112" s="70"/>
      <c r="R112" s="70"/>
    </row>
    <row r="113" spans="1:18" ht="14.25" thickBot="1" x14ac:dyDescent="0.3">
      <c r="B113"/>
      <c r="C113"/>
      <c r="D113"/>
      <c r="E113"/>
      <c r="F113" s="1"/>
      <c r="G113"/>
      <c r="I113" s="72"/>
      <c r="L113" s="72"/>
      <c r="M113" s="72"/>
      <c r="N113" s="72"/>
      <c r="O113" s="72"/>
      <c r="P113" s="72"/>
      <c r="Q113" s="72"/>
      <c r="R113" s="72"/>
    </row>
    <row r="114" spans="1:18" ht="16.5" customHeight="1" thickBot="1" x14ac:dyDescent="0.3">
      <c r="B114" s="360" t="s">
        <v>92</v>
      </c>
      <c r="C114" s="361"/>
      <c r="D114" s="361"/>
      <c r="E114" s="361"/>
      <c r="F114" s="362"/>
      <c r="G114" s="81">
        <f>IFERROR(SUM(D26,D46,D66,D86,D106),"")</f>
        <v>7972.0806101054477</v>
      </c>
    </row>
    <row r="115" spans="1:18" ht="14.25" thickBot="1" x14ac:dyDescent="0.3">
      <c r="B115"/>
      <c r="C115"/>
      <c r="D115"/>
      <c r="E115"/>
      <c r="F115" s="1"/>
      <c r="G115"/>
    </row>
    <row r="116" spans="1:18" ht="16.5" thickBot="1" x14ac:dyDescent="0.35">
      <c r="B116"/>
      <c r="C116"/>
      <c r="D116"/>
      <c r="E116"/>
      <c r="F116" s="1"/>
      <c r="G116" s="78" t="str">
        <f>IF(G114="","",IF(G114&gt;=$C$7,"CUMPLE","NO CUMPLE"))</f>
        <v>CUMPLE</v>
      </c>
    </row>
    <row r="117" spans="1:18" ht="14.25" thickBot="1" x14ac:dyDescent="0.3">
      <c r="B117"/>
      <c r="C117"/>
      <c r="D117"/>
      <c r="E117"/>
      <c r="F117" s="1"/>
      <c r="G117"/>
    </row>
    <row r="118" spans="1:18" ht="20.25" thickBot="1" x14ac:dyDescent="0.4">
      <c r="B118" s="306" t="s">
        <v>93</v>
      </c>
      <c r="C118" s="307"/>
      <c r="D118" s="307"/>
      <c r="E118" s="307"/>
      <c r="F118" s="308"/>
      <c r="G118" s="82" t="str">
        <f>IF(M112&lt;=1,"NO HABILITADO",IF(G116="NO CUMPLE","NO HABILITADO","HABILITADO"))</f>
        <v>HABILITADO</v>
      </c>
    </row>
    <row r="119" spans="1:18" x14ac:dyDescent="0.25">
      <c r="B119"/>
      <c r="C119"/>
      <c r="D119"/>
      <c r="E119"/>
      <c r="F119" s="1"/>
      <c r="G119"/>
    </row>
    <row r="120" spans="1:18" s="34" customFormat="1" ht="19.5" thickBot="1" x14ac:dyDescent="0.35">
      <c r="A120" s="173"/>
      <c r="B120" s="309" t="s">
        <v>94</v>
      </c>
      <c r="C120" s="310"/>
      <c r="D120" s="310"/>
      <c r="E120" s="310"/>
      <c r="F120" s="310"/>
      <c r="G120" s="311"/>
      <c r="H120" s="176"/>
      <c r="I120" s="33"/>
      <c r="J120" s="57"/>
      <c r="K120" s="57" t="s">
        <v>73</v>
      </c>
    </row>
    <row r="121" spans="1:18" s="34" customFormat="1" ht="3.75" customHeight="1" thickBot="1" x14ac:dyDescent="0.35">
      <c r="A121" s="173"/>
      <c r="B121" s="99"/>
      <c r="C121" s="99"/>
      <c r="D121" s="99"/>
      <c r="E121" s="99"/>
      <c r="F121" s="99"/>
      <c r="G121" s="99"/>
      <c r="H121" s="176"/>
      <c r="I121" s="33"/>
      <c r="J121" s="57"/>
      <c r="K121" s="57" t="s">
        <v>74</v>
      </c>
    </row>
    <row r="122" spans="1:18" s="34" customFormat="1" ht="36.75" customHeight="1" thickBot="1" x14ac:dyDescent="0.35">
      <c r="A122" s="173"/>
      <c r="B122" s="280" t="s">
        <v>116</v>
      </c>
      <c r="C122" s="281"/>
      <c r="D122" s="281"/>
      <c r="E122" s="281"/>
      <c r="F122" s="281"/>
      <c r="G122" s="135" t="s">
        <v>73</v>
      </c>
      <c r="H122" s="176"/>
      <c r="I122" s="33"/>
      <c r="J122" s="57"/>
      <c r="K122" s="57"/>
    </row>
    <row r="123" spans="1:18" s="34" customFormat="1" ht="3" customHeight="1" thickBot="1" x14ac:dyDescent="0.35">
      <c r="A123" s="173"/>
      <c r="B123" s="99"/>
      <c r="C123" s="99"/>
      <c r="D123" s="99"/>
      <c r="E123" s="99"/>
      <c r="F123" s="99"/>
      <c r="G123" s="99"/>
      <c r="H123" s="176"/>
      <c r="I123" s="33"/>
      <c r="J123" s="57"/>
      <c r="K123" s="57"/>
    </row>
    <row r="124" spans="1:18" s="34" customFormat="1" ht="27.75" customHeight="1" thickBot="1" x14ac:dyDescent="0.35">
      <c r="A124" s="173"/>
      <c r="B124" s="316" t="s">
        <v>100</v>
      </c>
      <c r="C124" s="316"/>
      <c r="D124" s="316"/>
      <c r="E124" s="316"/>
      <c r="F124" s="316"/>
      <c r="G124" s="316"/>
      <c r="H124" s="176"/>
      <c r="I124" s="33"/>
      <c r="J124" s="57"/>
      <c r="K124" s="57"/>
    </row>
    <row r="125" spans="1:18" s="34" customFormat="1" ht="27.75" customHeight="1" thickBot="1" x14ac:dyDescent="0.35">
      <c r="A125" s="173"/>
      <c r="B125" s="318" t="s">
        <v>103</v>
      </c>
      <c r="C125" s="319"/>
      <c r="D125" s="320"/>
      <c r="E125" s="319" t="s">
        <v>104</v>
      </c>
      <c r="F125" s="319"/>
      <c r="G125" s="319"/>
      <c r="H125" s="176"/>
      <c r="I125" s="33"/>
      <c r="J125" s="57"/>
      <c r="K125" s="57"/>
    </row>
    <row r="126" spans="1:18" s="34" customFormat="1" ht="48" customHeight="1" thickBot="1" x14ac:dyDescent="0.35">
      <c r="A126" s="173"/>
      <c r="B126" s="287" t="s">
        <v>101</v>
      </c>
      <c r="C126" s="288"/>
      <c r="D126" s="289"/>
      <c r="E126" s="287" t="s">
        <v>102</v>
      </c>
      <c r="F126" s="288"/>
      <c r="G126" s="289"/>
      <c r="H126" s="176"/>
      <c r="I126" s="33"/>
      <c r="J126" s="57"/>
      <c r="K126" s="57" t="s">
        <v>105</v>
      </c>
    </row>
    <row r="127" spans="1:18" s="34" customFormat="1" ht="26.25" customHeight="1" x14ac:dyDescent="0.3">
      <c r="A127" s="173"/>
      <c r="B127" s="92" t="s">
        <v>95</v>
      </c>
      <c r="C127" s="303" t="s">
        <v>224</v>
      </c>
      <c r="D127" s="291"/>
      <c r="E127" s="291"/>
      <c r="F127" s="291"/>
      <c r="G127" s="291"/>
      <c r="H127" s="182"/>
      <c r="I127" s="33"/>
      <c r="J127" s="57"/>
      <c r="K127" s="57" t="s">
        <v>106</v>
      </c>
    </row>
    <row r="128" spans="1:18" s="34" customFormat="1" ht="17.25" thickBot="1" x14ac:dyDescent="0.35">
      <c r="A128" s="173"/>
      <c r="B128" s="89"/>
      <c r="C128" s="293" t="s">
        <v>65</v>
      </c>
      <c r="D128" s="294"/>
      <c r="E128" s="90" t="s">
        <v>66</v>
      </c>
      <c r="F128" s="90" t="s">
        <v>67</v>
      </c>
      <c r="G128" s="90" t="s">
        <v>68</v>
      </c>
      <c r="H128" s="183" t="s">
        <v>96</v>
      </c>
      <c r="I128" s="33"/>
      <c r="J128" s="57"/>
      <c r="K128" s="57" t="s">
        <v>107</v>
      </c>
    </row>
    <row r="129" spans="1:18" s="32" customFormat="1" ht="54.75" customHeight="1" thickBot="1" x14ac:dyDescent="0.35">
      <c r="A129" s="172"/>
      <c r="B129" s="97" t="s">
        <v>97</v>
      </c>
      <c r="C129" s="332" t="s">
        <v>102</v>
      </c>
      <c r="D129" s="333"/>
      <c r="E129" s="118" t="s">
        <v>105</v>
      </c>
      <c r="F129" s="119" t="str">
        <f>IF(E129="","NO CUMPLE","CUMPLE")</f>
        <v>CUMPLE</v>
      </c>
      <c r="G129" s="117"/>
      <c r="H129" s="184" t="s">
        <v>98</v>
      </c>
      <c r="I129" s="73" t="s">
        <v>73</v>
      </c>
      <c r="J129" s="57"/>
      <c r="K129" s="96" t="s">
        <v>108</v>
      </c>
      <c r="N129" s="34">
        <f t="shared" ref="N129:N130" si="10">IF(F129="CUMPLE",1,0)</f>
        <v>1</v>
      </c>
    </row>
    <row r="130" spans="1:18" s="32" customFormat="1" ht="27" customHeight="1" x14ac:dyDescent="0.35">
      <c r="A130" s="172"/>
      <c r="B130" s="100"/>
      <c r="C130" s="334" t="s">
        <v>110</v>
      </c>
      <c r="D130" s="335"/>
      <c r="E130" s="101" t="s">
        <v>79</v>
      </c>
      <c r="F130" s="336" t="str">
        <f>IF(E129="ADMINISTRACIÓN DE EMPRESAS ",IF(K135&gt;=5,"CUMPLE","NO CUMPLE"),IF(K135&gt;=4,"CUMPLE","NO CUMPLE"))</f>
        <v>CUMPLE</v>
      </c>
      <c r="G130" s="115"/>
      <c r="H130" s="185"/>
      <c r="I130" s="69"/>
      <c r="J130" s="94" t="s">
        <v>79</v>
      </c>
      <c r="K130" s="70">
        <f>IF(E130="X",1,0)</f>
        <v>1</v>
      </c>
      <c r="L130" s="58"/>
      <c r="M130" s="58">
        <f>IF(F52="CUMPLE",1,0)</f>
        <v>1</v>
      </c>
      <c r="N130" s="34">
        <f t="shared" si="10"/>
        <v>1</v>
      </c>
      <c r="O130" s="70"/>
      <c r="P130" s="70"/>
      <c r="Q130" s="70"/>
      <c r="R130" s="70"/>
    </row>
    <row r="131" spans="1:18" s="34" customFormat="1" ht="19.5" x14ac:dyDescent="0.3">
      <c r="A131" s="173"/>
      <c r="B131" s="100"/>
      <c r="C131" s="339" t="s">
        <v>111</v>
      </c>
      <c r="D131" s="340"/>
      <c r="E131" s="101" t="s">
        <v>79</v>
      </c>
      <c r="F131" s="337"/>
      <c r="G131" s="341"/>
      <c r="H131" s="342"/>
      <c r="I131" s="71"/>
      <c r="J131" s="57"/>
      <c r="K131" s="70">
        <f>IF(E131="X",1,0)</f>
        <v>1</v>
      </c>
      <c r="L131" s="59"/>
      <c r="M131" s="58">
        <f>IF(F72="CUMPLE",1,0)</f>
        <v>0</v>
      </c>
      <c r="O131" s="57"/>
      <c r="P131" s="57"/>
      <c r="Q131" s="57"/>
      <c r="R131" s="57"/>
    </row>
    <row r="132" spans="1:18" s="34" customFormat="1" ht="25.5" customHeight="1" x14ac:dyDescent="0.3">
      <c r="A132" s="173"/>
      <c r="B132" s="120" t="s">
        <v>109</v>
      </c>
      <c r="C132" s="343" t="s">
        <v>112</v>
      </c>
      <c r="D132" s="344"/>
      <c r="E132" s="101" t="s">
        <v>79</v>
      </c>
      <c r="F132" s="337"/>
      <c r="G132" s="116"/>
      <c r="H132" s="186"/>
      <c r="I132" s="71"/>
      <c r="J132" s="57"/>
      <c r="K132" s="70">
        <f>IF(E132="X",1,0)</f>
        <v>1</v>
      </c>
      <c r="L132" s="59"/>
      <c r="M132" s="58">
        <f>IF(F92="CUMPLE",1,0)</f>
        <v>0</v>
      </c>
      <c r="O132" s="57"/>
      <c r="P132" s="57"/>
      <c r="Q132" s="57"/>
      <c r="R132" s="57"/>
    </row>
    <row r="133" spans="1:18" s="34" customFormat="1" ht="20.25" thickBot="1" x14ac:dyDescent="0.35">
      <c r="A133" s="173"/>
      <c r="B133" s="100"/>
      <c r="C133" s="345" t="s">
        <v>114</v>
      </c>
      <c r="D133" s="346"/>
      <c r="E133" s="101" t="s">
        <v>79</v>
      </c>
      <c r="F133" s="337"/>
      <c r="G133" s="116"/>
      <c r="H133" s="186"/>
      <c r="I133" s="71"/>
      <c r="J133" s="57"/>
      <c r="K133" s="70">
        <f>IF(E133="X",1,0)</f>
        <v>1</v>
      </c>
      <c r="L133" s="59"/>
      <c r="M133" s="58">
        <f>IF(F112="CUMPLE",1,0)</f>
        <v>0</v>
      </c>
      <c r="O133" s="57"/>
      <c r="P133" s="57"/>
      <c r="Q133" s="57"/>
      <c r="R133" s="57"/>
    </row>
    <row r="134" spans="1:18" s="34" customFormat="1" ht="40.5" customHeight="1" thickBot="1" x14ac:dyDescent="0.35">
      <c r="A134" s="173"/>
      <c r="B134" s="98"/>
      <c r="C134" s="347" t="s">
        <v>113</v>
      </c>
      <c r="D134" s="348"/>
      <c r="E134" s="63"/>
      <c r="F134" s="337"/>
      <c r="G134" s="116"/>
      <c r="H134" s="186"/>
      <c r="I134" s="71"/>
      <c r="J134" s="57"/>
      <c r="K134" s="70">
        <f>IF(E134="X",1,0)</f>
        <v>0</v>
      </c>
      <c r="L134" s="59"/>
      <c r="M134" s="58"/>
      <c r="O134" s="57"/>
      <c r="P134" s="57"/>
      <c r="Q134" s="57"/>
      <c r="R134" s="57"/>
    </row>
    <row r="135" spans="1:18" s="34" customFormat="1" ht="39" customHeight="1" thickBot="1" x14ac:dyDescent="0.35">
      <c r="A135" s="173"/>
      <c r="B135" s="98"/>
      <c r="C135" s="321" t="s">
        <v>115</v>
      </c>
      <c r="D135" s="322"/>
      <c r="E135" s="102"/>
      <c r="F135" s="338"/>
      <c r="G135" s="115"/>
      <c r="H135" s="187"/>
      <c r="I135" s="71"/>
      <c r="J135" s="57"/>
      <c r="K135" s="70">
        <f>SUM(K130:K134)</f>
        <v>4</v>
      </c>
      <c r="L135" s="59"/>
      <c r="M135" s="58"/>
      <c r="O135" s="57"/>
      <c r="P135" s="57"/>
      <c r="Q135" s="57"/>
      <c r="R135" s="57"/>
    </row>
    <row r="136" spans="1:18" s="34" customFormat="1" ht="29.25" customHeight="1" x14ac:dyDescent="0.3">
      <c r="A136" s="173"/>
      <c r="B136" s="323" t="s">
        <v>99</v>
      </c>
      <c r="C136" s="326" t="s">
        <v>117</v>
      </c>
      <c r="D136" s="103" t="s">
        <v>120</v>
      </c>
      <c r="E136" s="107" t="s">
        <v>121</v>
      </c>
      <c r="F136" s="128" t="str">
        <f>IF(E136="","NO CUMPLE","CUMPLE")</f>
        <v>CUMPLE</v>
      </c>
      <c r="G136" s="110"/>
      <c r="H136" s="188"/>
      <c r="I136" s="33"/>
      <c r="J136" s="57" t="s">
        <v>73</v>
      </c>
      <c r="K136" s="57" t="s">
        <v>121</v>
      </c>
      <c r="N136" s="34">
        <f>IF(F136="CUMPLE",1,0)</f>
        <v>1</v>
      </c>
    </row>
    <row r="137" spans="1:18" s="34" customFormat="1" ht="55.5" customHeight="1" x14ac:dyDescent="0.3">
      <c r="A137" s="173"/>
      <c r="B137" s="324"/>
      <c r="C137" s="327"/>
      <c r="D137" s="104" t="s">
        <v>124</v>
      </c>
      <c r="E137" s="108" t="s">
        <v>73</v>
      </c>
      <c r="F137" s="129" t="str">
        <f>IF(E137="SI","CUMPLE",IF(E137="NO","NO CUMPLE","PENDIENTE"))</f>
        <v>CUMPLE</v>
      </c>
      <c r="G137" s="111"/>
      <c r="H137" s="189"/>
      <c r="I137" s="33"/>
      <c r="J137" s="57" t="s">
        <v>74</v>
      </c>
      <c r="K137" s="57" t="s">
        <v>122</v>
      </c>
      <c r="N137" s="34">
        <f t="shared" ref="N137:N155" si="11">IF(F137="CUMPLE",1,0)</f>
        <v>1</v>
      </c>
    </row>
    <row r="138" spans="1:18" s="34" customFormat="1" ht="43.5" customHeight="1" x14ac:dyDescent="0.3">
      <c r="A138" s="173"/>
      <c r="B138" s="324"/>
      <c r="C138" s="327"/>
      <c r="D138" s="105" t="s">
        <v>125</v>
      </c>
      <c r="E138" s="109">
        <v>42871</v>
      </c>
      <c r="F138" s="127" t="str">
        <f>IF(E138="","NO CUMPLE","CUMPLE")</f>
        <v>CUMPLE</v>
      </c>
      <c r="G138" s="111"/>
      <c r="H138" s="190"/>
      <c r="I138" s="33"/>
      <c r="J138" s="57"/>
      <c r="K138" s="57" t="s">
        <v>123</v>
      </c>
      <c r="N138" s="34">
        <f t="shared" si="11"/>
        <v>1</v>
      </c>
    </row>
    <row r="139" spans="1:18" s="34" customFormat="1" ht="45" customHeight="1" x14ac:dyDescent="0.3">
      <c r="A139" s="173"/>
      <c r="B139" s="324"/>
      <c r="C139" s="327"/>
      <c r="D139" s="105" t="s">
        <v>126</v>
      </c>
      <c r="E139" s="109">
        <v>43098</v>
      </c>
      <c r="F139" s="127" t="str">
        <f>IF(E139="","NO CUMPLE","CUMPLE")</f>
        <v>CUMPLE</v>
      </c>
      <c r="G139" s="112"/>
      <c r="H139" s="189"/>
      <c r="I139" s="91" t="s">
        <v>73</v>
      </c>
      <c r="J139" s="57"/>
      <c r="K139" s="57"/>
      <c r="N139" s="34">
        <f t="shared" si="11"/>
        <v>1</v>
      </c>
    </row>
    <row r="140" spans="1:18" s="34" customFormat="1" ht="29.25" customHeight="1" thickBot="1" x14ac:dyDescent="0.35">
      <c r="A140" s="173"/>
      <c r="B140" s="324"/>
      <c r="C140" s="328"/>
      <c r="D140" s="106" t="s">
        <v>127</v>
      </c>
      <c r="E140" s="114">
        <f>IF(E138="","PENDIENTE FECHA DE INICIO",(E139-E138)/30)</f>
        <v>7.5666666666666664</v>
      </c>
      <c r="F140" s="130" t="str">
        <f>IF(E140="PENDIENTE FECHA DE INICIO","PENDIENTE",IF(E140&gt;=6,"CUMPLE","NO CUMPLE"))</f>
        <v>CUMPLE</v>
      </c>
      <c r="G140" s="113"/>
      <c r="H140" s="188"/>
      <c r="I140" s="91" t="s">
        <v>74</v>
      </c>
      <c r="J140" s="57"/>
      <c r="K140" s="57"/>
      <c r="N140" s="34">
        <f t="shared" si="11"/>
        <v>1</v>
      </c>
    </row>
    <row r="141" spans="1:18" s="34" customFormat="1" ht="29.25" customHeight="1" x14ac:dyDescent="0.3">
      <c r="A141" s="173"/>
      <c r="B141" s="324"/>
      <c r="C141" s="326" t="s">
        <v>118</v>
      </c>
      <c r="D141" s="103" t="s">
        <v>120</v>
      </c>
      <c r="E141" s="107" t="s">
        <v>121</v>
      </c>
      <c r="F141" s="128" t="str">
        <f>IF(E141="","NO CUMPLE","CUMPLE")</f>
        <v>CUMPLE</v>
      </c>
      <c r="G141" s="110"/>
      <c r="H141" s="188"/>
      <c r="I141" s="33"/>
      <c r="J141" s="57" t="s">
        <v>73</v>
      </c>
      <c r="K141" s="57" t="s">
        <v>121</v>
      </c>
      <c r="N141" s="34">
        <f t="shared" si="11"/>
        <v>1</v>
      </c>
    </row>
    <row r="142" spans="1:18" s="34" customFormat="1" ht="55.5" customHeight="1" x14ac:dyDescent="0.3">
      <c r="A142" s="173"/>
      <c r="B142" s="324"/>
      <c r="C142" s="327"/>
      <c r="D142" s="104" t="s">
        <v>124</v>
      </c>
      <c r="E142" s="108" t="s">
        <v>73</v>
      </c>
      <c r="F142" s="129" t="str">
        <f>IF(E142="SI","CUMPLE",IF(E142="NO","NO CUMPLE","PENDIENTE"))</f>
        <v>CUMPLE</v>
      </c>
      <c r="G142" s="111"/>
      <c r="H142" s="189"/>
      <c r="I142" s="33"/>
      <c r="J142" s="57" t="s">
        <v>74</v>
      </c>
      <c r="K142" s="57" t="s">
        <v>122</v>
      </c>
      <c r="N142" s="34">
        <f t="shared" si="11"/>
        <v>1</v>
      </c>
    </row>
    <row r="143" spans="1:18" s="34" customFormat="1" ht="43.5" customHeight="1" x14ac:dyDescent="0.3">
      <c r="A143" s="173"/>
      <c r="B143" s="324"/>
      <c r="C143" s="327"/>
      <c r="D143" s="105" t="s">
        <v>125</v>
      </c>
      <c r="E143" s="109">
        <v>42522</v>
      </c>
      <c r="F143" s="127" t="str">
        <f>IF(E143="","NO CUMPLE","CUMPLE")</f>
        <v>CUMPLE</v>
      </c>
      <c r="G143" s="111"/>
      <c r="H143" s="190"/>
      <c r="I143" s="33"/>
      <c r="J143" s="57"/>
      <c r="K143" s="57" t="s">
        <v>123</v>
      </c>
      <c r="N143" s="34">
        <f t="shared" si="11"/>
        <v>1</v>
      </c>
    </row>
    <row r="144" spans="1:18" s="34" customFormat="1" ht="45" customHeight="1" x14ac:dyDescent="0.3">
      <c r="A144" s="173"/>
      <c r="B144" s="324"/>
      <c r="C144" s="327"/>
      <c r="D144" s="105" t="s">
        <v>126</v>
      </c>
      <c r="E144" s="109">
        <v>42885</v>
      </c>
      <c r="F144" s="127" t="str">
        <f>IF(E144="","NO CUMPLE","CUMPLE")</f>
        <v>CUMPLE</v>
      </c>
      <c r="G144" s="112"/>
      <c r="H144" s="189"/>
      <c r="I144" s="91" t="s">
        <v>73</v>
      </c>
      <c r="J144" s="57"/>
      <c r="K144" s="57"/>
      <c r="N144" s="34">
        <f t="shared" si="11"/>
        <v>1</v>
      </c>
    </row>
    <row r="145" spans="1:14" s="34" customFormat="1" ht="29.25" customHeight="1" thickBot="1" x14ac:dyDescent="0.35">
      <c r="A145" s="173"/>
      <c r="B145" s="324"/>
      <c r="C145" s="328"/>
      <c r="D145" s="106" t="s">
        <v>127</v>
      </c>
      <c r="E145" s="114">
        <f>IF(E143="","PENDIENTE FECHA DE INICIO",(E144-E143)/30)</f>
        <v>12.1</v>
      </c>
      <c r="F145" s="130" t="str">
        <f>IF(E145="PENDIENTE FECHA DE INICIO","PENDIENTE",IF(E145&gt;=6,"CUMPLE","NO CUMPLE"))</f>
        <v>CUMPLE</v>
      </c>
      <c r="G145" s="113"/>
      <c r="H145" s="188"/>
      <c r="I145" s="91" t="s">
        <v>74</v>
      </c>
      <c r="J145" s="57"/>
      <c r="K145" s="57"/>
      <c r="N145" s="34">
        <f t="shared" si="11"/>
        <v>1</v>
      </c>
    </row>
    <row r="146" spans="1:14" s="34" customFormat="1" ht="29.25" customHeight="1" x14ac:dyDescent="0.3">
      <c r="A146" s="173"/>
      <c r="B146" s="324"/>
      <c r="C146" s="326" t="s">
        <v>119</v>
      </c>
      <c r="D146" s="103" t="s">
        <v>120</v>
      </c>
      <c r="E146" s="107" t="s">
        <v>121</v>
      </c>
      <c r="F146" s="128" t="str">
        <f>IF(E146="","NO CUMPLE","CUMPLE")</f>
        <v>CUMPLE</v>
      </c>
      <c r="G146" s="110"/>
      <c r="H146" s="188"/>
      <c r="I146" s="33"/>
      <c r="J146" s="57" t="s">
        <v>73</v>
      </c>
      <c r="K146" s="57" t="s">
        <v>121</v>
      </c>
      <c r="N146" s="34">
        <f t="shared" si="11"/>
        <v>1</v>
      </c>
    </row>
    <row r="147" spans="1:14" s="34" customFormat="1" ht="55.5" customHeight="1" x14ac:dyDescent="0.3">
      <c r="A147" s="173"/>
      <c r="B147" s="324"/>
      <c r="C147" s="327"/>
      <c r="D147" s="104" t="s">
        <v>124</v>
      </c>
      <c r="E147" s="108" t="s">
        <v>73</v>
      </c>
      <c r="F147" s="129" t="str">
        <f>IF(E147="SI","CUMPLE",IF(E147="NO","NO CUMPLE","PENDIENTE"))</f>
        <v>CUMPLE</v>
      </c>
      <c r="G147" s="111"/>
      <c r="H147" s="189"/>
      <c r="I147" s="33"/>
      <c r="J147" s="57" t="s">
        <v>74</v>
      </c>
      <c r="K147" s="57" t="s">
        <v>122</v>
      </c>
      <c r="N147" s="34">
        <f t="shared" si="11"/>
        <v>1</v>
      </c>
    </row>
    <row r="148" spans="1:14" s="34" customFormat="1" ht="43.5" customHeight="1" x14ac:dyDescent="0.3">
      <c r="A148" s="173"/>
      <c r="B148" s="324"/>
      <c r="C148" s="327"/>
      <c r="D148" s="105" t="s">
        <v>125</v>
      </c>
      <c r="E148" s="109">
        <v>43217</v>
      </c>
      <c r="F148" s="127" t="str">
        <f>IF(E148="","NO CUMPLE","CUMPLE")</f>
        <v>CUMPLE</v>
      </c>
      <c r="G148" s="111"/>
      <c r="H148" s="190"/>
      <c r="I148" s="33"/>
      <c r="J148" s="57"/>
      <c r="K148" s="57" t="s">
        <v>123</v>
      </c>
      <c r="N148" s="34">
        <f t="shared" si="11"/>
        <v>1</v>
      </c>
    </row>
    <row r="149" spans="1:14" s="34" customFormat="1" ht="45" customHeight="1" x14ac:dyDescent="0.3">
      <c r="A149" s="173"/>
      <c r="B149" s="324"/>
      <c r="C149" s="327"/>
      <c r="D149" s="105" t="s">
        <v>126</v>
      </c>
      <c r="E149" s="109">
        <v>43465</v>
      </c>
      <c r="F149" s="127" t="str">
        <f>IF(E149="","NO CUMPLE","CUMPLE")</f>
        <v>CUMPLE</v>
      </c>
      <c r="G149" s="112"/>
      <c r="H149" s="189"/>
      <c r="I149" s="91" t="s">
        <v>73</v>
      </c>
      <c r="J149" s="57"/>
      <c r="K149" s="57"/>
      <c r="N149" s="34">
        <f t="shared" si="11"/>
        <v>1</v>
      </c>
    </row>
    <row r="150" spans="1:14" s="34" customFormat="1" ht="29.25" customHeight="1" thickBot="1" x14ac:dyDescent="0.35">
      <c r="A150" s="173"/>
      <c r="B150" s="324"/>
      <c r="C150" s="328"/>
      <c r="D150" s="106" t="s">
        <v>127</v>
      </c>
      <c r="E150" s="114">
        <f>IF(E148="","PENDIENTE FECHA DE INICIO",(E149-E148)/30)</f>
        <v>8.2666666666666675</v>
      </c>
      <c r="F150" s="130" t="str">
        <f>IF(E150="PENDIENTE FECHA DE INICIO","PENDIENTE",IF(E150&gt;=6,"CUMPLE","NO CUMPLE"))</f>
        <v>CUMPLE</v>
      </c>
      <c r="G150" s="113"/>
      <c r="H150" s="188"/>
      <c r="I150" s="91" t="s">
        <v>74</v>
      </c>
      <c r="J150" s="57"/>
      <c r="K150" s="57"/>
      <c r="N150" s="34">
        <f t="shared" si="11"/>
        <v>1</v>
      </c>
    </row>
    <row r="151" spans="1:14" s="34" customFormat="1" ht="29.25" customHeight="1" x14ac:dyDescent="0.3">
      <c r="A151" s="173"/>
      <c r="B151" s="324"/>
      <c r="C151" s="326" t="s">
        <v>128</v>
      </c>
      <c r="D151" s="103" t="s">
        <v>120</v>
      </c>
      <c r="E151" s="107" t="s">
        <v>121</v>
      </c>
      <c r="F151" s="128" t="str">
        <f>IF(E151="","NO CUMPLE","CUMPLE")</f>
        <v>CUMPLE</v>
      </c>
      <c r="G151" s="110"/>
      <c r="H151" s="188"/>
      <c r="I151" s="33"/>
      <c r="J151" s="57" t="s">
        <v>73</v>
      </c>
      <c r="K151" s="57" t="s">
        <v>121</v>
      </c>
      <c r="N151" s="34">
        <f t="shared" si="11"/>
        <v>1</v>
      </c>
    </row>
    <row r="152" spans="1:14" s="34" customFormat="1" ht="55.5" customHeight="1" x14ac:dyDescent="0.3">
      <c r="A152" s="173"/>
      <c r="B152" s="324"/>
      <c r="C152" s="327"/>
      <c r="D152" s="104" t="s">
        <v>124</v>
      </c>
      <c r="E152" s="108" t="s">
        <v>73</v>
      </c>
      <c r="F152" s="129" t="str">
        <f>IF(E152="SI","CUMPLE",IF(E152="NO","NO CUMPLE","PENDIENTE"))</f>
        <v>CUMPLE</v>
      </c>
      <c r="G152" s="111"/>
      <c r="H152" s="189"/>
      <c r="I152" s="33"/>
      <c r="J152" s="57" t="s">
        <v>74</v>
      </c>
      <c r="K152" s="57" t="s">
        <v>122</v>
      </c>
      <c r="N152" s="34">
        <f t="shared" si="11"/>
        <v>1</v>
      </c>
    </row>
    <row r="153" spans="1:14" s="34" customFormat="1" ht="43.5" customHeight="1" x14ac:dyDescent="0.3">
      <c r="A153" s="173"/>
      <c r="B153" s="324"/>
      <c r="C153" s="327"/>
      <c r="D153" s="105" t="s">
        <v>125</v>
      </c>
      <c r="E153" s="109">
        <v>42009</v>
      </c>
      <c r="F153" s="127" t="str">
        <f>IF(E153="","NO CUMPLE","CUMPLE")</f>
        <v>CUMPLE</v>
      </c>
      <c r="G153" s="111"/>
      <c r="H153" s="190"/>
      <c r="I153" s="33"/>
      <c r="J153" s="57"/>
      <c r="K153" s="57" t="s">
        <v>123</v>
      </c>
      <c r="N153" s="34">
        <f t="shared" si="11"/>
        <v>1</v>
      </c>
    </row>
    <row r="154" spans="1:14" s="34" customFormat="1" ht="45" customHeight="1" x14ac:dyDescent="0.3">
      <c r="A154" s="173"/>
      <c r="B154" s="324"/>
      <c r="C154" s="327"/>
      <c r="D154" s="105" t="s">
        <v>126</v>
      </c>
      <c r="E154" s="109">
        <v>42369</v>
      </c>
      <c r="F154" s="127" t="str">
        <f>IF(E154="","NO CUMPLE","CUMPLE")</f>
        <v>CUMPLE</v>
      </c>
      <c r="G154" s="112"/>
      <c r="H154" s="189"/>
      <c r="I154" s="91" t="s">
        <v>73</v>
      </c>
      <c r="J154" s="57"/>
      <c r="K154" s="57"/>
      <c r="N154" s="34">
        <f t="shared" si="11"/>
        <v>1</v>
      </c>
    </row>
    <row r="155" spans="1:14" s="34" customFormat="1" ht="29.25" customHeight="1" thickBot="1" x14ac:dyDescent="0.35">
      <c r="A155" s="173"/>
      <c r="B155" s="325"/>
      <c r="C155" s="328"/>
      <c r="D155" s="106" t="s">
        <v>127</v>
      </c>
      <c r="E155" s="114">
        <f>IF(E153="","PENDIENTE FECHA DE INICIO",(E154-E153)/30)</f>
        <v>12</v>
      </c>
      <c r="F155" s="130" t="str">
        <f>IF(E155="PENDIENTE FECHA DE INICIO","PENDIENTE",IF(E155&gt;=6,"CUMPLE","NO CUMPLE"))</f>
        <v>CUMPLE</v>
      </c>
      <c r="G155" s="113"/>
      <c r="H155" s="188"/>
      <c r="I155" s="91" t="s">
        <v>74</v>
      </c>
      <c r="J155" s="57"/>
      <c r="K155" s="57"/>
      <c r="N155" s="34">
        <f t="shared" si="11"/>
        <v>1</v>
      </c>
    </row>
    <row r="156" spans="1:14" s="34" customFormat="1" ht="3.75" customHeight="1" thickBot="1" x14ac:dyDescent="0.35">
      <c r="A156" s="173"/>
      <c r="B156" s="121"/>
      <c r="C156" s="122"/>
      <c r="D156" s="123"/>
      <c r="E156" s="126"/>
      <c r="F156" s="124"/>
      <c r="G156" s="125"/>
      <c r="H156" s="188"/>
      <c r="I156" s="91"/>
      <c r="J156" s="57"/>
      <c r="K156" s="57"/>
      <c r="N156" s="34">
        <f>SUM(N129:N155)</f>
        <v>22</v>
      </c>
    </row>
    <row r="157" spans="1:14" s="34" customFormat="1" ht="29.25" customHeight="1" thickBot="1" x14ac:dyDescent="0.35">
      <c r="A157" s="173"/>
      <c r="B157" s="329" t="s">
        <v>129</v>
      </c>
      <c r="C157" s="330"/>
      <c r="D157" s="331"/>
      <c r="E157" s="126"/>
      <c r="F157" s="132" t="str">
        <f>IF(N156=22,"CUMPLE","NO CUMPLE")</f>
        <v>CUMPLE</v>
      </c>
      <c r="G157" s="125"/>
      <c r="H157" s="188"/>
      <c r="I157" s="91"/>
      <c r="J157" s="57"/>
      <c r="K157" s="57"/>
    </row>
    <row r="158" spans="1:14" s="34" customFormat="1" ht="12.75" customHeight="1" thickBot="1" x14ac:dyDescent="0.35">
      <c r="A158" s="173"/>
      <c r="B158" s="121"/>
      <c r="C158" s="122"/>
      <c r="D158" s="123"/>
      <c r="E158" s="126"/>
      <c r="F158" s="131"/>
      <c r="G158" s="125"/>
      <c r="H158" s="188"/>
      <c r="I158" s="91"/>
      <c r="J158" s="57"/>
      <c r="K158" s="57"/>
    </row>
    <row r="159" spans="1:14" s="34" customFormat="1" ht="27.75" customHeight="1" thickBot="1" x14ac:dyDescent="0.35">
      <c r="A159" s="173"/>
      <c r="B159" s="349" t="s">
        <v>130</v>
      </c>
      <c r="C159" s="350"/>
      <c r="D159" s="350"/>
      <c r="E159" s="350"/>
      <c r="F159" s="350"/>
      <c r="G159" s="351"/>
      <c r="H159" s="176"/>
      <c r="I159" s="33"/>
      <c r="J159" s="57"/>
      <c r="K159" s="57"/>
    </row>
    <row r="160" spans="1:14" s="34" customFormat="1" ht="27.75" customHeight="1" thickBot="1" x14ac:dyDescent="0.35">
      <c r="A160" s="173"/>
      <c r="B160" s="349" t="s">
        <v>103</v>
      </c>
      <c r="C160" s="350"/>
      <c r="D160" s="351"/>
      <c r="E160" s="350" t="s">
        <v>104</v>
      </c>
      <c r="F160" s="350"/>
      <c r="G160" s="350"/>
      <c r="H160" s="176"/>
      <c r="I160" s="33"/>
      <c r="J160" s="57"/>
      <c r="K160" s="57"/>
    </row>
    <row r="161" spans="1:18" s="34" customFormat="1" ht="48" customHeight="1" thickBot="1" x14ac:dyDescent="0.35">
      <c r="A161" s="173"/>
      <c r="B161" s="287" t="s">
        <v>131</v>
      </c>
      <c r="C161" s="288"/>
      <c r="D161" s="289"/>
      <c r="E161" s="287" t="s">
        <v>102</v>
      </c>
      <c r="F161" s="288"/>
      <c r="G161" s="289"/>
      <c r="H161" s="176"/>
      <c r="I161" s="33"/>
      <c r="J161" s="57"/>
      <c r="K161" s="57" t="s">
        <v>105</v>
      </c>
    </row>
    <row r="162" spans="1:18" s="34" customFormat="1" ht="26.25" customHeight="1" x14ac:dyDescent="0.3">
      <c r="A162" s="173"/>
      <c r="B162" s="92" t="s">
        <v>95</v>
      </c>
      <c r="C162" s="303" t="s">
        <v>296</v>
      </c>
      <c r="D162" s="304"/>
      <c r="E162" s="304"/>
      <c r="F162" s="304"/>
      <c r="G162" s="304"/>
      <c r="H162" s="182"/>
      <c r="I162" s="33"/>
      <c r="J162" s="57"/>
      <c r="K162" s="57" t="s">
        <v>106</v>
      </c>
    </row>
    <row r="163" spans="1:18" s="34" customFormat="1" ht="17.25" thickBot="1" x14ac:dyDescent="0.35">
      <c r="A163" s="173"/>
      <c r="B163" s="89"/>
      <c r="C163" s="293" t="s">
        <v>65</v>
      </c>
      <c r="D163" s="294"/>
      <c r="E163" s="90" t="s">
        <v>66</v>
      </c>
      <c r="F163" s="90" t="s">
        <v>67</v>
      </c>
      <c r="G163" s="90" t="s">
        <v>68</v>
      </c>
      <c r="H163" s="183" t="s">
        <v>96</v>
      </c>
      <c r="I163" s="33"/>
      <c r="J163" s="57"/>
      <c r="K163" s="57" t="s">
        <v>107</v>
      </c>
    </row>
    <row r="164" spans="1:18" s="32" customFormat="1" ht="54.75" customHeight="1" thickBot="1" x14ac:dyDescent="0.35">
      <c r="A164" s="172"/>
      <c r="B164" s="97" t="s">
        <v>97</v>
      </c>
      <c r="C164" s="332" t="s">
        <v>102</v>
      </c>
      <c r="D164" s="333"/>
      <c r="E164" s="118" t="s">
        <v>105</v>
      </c>
      <c r="F164" s="119" t="str">
        <f>IF(E164="","NO CUMPLE","CUMPLE")</f>
        <v>CUMPLE</v>
      </c>
      <c r="G164" s="117"/>
      <c r="H164" s="184" t="s">
        <v>98</v>
      </c>
      <c r="I164" s="73" t="s">
        <v>73</v>
      </c>
      <c r="J164" s="57"/>
      <c r="K164" s="96" t="s">
        <v>108</v>
      </c>
      <c r="N164" s="34">
        <f t="shared" ref="N164:N165" si="12">IF(F164="CUMPLE",1,0)</f>
        <v>1</v>
      </c>
    </row>
    <row r="165" spans="1:18" s="32" customFormat="1" ht="27" customHeight="1" x14ac:dyDescent="0.35">
      <c r="A165" s="172"/>
      <c r="B165" s="100"/>
      <c r="C165" s="334" t="s">
        <v>110</v>
      </c>
      <c r="D165" s="335"/>
      <c r="E165" s="101" t="s">
        <v>79</v>
      </c>
      <c r="F165" s="336" t="str">
        <f>IF(E164="ADMINISTRACIÓN DE EMPRESAS ",IF(K170&gt;=5,"CUMPLE","NO CUMPLE"),IF(K170&gt;=4,"CUMPLE","NO CUMPLE"))</f>
        <v>CUMPLE</v>
      </c>
      <c r="G165" s="115"/>
      <c r="H165" s="185"/>
      <c r="I165" s="69"/>
      <c r="J165" s="94" t="s">
        <v>79</v>
      </c>
      <c r="K165" s="70">
        <f>IF(E165="X",1,0)</f>
        <v>1</v>
      </c>
      <c r="L165" s="58"/>
      <c r="M165" s="58">
        <f>IF(F87="CUMPLE",1,0)</f>
        <v>0</v>
      </c>
      <c r="N165" s="34">
        <f t="shared" si="12"/>
        <v>1</v>
      </c>
      <c r="O165" s="70"/>
      <c r="P165" s="70"/>
      <c r="Q165" s="70"/>
      <c r="R165" s="70"/>
    </row>
    <row r="166" spans="1:18" s="34" customFormat="1" ht="19.5" x14ac:dyDescent="0.3">
      <c r="A166" s="173"/>
      <c r="B166" s="100"/>
      <c r="C166" s="339" t="s">
        <v>111</v>
      </c>
      <c r="D166" s="340"/>
      <c r="E166" s="101" t="s">
        <v>79</v>
      </c>
      <c r="F166" s="337"/>
      <c r="G166" s="341"/>
      <c r="H166" s="342"/>
      <c r="I166" s="71"/>
      <c r="J166" s="57"/>
      <c r="K166" s="70">
        <f>IF(E166="X",1,0)</f>
        <v>1</v>
      </c>
      <c r="L166" s="59"/>
      <c r="M166" s="58">
        <f>IF(F107="CUMPLE",1,0)</f>
        <v>0</v>
      </c>
      <c r="O166" s="57"/>
      <c r="P166" s="57"/>
      <c r="Q166" s="57"/>
      <c r="R166" s="57"/>
    </row>
    <row r="167" spans="1:18" s="34" customFormat="1" ht="25.5" customHeight="1" x14ac:dyDescent="0.3">
      <c r="A167" s="173"/>
      <c r="B167" s="120"/>
      <c r="C167" s="343" t="s">
        <v>112</v>
      </c>
      <c r="D167" s="344"/>
      <c r="E167" s="101" t="s">
        <v>79</v>
      </c>
      <c r="F167" s="337"/>
      <c r="G167" s="116"/>
      <c r="H167" s="186"/>
      <c r="I167" s="71"/>
      <c r="J167" s="57"/>
      <c r="K167" s="70">
        <f>IF(E167="X",1,0)</f>
        <v>1</v>
      </c>
      <c r="L167" s="59"/>
      <c r="M167" s="58">
        <f>IF(F127="CUMPLE",1,0)</f>
        <v>0</v>
      </c>
      <c r="O167" s="57"/>
      <c r="P167" s="57"/>
      <c r="Q167" s="57"/>
      <c r="R167" s="57"/>
    </row>
    <row r="168" spans="1:18" s="34" customFormat="1" ht="20.25" thickBot="1" x14ac:dyDescent="0.35">
      <c r="A168" s="173"/>
      <c r="B168" s="120" t="s">
        <v>109</v>
      </c>
      <c r="C168" s="345" t="s">
        <v>114</v>
      </c>
      <c r="D168" s="346"/>
      <c r="E168" s="101" t="s">
        <v>79</v>
      </c>
      <c r="F168" s="337"/>
      <c r="G168" s="116"/>
      <c r="H168" s="186"/>
      <c r="I168" s="71"/>
      <c r="J168" s="57"/>
      <c r="K168" s="70">
        <f>IF(E168="X",1,0)</f>
        <v>1</v>
      </c>
      <c r="L168" s="59"/>
      <c r="M168" s="58">
        <f>IF(F147="CUMPLE",1,0)</f>
        <v>1</v>
      </c>
      <c r="O168" s="57"/>
      <c r="P168" s="57"/>
      <c r="Q168" s="57"/>
      <c r="R168" s="57"/>
    </row>
    <row r="169" spans="1:18" s="34" customFormat="1" ht="40.5" customHeight="1" thickBot="1" x14ac:dyDescent="0.35">
      <c r="A169" s="173"/>
      <c r="B169" s="98"/>
      <c r="C169" s="347" t="s">
        <v>113</v>
      </c>
      <c r="D169" s="348"/>
      <c r="E169" s="63"/>
      <c r="F169" s="337"/>
      <c r="G169" s="116"/>
      <c r="H169" s="186"/>
      <c r="I169" s="71"/>
      <c r="J169" s="57"/>
      <c r="K169" s="70">
        <f>IF(E169="X",1,0)</f>
        <v>0</v>
      </c>
      <c r="L169" s="59"/>
      <c r="M169" s="58"/>
      <c r="O169" s="57"/>
      <c r="P169" s="57"/>
      <c r="Q169" s="57"/>
      <c r="R169" s="57"/>
    </row>
    <row r="170" spans="1:18" s="34" customFormat="1" ht="39" customHeight="1" thickBot="1" x14ac:dyDescent="0.35">
      <c r="A170" s="173"/>
      <c r="B170" s="98"/>
      <c r="C170" s="321" t="s">
        <v>115</v>
      </c>
      <c r="D170" s="322"/>
      <c r="E170" s="102"/>
      <c r="F170" s="338"/>
      <c r="G170" s="115"/>
      <c r="H170" s="187"/>
      <c r="I170" s="71"/>
      <c r="J170" s="57"/>
      <c r="K170" s="70">
        <f>SUM(K165:K169)</f>
        <v>4</v>
      </c>
      <c r="L170" s="59"/>
      <c r="M170" s="58"/>
      <c r="O170" s="57"/>
      <c r="P170" s="57"/>
      <c r="Q170" s="57"/>
      <c r="R170" s="57"/>
    </row>
    <row r="171" spans="1:18" s="34" customFormat="1" ht="29.25" customHeight="1" x14ac:dyDescent="0.3">
      <c r="A171" s="173"/>
      <c r="B171" s="323" t="s">
        <v>99</v>
      </c>
      <c r="C171" s="326" t="s">
        <v>117</v>
      </c>
      <c r="D171" s="103" t="s">
        <v>120</v>
      </c>
      <c r="E171" s="107" t="s">
        <v>130</v>
      </c>
      <c r="F171" s="128" t="str">
        <f>IF(E171="","NO CUMPLE","CUMPLE")</f>
        <v>CUMPLE</v>
      </c>
      <c r="G171" s="110"/>
      <c r="H171" s="188"/>
      <c r="I171" s="33"/>
      <c r="J171" s="57" t="s">
        <v>73</v>
      </c>
      <c r="K171" s="57" t="s">
        <v>130</v>
      </c>
      <c r="N171" s="34">
        <f>IF(F171="CUMPLE",1,0)</f>
        <v>1</v>
      </c>
    </row>
    <row r="172" spans="1:18" s="34" customFormat="1" ht="55.5" customHeight="1" x14ac:dyDescent="0.3">
      <c r="A172" s="173"/>
      <c r="B172" s="324"/>
      <c r="C172" s="327"/>
      <c r="D172" s="104" t="s">
        <v>132</v>
      </c>
      <c r="E172" s="108" t="s">
        <v>73</v>
      </c>
      <c r="F172" s="129" t="str">
        <f>IF(E172="SI","CUMPLE",IF(E172="NO","NO CUMPLE","PENDIENTE"))</f>
        <v>CUMPLE</v>
      </c>
      <c r="G172" s="111"/>
      <c r="H172" s="189"/>
      <c r="I172" s="33"/>
      <c r="J172" s="57" t="s">
        <v>74</v>
      </c>
      <c r="K172" s="57"/>
      <c r="N172" s="34">
        <f t="shared" ref="N172:N185" si="13">IF(F172="CUMPLE",1,0)</f>
        <v>1</v>
      </c>
    </row>
    <row r="173" spans="1:18" s="34" customFormat="1" ht="43.5" customHeight="1" x14ac:dyDescent="0.3">
      <c r="A173" s="173"/>
      <c r="B173" s="324"/>
      <c r="C173" s="327"/>
      <c r="D173" s="105" t="s">
        <v>125</v>
      </c>
      <c r="E173" s="109">
        <v>43217</v>
      </c>
      <c r="F173" s="127" t="str">
        <f>IF(E173="","NO CUMPLE","CUMPLE")</f>
        <v>CUMPLE</v>
      </c>
      <c r="G173" s="111"/>
      <c r="H173" s="190"/>
      <c r="I173" s="33"/>
      <c r="J173" s="57"/>
      <c r="K173" s="57"/>
      <c r="N173" s="34">
        <f t="shared" si="13"/>
        <v>1</v>
      </c>
    </row>
    <row r="174" spans="1:18" s="34" customFormat="1" ht="45" customHeight="1" x14ac:dyDescent="0.3">
      <c r="A174" s="173"/>
      <c r="B174" s="324"/>
      <c r="C174" s="327"/>
      <c r="D174" s="105" t="s">
        <v>126</v>
      </c>
      <c r="E174" s="109">
        <v>43465</v>
      </c>
      <c r="F174" s="127" t="str">
        <f>IF(E174="","NO CUMPLE","CUMPLE")</f>
        <v>CUMPLE</v>
      </c>
      <c r="G174" s="112"/>
      <c r="H174" s="189"/>
      <c r="I174" s="91" t="s">
        <v>73</v>
      </c>
      <c r="J174" s="57"/>
      <c r="K174" s="57"/>
      <c r="N174" s="34">
        <f t="shared" si="13"/>
        <v>1</v>
      </c>
    </row>
    <row r="175" spans="1:18" s="34" customFormat="1" ht="29.25" customHeight="1" thickBot="1" x14ac:dyDescent="0.35">
      <c r="A175" s="173"/>
      <c r="B175" s="324"/>
      <c r="C175" s="328"/>
      <c r="D175" s="106" t="s">
        <v>127</v>
      </c>
      <c r="E175" s="114">
        <f>IF(E173="","PENDIENTE FECHA DE INICIO",(E174-E173)/30)</f>
        <v>8.2666666666666675</v>
      </c>
      <c r="F175" s="130" t="str">
        <f>IF(E175="PENDIENTE FECHA DE INICIO","PENDIENTE",IF(E175&gt;=6,"CUMPLE","NO CUMPLE"))</f>
        <v>CUMPLE</v>
      </c>
      <c r="G175" s="113"/>
      <c r="H175" s="188"/>
      <c r="I175" s="91" t="s">
        <v>74</v>
      </c>
      <c r="J175" s="57"/>
      <c r="K175" s="57"/>
      <c r="N175" s="34">
        <f t="shared" si="13"/>
        <v>1</v>
      </c>
    </row>
    <row r="176" spans="1:18" s="34" customFormat="1" ht="29.25" customHeight="1" x14ac:dyDescent="0.3">
      <c r="A176" s="173"/>
      <c r="B176" s="324"/>
      <c r="C176" s="326" t="s">
        <v>118</v>
      </c>
      <c r="D176" s="103" t="s">
        <v>120</v>
      </c>
      <c r="E176" s="107" t="s">
        <v>130</v>
      </c>
      <c r="F176" s="128" t="str">
        <f>IF(E176="","NO CUMPLE","CUMPLE")</f>
        <v>CUMPLE</v>
      </c>
      <c r="G176" s="110"/>
      <c r="H176" s="188"/>
      <c r="I176" s="33"/>
      <c r="J176" s="57" t="s">
        <v>73</v>
      </c>
      <c r="K176" s="57" t="s">
        <v>130</v>
      </c>
      <c r="N176" s="34">
        <f t="shared" si="13"/>
        <v>1</v>
      </c>
    </row>
    <row r="177" spans="1:14" s="34" customFormat="1" ht="55.5" customHeight="1" x14ac:dyDescent="0.3">
      <c r="A177" s="173"/>
      <c r="B177" s="324"/>
      <c r="C177" s="327"/>
      <c r="D177" s="104" t="s">
        <v>132</v>
      </c>
      <c r="E177" s="108" t="s">
        <v>73</v>
      </c>
      <c r="F177" s="129" t="str">
        <f>IF(E177="SI","CUMPLE",IF(E177="NO","NO CUMPLE","PENDIENTE"))</f>
        <v>CUMPLE</v>
      </c>
      <c r="G177" s="111"/>
      <c r="H177" s="189"/>
      <c r="I177" s="33"/>
      <c r="J177" s="57" t="s">
        <v>74</v>
      </c>
      <c r="K177" s="57"/>
      <c r="N177" s="34">
        <f t="shared" si="13"/>
        <v>1</v>
      </c>
    </row>
    <row r="178" spans="1:14" s="34" customFormat="1" ht="43.5" customHeight="1" x14ac:dyDescent="0.3">
      <c r="A178" s="173"/>
      <c r="B178" s="324"/>
      <c r="C178" s="327"/>
      <c r="D178" s="105" t="s">
        <v>125</v>
      </c>
      <c r="E178" s="109">
        <v>42860</v>
      </c>
      <c r="F178" s="127" t="str">
        <f>IF(E178="","NO CUMPLE","CUMPLE")</f>
        <v>CUMPLE</v>
      </c>
      <c r="G178" s="111"/>
      <c r="H178" s="190"/>
      <c r="I178" s="33"/>
      <c r="J178" s="57"/>
      <c r="K178" s="57"/>
      <c r="N178" s="34">
        <f t="shared" si="13"/>
        <v>1</v>
      </c>
    </row>
    <row r="179" spans="1:14" s="34" customFormat="1" ht="45" customHeight="1" x14ac:dyDescent="0.3">
      <c r="A179" s="173"/>
      <c r="B179" s="324"/>
      <c r="C179" s="327"/>
      <c r="D179" s="105" t="s">
        <v>126</v>
      </c>
      <c r="E179" s="109">
        <v>43100</v>
      </c>
      <c r="F179" s="127" t="str">
        <f>IF(E179="","NO CUMPLE","CUMPLE")</f>
        <v>CUMPLE</v>
      </c>
      <c r="G179" s="112"/>
      <c r="H179" s="189"/>
      <c r="I179" s="91" t="s">
        <v>73</v>
      </c>
      <c r="J179" s="57"/>
      <c r="K179" s="57"/>
      <c r="N179" s="34">
        <f t="shared" si="13"/>
        <v>1</v>
      </c>
    </row>
    <row r="180" spans="1:14" s="34" customFormat="1" ht="29.25" customHeight="1" thickBot="1" x14ac:dyDescent="0.35">
      <c r="A180" s="173"/>
      <c r="B180" s="324"/>
      <c r="C180" s="328"/>
      <c r="D180" s="106" t="s">
        <v>127</v>
      </c>
      <c r="E180" s="114">
        <f>IF(E178="","PENDIENTE FECHA DE INICIO",(E179-E178)/30)</f>
        <v>8</v>
      </c>
      <c r="F180" s="130" t="str">
        <f>IF(E180="PENDIENTE FECHA DE INICIO","PENDIENTE",IF(E180&gt;=6,"CUMPLE","NO CUMPLE"))</f>
        <v>CUMPLE</v>
      </c>
      <c r="G180" s="113"/>
      <c r="H180" s="188"/>
      <c r="I180" s="91" t="s">
        <v>74</v>
      </c>
      <c r="J180" s="57"/>
      <c r="K180" s="57"/>
      <c r="N180" s="34">
        <f t="shared" si="13"/>
        <v>1</v>
      </c>
    </row>
    <row r="181" spans="1:14" s="34" customFormat="1" ht="29.25" customHeight="1" x14ac:dyDescent="0.3">
      <c r="A181" s="173"/>
      <c r="B181" s="324"/>
      <c r="C181" s="326" t="s">
        <v>119</v>
      </c>
      <c r="D181" s="103" t="s">
        <v>120</v>
      </c>
      <c r="E181" s="107" t="s">
        <v>130</v>
      </c>
      <c r="F181" s="128" t="str">
        <f>IF(E181="","NO CUMPLE","CUMPLE")</f>
        <v>CUMPLE</v>
      </c>
      <c r="G181" s="110"/>
      <c r="H181" s="188"/>
      <c r="I181" s="33"/>
      <c r="J181" s="57" t="s">
        <v>73</v>
      </c>
      <c r="K181" s="57" t="s">
        <v>130</v>
      </c>
      <c r="N181" s="34">
        <f t="shared" si="13"/>
        <v>1</v>
      </c>
    </row>
    <row r="182" spans="1:14" s="34" customFormat="1" ht="55.5" customHeight="1" x14ac:dyDescent="0.3">
      <c r="A182" s="173"/>
      <c r="B182" s="324"/>
      <c r="C182" s="327"/>
      <c r="D182" s="104" t="s">
        <v>132</v>
      </c>
      <c r="E182" s="108" t="s">
        <v>73</v>
      </c>
      <c r="F182" s="129" t="str">
        <f>IF(E182="SI","CUMPLE",IF(E182="NO","NO CUMPLE","PENDIENTE"))</f>
        <v>CUMPLE</v>
      </c>
      <c r="G182" s="111"/>
      <c r="H182" s="189"/>
      <c r="I182" s="33"/>
      <c r="J182" s="57" t="s">
        <v>74</v>
      </c>
      <c r="K182" s="57"/>
      <c r="N182" s="34">
        <f t="shared" si="13"/>
        <v>1</v>
      </c>
    </row>
    <row r="183" spans="1:14" s="34" customFormat="1" ht="43.5" customHeight="1" x14ac:dyDescent="0.3">
      <c r="A183" s="173"/>
      <c r="B183" s="324"/>
      <c r="C183" s="327"/>
      <c r="D183" s="105" t="s">
        <v>125</v>
      </c>
      <c r="E183" s="109">
        <v>42871</v>
      </c>
      <c r="F183" s="127" t="str">
        <f>IF(E183="","NO CUMPLE","CUMPLE")</f>
        <v>CUMPLE</v>
      </c>
      <c r="G183" s="111"/>
      <c r="H183" s="190"/>
      <c r="I183" s="33"/>
      <c r="J183" s="57"/>
      <c r="K183" s="57"/>
      <c r="N183" s="34">
        <f t="shared" si="13"/>
        <v>1</v>
      </c>
    </row>
    <row r="184" spans="1:14" s="34" customFormat="1" ht="45" customHeight="1" x14ac:dyDescent="0.3">
      <c r="A184" s="173"/>
      <c r="B184" s="324"/>
      <c r="C184" s="327"/>
      <c r="D184" s="105" t="s">
        <v>126</v>
      </c>
      <c r="E184" s="109">
        <v>43098</v>
      </c>
      <c r="F184" s="127" t="str">
        <f>IF(E184="","NO CUMPLE","CUMPLE")</f>
        <v>CUMPLE</v>
      </c>
      <c r="G184" s="112"/>
      <c r="H184" s="189"/>
      <c r="I184" s="91" t="s">
        <v>73</v>
      </c>
      <c r="J184" s="57"/>
      <c r="K184" s="57"/>
      <c r="N184" s="34">
        <f t="shared" si="13"/>
        <v>1</v>
      </c>
    </row>
    <row r="185" spans="1:14" s="34" customFormat="1" ht="29.25" customHeight="1" thickBot="1" x14ac:dyDescent="0.35">
      <c r="A185" s="173"/>
      <c r="B185" s="325"/>
      <c r="C185" s="328"/>
      <c r="D185" s="106" t="s">
        <v>127</v>
      </c>
      <c r="E185" s="114">
        <f>IF(E183="","PENDIENTE FECHA DE INICIO",(E184-E183)/30)</f>
        <v>7.5666666666666664</v>
      </c>
      <c r="F185" s="130" t="str">
        <f>IF(E185="PENDIENTE FECHA DE INICIO","PENDIENTE",IF(E185&gt;=6,"CUMPLE","NO CUMPLE"))</f>
        <v>CUMPLE</v>
      </c>
      <c r="G185" s="113"/>
      <c r="H185" s="188"/>
      <c r="I185" s="91" t="s">
        <v>74</v>
      </c>
      <c r="J185" s="57"/>
      <c r="K185" s="57"/>
      <c r="N185" s="34">
        <f t="shared" si="13"/>
        <v>1</v>
      </c>
    </row>
    <row r="186" spans="1:14" s="34" customFormat="1" ht="4.5" customHeight="1" thickBot="1" x14ac:dyDescent="0.35">
      <c r="A186" s="173"/>
      <c r="B186" s="121"/>
      <c r="C186" s="122"/>
      <c r="D186" s="123"/>
      <c r="E186" s="126"/>
      <c r="F186" s="124"/>
      <c r="G186" s="125"/>
      <c r="H186" s="188"/>
      <c r="I186" s="91"/>
      <c r="J186" s="57"/>
      <c r="K186" s="57"/>
      <c r="N186" s="34">
        <f>SUM(N164:N185)</f>
        <v>17</v>
      </c>
    </row>
    <row r="187" spans="1:14" s="34" customFormat="1" ht="29.25" customHeight="1" thickBot="1" x14ac:dyDescent="0.35">
      <c r="A187" s="173"/>
      <c r="B187" s="329" t="s">
        <v>129</v>
      </c>
      <c r="C187" s="330"/>
      <c r="D187" s="331"/>
      <c r="E187" s="126"/>
      <c r="F187" s="132" t="str">
        <f>IF(N186=17,"CUMPLE","NO CUMPLE")</f>
        <v>CUMPLE</v>
      </c>
      <c r="G187" s="125"/>
      <c r="H187" s="188"/>
      <c r="I187" s="91"/>
      <c r="J187" s="57"/>
      <c r="K187" s="57"/>
    </row>
    <row r="188" spans="1:14" s="34" customFormat="1" ht="7.5" customHeight="1" thickBot="1" x14ac:dyDescent="0.35">
      <c r="A188" s="173"/>
      <c r="B188" s="121"/>
      <c r="C188" s="122"/>
      <c r="D188" s="123"/>
      <c r="E188" s="126"/>
      <c r="F188" s="131"/>
      <c r="G188" s="125"/>
      <c r="H188" s="188"/>
      <c r="I188" s="91"/>
      <c r="J188" s="57"/>
      <c r="K188" s="57"/>
    </row>
    <row r="189" spans="1:14" s="34" customFormat="1" ht="29.25" customHeight="1" thickBot="1" x14ac:dyDescent="0.4">
      <c r="A189" s="173"/>
      <c r="B189" s="306" t="s">
        <v>133</v>
      </c>
      <c r="C189" s="307"/>
      <c r="D189" s="307"/>
      <c r="E189" s="307"/>
      <c r="F189" s="308"/>
      <c r="G189" s="82" t="str">
        <f>IF(AND(F187="CUMPLE",F157="CUMPLE",G122="SI"),"HABILITADO",IF(G122="NO","NO HABILITADO",IF(F157="NO CUMPLE","NO HABILITADO",IF(F187="NO CUMPLE","NO HABILITADO",HABILITADO))))</f>
        <v>HABILITADO</v>
      </c>
      <c r="H189" s="188"/>
      <c r="I189" s="91"/>
      <c r="J189" s="57"/>
      <c r="K189" s="57"/>
    </row>
    <row r="190" spans="1:14" s="34" customFormat="1" ht="29.25" customHeight="1" x14ac:dyDescent="0.3">
      <c r="A190" s="173"/>
      <c r="B190" s="121"/>
      <c r="C190" s="122"/>
      <c r="D190" s="123"/>
      <c r="E190" s="126"/>
      <c r="F190" s="131"/>
      <c r="G190" s="125"/>
      <c r="H190" s="188"/>
      <c r="I190" s="91"/>
      <c r="J190" s="57"/>
      <c r="K190" s="57"/>
    </row>
    <row r="191" spans="1:14" s="34" customFormat="1" ht="29.25" customHeight="1" thickBot="1" x14ac:dyDescent="0.35">
      <c r="A191" s="173"/>
      <c r="B191" s="309" t="s">
        <v>134</v>
      </c>
      <c r="C191" s="310"/>
      <c r="D191" s="310"/>
      <c r="E191" s="310"/>
      <c r="F191" s="310"/>
      <c r="G191" s="311"/>
      <c r="H191" s="188"/>
      <c r="I191" s="91"/>
      <c r="J191" s="57"/>
      <c r="K191" s="57"/>
    </row>
    <row r="192" spans="1:14" ht="10.5" customHeight="1" thickBot="1" x14ac:dyDescent="0.3">
      <c r="B192"/>
      <c r="C192"/>
      <c r="D192"/>
      <c r="E192"/>
      <c r="F192" s="1"/>
      <c r="G192"/>
    </row>
    <row r="193" spans="1:14" ht="30" customHeight="1" thickBot="1" x14ac:dyDescent="0.3">
      <c r="B193" s="312" t="s">
        <v>135</v>
      </c>
      <c r="C193" s="313"/>
      <c r="D193" s="313"/>
      <c r="E193" s="313"/>
      <c r="F193" s="313"/>
      <c r="G193" s="314"/>
    </row>
    <row r="194" spans="1:14" ht="30" customHeight="1" thickBot="1" x14ac:dyDescent="0.3">
      <c r="B194" s="280" t="s">
        <v>146</v>
      </c>
      <c r="C194" s="281"/>
      <c r="D194" s="281"/>
      <c r="E194" s="281"/>
      <c r="F194" s="281"/>
      <c r="G194" s="135" t="s">
        <v>73</v>
      </c>
    </row>
    <row r="195" spans="1:14" ht="14.25" thickBot="1" x14ac:dyDescent="0.3">
      <c r="B195"/>
      <c r="C195"/>
      <c r="D195"/>
      <c r="E195"/>
      <c r="F195" s="1"/>
      <c r="G195"/>
    </row>
    <row r="196" spans="1:14" s="34" customFormat="1" ht="27.75" customHeight="1" thickBot="1" x14ac:dyDescent="0.35">
      <c r="A196" s="173"/>
      <c r="B196" s="315" t="s">
        <v>138</v>
      </c>
      <c r="C196" s="316"/>
      <c r="D196" s="316"/>
      <c r="E196" s="316"/>
      <c r="F196" s="316"/>
      <c r="G196" s="317"/>
      <c r="H196" s="176"/>
      <c r="I196" s="33"/>
      <c r="J196" s="57"/>
      <c r="K196" s="57"/>
    </row>
    <row r="197" spans="1:14" s="34" customFormat="1" ht="27.75" customHeight="1" thickBot="1" x14ac:dyDescent="0.35">
      <c r="A197" s="173"/>
      <c r="B197" s="318" t="s">
        <v>103</v>
      </c>
      <c r="C197" s="319"/>
      <c r="D197" s="320"/>
      <c r="E197" s="319" t="s">
        <v>104</v>
      </c>
      <c r="F197" s="319"/>
      <c r="G197" s="320"/>
      <c r="H197" s="176"/>
      <c r="I197" s="33"/>
      <c r="J197" s="57"/>
      <c r="K197" s="57"/>
    </row>
    <row r="198" spans="1:14" s="34" customFormat="1" ht="48" customHeight="1" thickBot="1" x14ac:dyDescent="0.35">
      <c r="A198" s="173"/>
      <c r="B198" s="287" t="s">
        <v>137</v>
      </c>
      <c r="C198" s="288"/>
      <c r="D198" s="289"/>
      <c r="E198" s="287" t="s">
        <v>136</v>
      </c>
      <c r="F198" s="288"/>
      <c r="G198" s="289"/>
      <c r="H198" s="176"/>
      <c r="I198" s="33"/>
      <c r="J198" s="57"/>
      <c r="K198" s="57" t="s">
        <v>105</v>
      </c>
    </row>
    <row r="199" spans="1:14" s="34" customFormat="1" ht="26.25" customHeight="1" x14ac:dyDescent="0.3">
      <c r="A199" s="173"/>
      <c r="B199" s="133" t="s">
        <v>95</v>
      </c>
      <c r="C199" s="303" t="s">
        <v>225</v>
      </c>
      <c r="D199" s="304"/>
      <c r="E199" s="304"/>
      <c r="F199" s="304"/>
      <c r="G199" s="305"/>
      <c r="H199" s="182"/>
      <c r="I199" s="33"/>
      <c r="J199" s="57"/>
      <c r="K199" s="57" t="s">
        <v>106</v>
      </c>
    </row>
    <row r="200" spans="1:14" s="34" customFormat="1" ht="17.25" thickBot="1" x14ac:dyDescent="0.35">
      <c r="A200" s="173"/>
      <c r="B200" s="134"/>
      <c r="C200" s="293" t="s">
        <v>65</v>
      </c>
      <c r="D200" s="294"/>
      <c r="E200" s="90" t="s">
        <v>66</v>
      </c>
      <c r="F200" s="90" t="s">
        <v>67</v>
      </c>
      <c r="G200" s="138" t="s">
        <v>68</v>
      </c>
      <c r="H200" s="183" t="s">
        <v>96</v>
      </c>
      <c r="I200" s="33"/>
      <c r="J200" s="57"/>
      <c r="K200" s="57" t="s">
        <v>107</v>
      </c>
    </row>
    <row r="201" spans="1:14" s="32" customFormat="1" ht="54.75" customHeight="1" thickBot="1" x14ac:dyDescent="0.35">
      <c r="A201" s="172"/>
      <c r="B201" s="136" t="s">
        <v>97</v>
      </c>
      <c r="C201" s="295" t="s">
        <v>139</v>
      </c>
      <c r="D201" s="296"/>
      <c r="E201" s="118" t="s">
        <v>105</v>
      </c>
      <c r="F201" s="119" t="str">
        <f>IF(E201="","NO CUMPLE","CUMPLE")</f>
        <v>CUMPLE</v>
      </c>
      <c r="G201" s="137"/>
      <c r="H201" s="184" t="s">
        <v>98</v>
      </c>
      <c r="I201" s="73" t="s">
        <v>73</v>
      </c>
      <c r="J201" s="57"/>
      <c r="K201" s="96" t="s">
        <v>73</v>
      </c>
      <c r="N201" s="34">
        <f t="shared" ref="N201:N202" si="14">IF(F201="CUMPLE",1,0)</f>
        <v>1</v>
      </c>
    </row>
    <row r="202" spans="1:14" ht="42.75" customHeight="1" thickBot="1" x14ac:dyDescent="0.35">
      <c r="A202" s="168" t="s">
        <v>0</v>
      </c>
      <c r="B202" s="136" t="s">
        <v>140</v>
      </c>
      <c r="C202" s="295" t="s">
        <v>137</v>
      </c>
      <c r="D202" s="296"/>
      <c r="E202" s="118" t="s">
        <v>73</v>
      </c>
      <c r="F202" s="119" t="str">
        <f>IF(E202="","NO CUMPLE",IF(E202="SI","CUMPLE",IF(E202="NO","NO CUMPLE","CUMPLE")))</f>
        <v>CUMPLE</v>
      </c>
      <c r="G202" s="137"/>
      <c r="J202" s="2"/>
      <c r="K202" s="2" t="s">
        <v>74</v>
      </c>
      <c r="N202" s="34">
        <f t="shared" si="14"/>
        <v>1</v>
      </c>
    </row>
    <row r="203" spans="1:14" ht="4.5" customHeight="1" thickBot="1" x14ac:dyDescent="0.3">
      <c r="B203" s="72"/>
      <c r="J203" s="2"/>
      <c r="K203" s="2"/>
    </row>
    <row r="204" spans="1:14" ht="29.25" customHeight="1" thickBot="1" x14ac:dyDescent="0.3">
      <c r="B204" s="72"/>
      <c r="F204" s="139">
        <f>IF(N204=2,13,0)</f>
        <v>13</v>
      </c>
      <c r="G204" s="2" t="s">
        <v>141</v>
      </c>
      <c r="J204" s="2"/>
      <c r="K204" s="2"/>
      <c r="N204" s="2">
        <f>SUM(N201:N203)</f>
        <v>2</v>
      </c>
    </row>
    <row r="205" spans="1:14" ht="14.25" thickBot="1" x14ac:dyDescent="0.3">
      <c r="B205" s="72"/>
      <c r="J205" s="2"/>
      <c r="K205" s="2"/>
    </row>
    <row r="206" spans="1:14" s="34" customFormat="1" ht="27.75" customHeight="1" thickBot="1" x14ac:dyDescent="0.35">
      <c r="A206" s="173"/>
      <c r="B206" s="297" t="s">
        <v>142</v>
      </c>
      <c r="C206" s="298"/>
      <c r="D206" s="298"/>
      <c r="E206" s="298"/>
      <c r="F206" s="298"/>
      <c r="G206" s="299"/>
      <c r="H206" s="176"/>
      <c r="I206" s="33"/>
      <c r="J206" s="57"/>
      <c r="K206" s="57"/>
    </row>
    <row r="207" spans="1:14" s="34" customFormat="1" ht="27.75" customHeight="1" thickBot="1" x14ac:dyDescent="0.35">
      <c r="A207" s="173"/>
      <c r="B207" s="300" t="s">
        <v>103</v>
      </c>
      <c r="C207" s="301"/>
      <c r="D207" s="302"/>
      <c r="E207" s="301" t="s">
        <v>104</v>
      </c>
      <c r="F207" s="301"/>
      <c r="G207" s="302"/>
      <c r="H207" s="176"/>
      <c r="I207" s="33"/>
      <c r="J207" s="57"/>
      <c r="K207" s="57"/>
    </row>
    <row r="208" spans="1:14" s="34" customFormat="1" ht="48" customHeight="1" thickBot="1" x14ac:dyDescent="0.35">
      <c r="A208" s="173"/>
      <c r="B208" s="287" t="s">
        <v>143</v>
      </c>
      <c r="C208" s="288"/>
      <c r="D208" s="289"/>
      <c r="E208" s="287" t="s">
        <v>136</v>
      </c>
      <c r="F208" s="288"/>
      <c r="G208" s="289"/>
      <c r="H208" s="176"/>
      <c r="I208" s="33"/>
      <c r="J208" s="57"/>
      <c r="K208" s="57" t="s">
        <v>105</v>
      </c>
    </row>
    <row r="209" spans="1:14" s="34" customFormat="1" ht="26.25" customHeight="1" x14ac:dyDescent="0.3">
      <c r="A209" s="173"/>
      <c r="B209" s="133" t="s">
        <v>95</v>
      </c>
      <c r="C209" s="303" t="s">
        <v>226</v>
      </c>
      <c r="D209" s="304"/>
      <c r="E209" s="304"/>
      <c r="F209" s="304"/>
      <c r="G209" s="305"/>
      <c r="H209" s="182"/>
      <c r="I209" s="33"/>
      <c r="J209" s="57"/>
      <c r="K209" s="57" t="s">
        <v>106</v>
      </c>
    </row>
    <row r="210" spans="1:14" s="34" customFormat="1" ht="17.25" thickBot="1" x14ac:dyDescent="0.35">
      <c r="A210" s="173"/>
      <c r="B210" s="134"/>
      <c r="C210" s="293" t="s">
        <v>65</v>
      </c>
      <c r="D210" s="294"/>
      <c r="E210" s="90" t="s">
        <v>66</v>
      </c>
      <c r="F210" s="90" t="s">
        <v>67</v>
      </c>
      <c r="G210" s="138" t="s">
        <v>68</v>
      </c>
      <c r="H210" s="183" t="s">
        <v>96</v>
      </c>
      <c r="I210" s="33"/>
      <c r="J210" s="57"/>
      <c r="K210" s="57" t="s">
        <v>107</v>
      </c>
    </row>
    <row r="211" spans="1:14" s="32" customFormat="1" ht="54.75" customHeight="1" thickBot="1" x14ac:dyDescent="0.35">
      <c r="A211" s="172"/>
      <c r="B211" s="136" t="s">
        <v>97</v>
      </c>
      <c r="C211" s="295" t="s">
        <v>139</v>
      </c>
      <c r="D211" s="296"/>
      <c r="E211" s="118" t="s">
        <v>105</v>
      </c>
      <c r="F211" s="119" t="str">
        <f>IF(E211="","NO CUMPLE","CUMPLE")</f>
        <v>CUMPLE</v>
      </c>
      <c r="G211" s="137"/>
      <c r="H211" s="184" t="s">
        <v>98</v>
      </c>
      <c r="I211" s="73" t="s">
        <v>73</v>
      </c>
      <c r="J211" s="57"/>
      <c r="K211" s="96" t="s">
        <v>73</v>
      </c>
      <c r="N211" s="34">
        <f t="shared" ref="N211:N212" si="15">IF(F211="CUMPLE",1,0)</f>
        <v>1</v>
      </c>
    </row>
    <row r="212" spans="1:14" ht="42.75" customHeight="1" thickBot="1" x14ac:dyDescent="0.35">
      <c r="A212" s="168" t="s">
        <v>0</v>
      </c>
      <c r="B212" s="136" t="s">
        <v>140</v>
      </c>
      <c r="C212" s="295" t="s">
        <v>143</v>
      </c>
      <c r="D212" s="296"/>
      <c r="E212" s="118" t="s">
        <v>73</v>
      </c>
      <c r="F212" s="119" t="str">
        <f>IF(E212="","NO CUMPLE",IF(E212="SI","CUMPLE",IF(E212="NO","NO CUMPLE","CUMPLE")))</f>
        <v>CUMPLE</v>
      </c>
      <c r="G212" s="137"/>
      <c r="J212" s="2"/>
      <c r="K212" s="2" t="s">
        <v>74</v>
      </c>
      <c r="N212" s="34">
        <f t="shared" si="15"/>
        <v>1</v>
      </c>
    </row>
    <row r="213" spans="1:14" ht="4.5" customHeight="1" thickBot="1" x14ac:dyDescent="0.3">
      <c r="B213" s="72"/>
      <c r="J213" s="2"/>
      <c r="K213" s="2"/>
    </row>
    <row r="214" spans="1:14" ht="29.25" customHeight="1" thickBot="1" x14ac:dyDescent="0.3">
      <c r="B214" s="72"/>
      <c r="F214" s="139">
        <f>IF(N214=2,13,0)</f>
        <v>13</v>
      </c>
      <c r="G214" s="2" t="s">
        <v>141</v>
      </c>
      <c r="J214" s="2"/>
      <c r="K214" s="2"/>
      <c r="N214" s="2">
        <f>SUM(N211:N213)</f>
        <v>2</v>
      </c>
    </row>
    <row r="215" spans="1:14" ht="14.25" thickBot="1" x14ac:dyDescent="0.3">
      <c r="B215" s="72"/>
      <c r="J215" s="2"/>
      <c r="K215" s="2"/>
    </row>
    <row r="216" spans="1:14" s="34" customFormat="1" ht="27.75" customHeight="1" thickBot="1" x14ac:dyDescent="0.35">
      <c r="A216" s="173"/>
      <c r="B216" s="297" t="s">
        <v>144</v>
      </c>
      <c r="C216" s="298"/>
      <c r="D216" s="298"/>
      <c r="E216" s="298"/>
      <c r="F216" s="298"/>
      <c r="G216" s="299"/>
      <c r="H216" s="176"/>
      <c r="I216" s="33"/>
      <c r="J216" s="57"/>
      <c r="K216" s="57"/>
    </row>
    <row r="217" spans="1:14" s="34" customFormat="1" ht="27.75" customHeight="1" thickBot="1" x14ac:dyDescent="0.35">
      <c r="A217" s="173"/>
      <c r="B217" s="300" t="s">
        <v>103</v>
      </c>
      <c r="C217" s="301"/>
      <c r="D217" s="302"/>
      <c r="E217" s="301" t="s">
        <v>104</v>
      </c>
      <c r="F217" s="301"/>
      <c r="G217" s="302"/>
      <c r="H217" s="176"/>
      <c r="I217" s="33"/>
      <c r="J217" s="57"/>
      <c r="K217" s="57"/>
    </row>
    <row r="218" spans="1:14" s="34" customFormat="1" ht="48" customHeight="1" thickBot="1" x14ac:dyDescent="0.35">
      <c r="A218" s="173"/>
      <c r="B218" s="287" t="s">
        <v>145</v>
      </c>
      <c r="C218" s="288"/>
      <c r="D218" s="289"/>
      <c r="E218" s="287" t="s">
        <v>136</v>
      </c>
      <c r="F218" s="288"/>
      <c r="G218" s="289"/>
      <c r="H218" s="176"/>
      <c r="I218" s="33"/>
      <c r="J218" s="57"/>
      <c r="K218" s="57" t="s">
        <v>105</v>
      </c>
    </row>
    <row r="219" spans="1:14" s="34" customFormat="1" ht="26.25" customHeight="1" x14ac:dyDescent="0.3">
      <c r="A219" s="173"/>
      <c r="B219" s="133" t="s">
        <v>95</v>
      </c>
      <c r="C219" s="303" t="s">
        <v>225</v>
      </c>
      <c r="D219" s="304"/>
      <c r="E219" s="304"/>
      <c r="F219" s="304"/>
      <c r="G219" s="305"/>
      <c r="H219" s="182"/>
      <c r="I219" s="33"/>
      <c r="J219" s="57"/>
      <c r="K219" s="57" t="s">
        <v>106</v>
      </c>
    </row>
    <row r="220" spans="1:14" s="34" customFormat="1" ht="17.25" thickBot="1" x14ac:dyDescent="0.35">
      <c r="A220" s="173"/>
      <c r="B220" s="134"/>
      <c r="C220" s="293" t="s">
        <v>65</v>
      </c>
      <c r="D220" s="294"/>
      <c r="E220" s="90" t="s">
        <v>66</v>
      </c>
      <c r="F220" s="90" t="s">
        <v>67</v>
      </c>
      <c r="G220" s="138" t="s">
        <v>68</v>
      </c>
      <c r="H220" s="183" t="s">
        <v>96</v>
      </c>
      <c r="I220" s="33"/>
      <c r="J220" s="57"/>
      <c r="K220" s="57" t="s">
        <v>107</v>
      </c>
    </row>
    <row r="221" spans="1:14" s="32" customFormat="1" ht="54.75" customHeight="1" thickBot="1" x14ac:dyDescent="0.35">
      <c r="A221" s="172"/>
      <c r="B221" s="136" t="s">
        <v>97</v>
      </c>
      <c r="C221" s="295" t="s">
        <v>139</v>
      </c>
      <c r="D221" s="296"/>
      <c r="E221" s="118" t="s">
        <v>105</v>
      </c>
      <c r="F221" s="119" t="str">
        <f>IF(E221="","NO CUMPLE","CUMPLE")</f>
        <v>CUMPLE</v>
      </c>
      <c r="G221" s="137"/>
      <c r="H221" s="184" t="s">
        <v>98</v>
      </c>
      <c r="I221" s="73" t="s">
        <v>73</v>
      </c>
      <c r="J221" s="57"/>
      <c r="K221" s="96" t="s">
        <v>73</v>
      </c>
      <c r="N221" s="34">
        <f t="shared" ref="N221:N222" si="16">IF(F221="CUMPLE",1,0)</f>
        <v>1</v>
      </c>
    </row>
    <row r="222" spans="1:14" ht="42.75" customHeight="1" thickBot="1" x14ac:dyDescent="0.35">
      <c r="B222" s="136" t="s">
        <v>140</v>
      </c>
      <c r="C222" s="295" t="s">
        <v>145</v>
      </c>
      <c r="D222" s="296"/>
      <c r="E222" s="118" t="s">
        <v>73</v>
      </c>
      <c r="F222" s="119" t="str">
        <f>IF(E222="","NO CUMPLE",IF(E222="SI","CUMPLE",IF(E222="NO","NO CUMPLE","CUMPLE")))</f>
        <v>CUMPLE</v>
      </c>
      <c r="G222" s="137"/>
      <c r="J222" s="2"/>
      <c r="K222" s="2" t="s">
        <v>74</v>
      </c>
      <c r="N222" s="34">
        <f t="shared" si="16"/>
        <v>1</v>
      </c>
    </row>
    <row r="223" spans="1:14" s="176" customFormat="1" ht="4.5" customHeight="1" thickBot="1" x14ac:dyDescent="0.3">
      <c r="A223" s="191"/>
      <c r="B223" s="193"/>
    </row>
    <row r="224" spans="1:14" ht="29.25" customHeight="1" thickBot="1" x14ac:dyDescent="0.3">
      <c r="B224" s="193"/>
      <c r="C224" s="176"/>
      <c r="D224" s="176"/>
      <c r="E224" s="176"/>
      <c r="F224" s="139">
        <f>IF(N224=2,13,0)</f>
        <v>13</v>
      </c>
      <c r="G224" s="140" t="s">
        <v>141</v>
      </c>
      <c r="J224" s="2"/>
      <c r="K224" s="2"/>
      <c r="N224" s="2">
        <f>SUM(N221:N223)</f>
        <v>2</v>
      </c>
    </row>
    <row r="225" spans="1:12" s="176" customFormat="1" ht="14.25" thickBot="1" x14ac:dyDescent="0.3">
      <c r="A225" s="191"/>
      <c r="F225" s="193"/>
      <c r="G225" s="195"/>
    </row>
    <row r="226" spans="1:12" ht="27.75" thickBot="1" x14ac:dyDescent="0.3">
      <c r="B226" s="176"/>
      <c r="C226" s="176"/>
      <c r="D226" s="176"/>
      <c r="E226" s="194" t="s">
        <v>154</v>
      </c>
      <c r="F226" s="147">
        <f>IF(G194="NO",SUM(F204,F214,F224)*0,SUM(F204,F214,F224))</f>
        <v>39</v>
      </c>
      <c r="G226" s="176"/>
      <c r="J226" s="2"/>
      <c r="K226" s="2"/>
    </row>
    <row r="227" spans="1:12" ht="14.25" thickBot="1" x14ac:dyDescent="0.3">
      <c r="B227" s="176"/>
      <c r="C227" s="176"/>
      <c r="D227" s="176"/>
      <c r="E227" s="176"/>
      <c r="F227" s="176"/>
      <c r="G227" s="176"/>
    </row>
    <row r="228" spans="1:12" ht="18.75" thickBot="1" x14ac:dyDescent="0.3">
      <c r="B228" s="277" t="s">
        <v>155</v>
      </c>
      <c r="C228" s="278"/>
      <c r="D228" s="278"/>
      <c r="E228" s="278"/>
      <c r="F228" s="278"/>
      <c r="G228" s="279"/>
    </row>
    <row r="229" spans="1:12" ht="26.25" thickBot="1" x14ac:dyDescent="0.3">
      <c r="B229" s="280" t="s">
        <v>159</v>
      </c>
      <c r="C229" s="281"/>
      <c r="D229" s="281"/>
      <c r="E229" s="281"/>
      <c r="F229" s="281"/>
      <c r="G229" s="135" t="s">
        <v>73</v>
      </c>
    </row>
    <row r="230" spans="1:12" ht="18.75" thickBot="1" x14ac:dyDescent="0.3">
      <c r="B230" s="153"/>
      <c r="C230" s="154"/>
      <c r="D230" s="141"/>
      <c r="E230" s="141"/>
      <c r="F230" s="141"/>
      <c r="G230" s="141"/>
    </row>
    <row r="231" spans="1:12" ht="17.25" thickBot="1" x14ac:dyDescent="0.3">
      <c r="B231" s="142" t="s">
        <v>147</v>
      </c>
      <c r="C231" s="152" t="s">
        <v>160</v>
      </c>
      <c r="D231" s="282" t="s">
        <v>148</v>
      </c>
      <c r="E231" s="283"/>
      <c r="F231" s="143" t="s">
        <v>149</v>
      </c>
      <c r="G231" s="142" t="s">
        <v>150</v>
      </c>
      <c r="J231" s="155"/>
      <c r="K231" s="155" t="s">
        <v>80</v>
      </c>
    </row>
    <row r="232" spans="1:12" ht="60.75" customHeight="1" thickBot="1" x14ac:dyDescent="0.3">
      <c r="B232" s="148" t="s">
        <v>156</v>
      </c>
      <c r="C232" s="150" t="s">
        <v>151</v>
      </c>
      <c r="D232" s="284" t="s">
        <v>80</v>
      </c>
      <c r="E232" s="284"/>
      <c r="F232" s="285">
        <f>IF(G229="NO",0,IF(L235&gt;10,"ERROR",L235))</f>
        <v>10</v>
      </c>
      <c r="G232" s="144"/>
      <c r="L232" s="2">
        <f>IF(D232="X",10,0)</f>
        <v>10</v>
      </c>
    </row>
    <row r="233" spans="1:12" ht="60.75" customHeight="1" thickBot="1" x14ac:dyDescent="0.3">
      <c r="B233" s="149" t="s">
        <v>157</v>
      </c>
      <c r="C233" s="150" t="s">
        <v>152</v>
      </c>
      <c r="D233" s="284"/>
      <c r="E233" s="284"/>
      <c r="F233" s="285"/>
      <c r="G233" s="145"/>
      <c r="L233" s="2">
        <f t="shared" ref="L233" si="17">IF(D233="X",5,0)</f>
        <v>0</v>
      </c>
    </row>
    <row r="234" spans="1:12" ht="55.5" customHeight="1" thickBot="1" x14ac:dyDescent="0.3">
      <c r="B234" s="149" t="s">
        <v>158</v>
      </c>
      <c r="C234" s="151" t="s">
        <v>153</v>
      </c>
      <c r="D234" s="284"/>
      <c r="E234" s="284"/>
      <c r="F234" s="286"/>
      <c r="G234" s="146"/>
      <c r="L234" s="2">
        <f>IF(D234="X",0,0)</f>
        <v>0</v>
      </c>
    </row>
    <row r="235" spans="1:12" ht="14.25" thickBot="1" x14ac:dyDescent="0.3">
      <c r="L235" s="2">
        <f>SUM(L232:L234)</f>
        <v>10</v>
      </c>
    </row>
    <row r="236" spans="1:12" ht="18.75" customHeight="1" x14ac:dyDescent="0.25">
      <c r="B236" s="259" t="s">
        <v>167</v>
      </c>
      <c r="C236" s="260"/>
      <c r="D236" s="260"/>
      <c r="E236" s="260"/>
      <c r="F236" s="260"/>
      <c r="G236" s="261"/>
    </row>
    <row r="237" spans="1:12" ht="34.5" customHeight="1" thickBot="1" x14ac:dyDescent="0.3">
      <c r="B237" s="262" t="s">
        <v>161</v>
      </c>
      <c r="C237" s="263"/>
      <c r="D237" s="263"/>
      <c r="E237" s="264"/>
      <c r="F237" s="264"/>
      <c r="G237" s="265"/>
    </row>
    <row r="238" spans="1:12" ht="48" thickBot="1" x14ac:dyDescent="0.3">
      <c r="B238" s="156"/>
      <c r="C238" s="157"/>
      <c r="D238" s="157"/>
      <c r="E238" s="165" t="s">
        <v>73</v>
      </c>
      <c r="F238" s="166" t="s">
        <v>74</v>
      </c>
      <c r="G238" s="158" t="s">
        <v>162</v>
      </c>
    </row>
    <row r="239" spans="1:12" ht="44.25" customHeight="1" thickBot="1" x14ac:dyDescent="0.3">
      <c r="B239" s="266" t="s">
        <v>168</v>
      </c>
      <c r="C239" s="267"/>
      <c r="D239" s="268"/>
      <c r="E239" s="164" t="s">
        <v>80</v>
      </c>
      <c r="F239" s="164"/>
      <c r="G239" s="163">
        <f>G114</f>
        <v>7972.0806101054477</v>
      </c>
    </row>
    <row r="240" spans="1:12" ht="26.25" customHeight="1" thickBot="1" x14ac:dyDescent="0.3">
      <c r="B240" s="269" t="s">
        <v>169</v>
      </c>
      <c r="C240" s="270"/>
      <c r="D240" s="271"/>
      <c r="E240" s="164" t="s">
        <v>80</v>
      </c>
      <c r="F240" s="164"/>
      <c r="G240" s="163"/>
    </row>
    <row r="241" spans="1:11" ht="45.75" customHeight="1" thickBot="1" x14ac:dyDescent="0.3">
      <c r="B241" s="272" t="s">
        <v>163</v>
      </c>
      <c r="C241" s="273"/>
      <c r="D241" s="274"/>
      <c r="E241" s="275" t="s">
        <v>164</v>
      </c>
      <c r="F241" s="276"/>
      <c r="G241" s="167" t="s">
        <v>165</v>
      </c>
    </row>
    <row r="242" spans="1:11" ht="26.25" customHeight="1" thickBot="1" x14ac:dyDescent="0.3">
      <c r="B242" s="249"/>
      <c r="C242" s="250"/>
      <c r="D242" s="250"/>
      <c r="E242" s="251" t="s">
        <v>219</v>
      </c>
      <c r="F242" s="252"/>
      <c r="G242" s="159">
        <f>G239</f>
        <v>7972.0806101054477</v>
      </c>
    </row>
    <row r="243" spans="1:11" ht="24" customHeight="1" thickBot="1" x14ac:dyDescent="0.3">
      <c r="B243" s="160"/>
      <c r="C243" s="161"/>
      <c r="D243" s="161"/>
      <c r="E243" s="253" t="s">
        <v>166</v>
      </c>
      <c r="F243" s="254"/>
      <c r="G243" s="162">
        <f>IF(G242="",0,IF(G239=0,0,IF(G242&gt;=G239*0.4,1,0)))</f>
        <v>1</v>
      </c>
    </row>
    <row r="244" spans="1:11" s="169" customFormat="1" ht="14.25" thickBot="1" x14ac:dyDescent="0.3">
      <c r="A244" s="168"/>
      <c r="H244" s="176"/>
      <c r="J244" s="170"/>
      <c r="K244" s="170"/>
    </row>
    <row r="245" spans="1:11" ht="24.75" thickBot="1" x14ac:dyDescent="0.3">
      <c r="B245" s="169"/>
      <c r="C245" s="169"/>
      <c r="D245" s="169"/>
      <c r="E245" s="255" t="s">
        <v>170</v>
      </c>
      <c r="F245" s="256"/>
      <c r="G245" s="175">
        <f>SUM(F226,F232,G243)</f>
        <v>50</v>
      </c>
    </row>
    <row r="246" spans="1:11" s="169" customFormat="1" ht="14.25" thickBot="1" x14ac:dyDescent="0.3">
      <c r="A246" s="168"/>
      <c r="H246" s="176"/>
      <c r="J246" s="170"/>
      <c r="K246" s="170"/>
    </row>
    <row r="247" spans="1:11" ht="21" customHeight="1" thickBot="1" x14ac:dyDescent="0.3">
      <c r="B247" s="169"/>
      <c r="C247" s="169"/>
      <c r="D247" s="169"/>
      <c r="E247" s="257" t="s">
        <v>174</v>
      </c>
      <c r="F247" s="258"/>
      <c r="G247" s="174" t="str">
        <f>IF(AND(G118="HABILITADO",G189="HABILITADO"),"HABILITADO","NO HABILITADO")</f>
        <v>HABILITADO</v>
      </c>
    </row>
    <row r="248" spans="1:11" s="169" customFormat="1" x14ac:dyDescent="0.25">
      <c r="A248" s="168"/>
      <c r="H248" s="176"/>
      <c r="J248" s="170"/>
      <c r="K248" s="170"/>
    </row>
  </sheetData>
  <sheetProtection algorithmName="SHA-512" hashValue="cjUQJOMFloYHMgS/Dium4H6OM/DPq+IOAAYvalZ/tGjnkNL532FotUYqHxcW+QcHR/0UdT9QGR5WrPE6R8lC9A==" saltValue="CoUtqoNF+Bp4Qt744veJSg==" spinCount="100000" sheet="1" objects="1" scenarios="1" selectLockedCells="1" selectUnlockedCells="1"/>
  <dataConsolidate/>
  <mergeCells count="142">
    <mergeCell ref="B1:G2"/>
    <mergeCell ref="C3:G3"/>
    <mergeCell ref="B4:G4"/>
    <mergeCell ref="B10:G10"/>
    <mergeCell ref="B11:G11"/>
    <mergeCell ref="C13:G13"/>
    <mergeCell ref="B27:B31"/>
    <mergeCell ref="F27:F31"/>
    <mergeCell ref="C34:G34"/>
    <mergeCell ref="C35:G35"/>
    <mergeCell ref="C36:G36"/>
    <mergeCell ref="C37:G37"/>
    <mergeCell ref="C14:G14"/>
    <mergeCell ref="C15:G15"/>
    <mergeCell ref="C16:G16"/>
    <mergeCell ref="C17:G17"/>
    <mergeCell ref="B19:B22"/>
    <mergeCell ref="F19:F22"/>
    <mergeCell ref="C56:G56"/>
    <mergeCell ref="C57:G57"/>
    <mergeCell ref="B59:B62"/>
    <mergeCell ref="F59:F62"/>
    <mergeCell ref="B67:B71"/>
    <mergeCell ref="F67:F71"/>
    <mergeCell ref="B39:B42"/>
    <mergeCell ref="F39:F42"/>
    <mergeCell ref="B47:B51"/>
    <mergeCell ref="F47:F51"/>
    <mergeCell ref="C54:G54"/>
    <mergeCell ref="C55:G55"/>
    <mergeCell ref="B87:B91"/>
    <mergeCell ref="F87:F91"/>
    <mergeCell ref="C94:G94"/>
    <mergeCell ref="C95:G95"/>
    <mergeCell ref="C96:G96"/>
    <mergeCell ref="C97:G97"/>
    <mergeCell ref="C74:G74"/>
    <mergeCell ref="C75:G75"/>
    <mergeCell ref="C76:G76"/>
    <mergeCell ref="C77:G77"/>
    <mergeCell ref="B79:B82"/>
    <mergeCell ref="F79:F82"/>
    <mergeCell ref="B120:G120"/>
    <mergeCell ref="B122:F122"/>
    <mergeCell ref="B124:G124"/>
    <mergeCell ref="B125:D125"/>
    <mergeCell ref="E125:G125"/>
    <mergeCell ref="B126:D126"/>
    <mergeCell ref="E126:G126"/>
    <mergeCell ref="B99:B102"/>
    <mergeCell ref="F99:F102"/>
    <mergeCell ref="B107:B111"/>
    <mergeCell ref="F107:F111"/>
    <mergeCell ref="B114:F114"/>
    <mergeCell ref="B118:F118"/>
    <mergeCell ref="C127:G127"/>
    <mergeCell ref="C128:D128"/>
    <mergeCell ref="C129:D129"/>
    <mergeCell ref="C130:D130"/>
    <mergeCell ref="F130:F135"/>
    <mergeCell ref="C131:D131"/>
    <mergeCell ref="G131:H131"/>
    <mergeCell ref="C132:D132"/>
    <mergeCell ref="C133:D133"/>
    <mergeCell ref="C134:D134"/>
    <mergeCell ref="B157:D157"/>
    <mergeCell ref="B159:G159"/>
    <mergeCell ref="B160:D160"/>
    <mergeCell ref="E160:G160"/>
    <mergeCell ref="B161:D161"/>
    <mergeCell ref="E161:G161"/>
    <mergeCell ref="C135:D135"/>
    <mergeCell ref="B136:B155"/>
    <mergeCell ref="C136:C140"/>
    <mergeCell ref="C141:C145"/>
    <mergeCell ref="C146:C150"/>
    <mergeCell ref="C151:C155"/>
    <mergeCell ref="C170:D170"/>
    <mergeCell ref="B171:B185"/>
    <mergeCell ref="C171:C175"/>
    <mergeCell ref="C176:C180"/>
    <mergeCell ref="C181:C185"/>
    <mergeCell ref="B187:D187"/>
    <mergeCell ref="C162:G162"/>
    <mergeCell ref="C163:D163"/>
    <mergeCell ref="C164:D164"/>
    <mergeCell ref="C165:D165"/>
    <mergeCell ref="F165:F170"/>
    <mergeCell ref="C166:D166"/>
    <mergeCell ref="G166:H166"/>
    <mergeCell ref="C167:D167"/>
    <mergeCell ref="C168:D168"/>
    <mergeCell ref="C169:D169"/>
    <mergeCell ref="B198:D198"/>
    <mergeCell ref="E198:G198"/>
    <mergeCell ref="C199:G199"/>
    <mergeCell ref="C200:D200"/>
    <mergeCell ref="C201:D201"/>
    <mergeCell ref="C202:D202"/>
    <mergeCell ref="B189:F189"/>
    <mergeCell ref="B191:G191"/>
    <mergeCell ref="B193:G193"/>
    <mergeCell ref="B194:F194"/>
    <mergeCell ref="B196:G196"/>
    <mergeCell ref="B197:D197"/>
    <mergeCell ref="E197:G197"/>
    <mergeCell ref="C210:D210"/>
    <mergeCell ref="C211:D211"/>
    <mergeCell ref="C212:D212"/>
    <mergeCell ref="B216:G216"/>
    <mergeCell ref="B217:D217"/>
    <mergeCell ref="E217:G217"/>
    <mergeCell ref="B206:G206"/>
    <mergeCell ref="B207:D207"/>
    <mergeCell ref="E207:G207"/>
    <mergeCell ref="B208:D208"/>
    <mergeCell ref="E208:G208"/>
    <mergeCell ref="C209:G209"/>
    <mergeCell ref="B228:G228"/>
    <mergeCell ref="B229:F229"/>
    <mergeCell ref="D231:E231"/>
    <mergeCell ref="D232:E232"/>
    <mergeCell ref="F232:F234"/>
    <mergeCell ref="D233:E233"/>
    <mergeCell ref="D234:E234"/>
    <mergeCell ref="B218:D218"/>
    <mergeCell ref="E218:G218"/>
    <mergeCell ref="C219:G219"/>
    <mergeCell ref="C220:D220"/>
    <mergeCell ref="C221:D221"/>
    <mergeCell ref="C222:D222"/>
    <mergeCell ref="B242:D242"/>
    <mergeCell ref="E242:F242"/>
    <mergeCell ref="E243:F243"/>
    <mergeCell ref="E245:F245"/>
    <mergeCell ref="E247:F247"/>
    <mergeCell ref="B236:G236"/>
    <mergeCell ref="B237:G237"/>
    <mergeCell ref="B239:D239"/>
    <mergeCell ref="B240:D240"/>
    <mergeCell ref="B241:D241"/>
    <mergeCell ref="E241:F241"/>
  </mergeCells>
  <conditionalFormatting sqref="F136:F140 F156:F158 F188 F190">
    <cfRule type="expression" dxfId="72" priority="24">
      <formula>"NO CUMPLE"</formula>
    </cfRule>
  </conditionalFormatting>
  <conditionalFormatting sqref="F129">
    <cfRule type="expression" dxfId="71" priority="23">
      <formula>"NO CUMPLE"</formula>
    </cfRule>
  </conditionalFormatting>
  <conditionalFormatting sqref="F141:F145">
    <cfRule type="expression" dxfId="70" priority="21">
      <formula>"NO CUMPLE"</formula>
    </cfRule>
  </conditionalFormatting>
  <conditionalFormatting sqref="F146:F150">
    <cfRule type="expression" dxfId="69" priority="20">
      <formula>"NO CUMPLE"</formula>
    </cfRule>
  </conditionalFormatting>
  <conditionalFormatting sqref="F151:F155">
    <cfRule type="expression" dxfId="68" priority="19">
      <formula>"NO CUMPLE"</formula>
    </cfRule>
  </conditionalFormatting>
  <conditionalFormatting sqref="F171:F175 F186:F187">
    <cfRule type="expression" dxfId="67" priority="17">
      <formula>"NO CUMPLE"</formula>
    </cfRule>
  </conditionalFormatting>
  <conditionalFormatting sqref="F164">
    <cfRule type="expression" dxfId="66" priority="16">
      <formula>"NO CUMPLE"</formula>
    </cfRule>
  </conditionalFormatting>
  <conditionalFormatting sqref="F176:F180">
    <cfRule type="expression" dxfId="65" priority="14">
      <formula>"NO CUMPLE"</formula>
    </cfRule>
  </conditionalFormatting>
  <conditionalFormatting sqref="F181:F185">
    <cfRule type="expression" dxfId="64" priority="13">
      <formula>"NO CUMPLE"</formula>
    </cfRule>
  </conditionalFormatting>
  <conditionalFormatting sqref="F201">
    <cfRule type="expression" dxfId="63" priority="11">
      <formula>"NO CUMPLE"</formula>
    </cfRule>
  </conditionalFormatting>
  <conditionalFormatting sqref="F222">
    <cfRule type="expression" dxfId="62" priority="6">
      <formula>"NO CUMPLE"</formula>
    </cfRule>
  </conditionalFormatting>
  <conditionalFormatting sqref="F221">
    <cfRule type="expression" dxfId="61" priority="7">
      <formula>"NO CUMPLE"</formula>
    </cfRule>
  </conditionalFormatting>
  <conditionalFormatting sqref="F202">
    <cfRule type="expression" dxfId="60" priority="10">
      <formula>"NO CUMPLE"</formula>
    </cfRule>
  </conditionalFormatting>
  <conditionalFormatting sqref="F211">
    <cfRule type="expression" dxfId="59" priority="9">
      <formula>"NO CUMPLE"</formula>
    </cfRule>
  </conditionalFormatting>
  <conditionalFormatting sqref="F212">
    <cfRule type="expression" dxfId="58" priority="8">
      <formula>"NO CUMPLE"</formula>
    </cfRule>
  </conditionalFormatting>
  <conditionalFormatting sqref="F239:F240">
    <cfRule type="expression" dxfId="57" priority="5">
      <formula>$D$514="X"</formula>
    </cfRule>
  </conditionalFormatting>
  <conditionalFormatting sqref="E239:E240">
    <cfRule type="expression" dxfId="56" priority="4">
      <formula>$E$514="X"</formula>
    </cfRule>
  </conditionalFormatting>
  <conditionalFormatting sqref="G239:G240">
    <cfRule type="expression" dxfId="55" priority="3">
      <formula>$E$514="X"</formula>
    </cfRule>
  </conditionalFormatting>
  <conditionalFormatting sqref="E242">
    <cfRule type="expression" dxfId="54" priority="2">
      <formula>$E$514="X"</formula>
    </cfRule>
  </conditionalFormatting>
  <conditionalFormatting sqref="G242">
    <cfRule type="expression" dxfId="53" priority="1">
      <formula>$E$514="X"</formula>
    </cfRule>
  </conditionalFormatting>
  <dataValidations count="12">
    <dataValidation type="list" allowBlank="1" showInputMessage="1" showErrorMessage="1" sqref="D232:D234">
      <formula1>$K$231</formula1>
    </dataValidation>
    <dataValidation type="list" showInputMessage="1" showErrorMessage="1" sqref="E202 E222 E212">
      <formula1>$K$201:$K$202</formula1>
    </dataValidation>
    <dataValidation type="list" showInputMessage="1" showErrorMessage="1" sqref="E201 E221 E211">
      <formula1>$K$198:$K$200</formula1>
    </dataValidation>
    <dataValidation type="list" allowBlank="1" showInputMessage="1" showErrorMessage="1" sqref="E171 E176 E181">
      <formula1>$K$171</formula1>
    </dataValidation>
    <dataValidation type="list" allowBlank="1" showInputMessage="1" showErrorMessage="1" errorTitle="CUMPLE CON EL OBJETO?" error="SI o NO" sqref="E137 E147 E142 E152 E172 E182 E177">
      <formula1>$J$136:$J$137</formula1>
    </dataValidation>
    <dataValidation type="list" allowBlank="1" showInputMessage="1" showErrorMessage="1" sqref="E136 E141 E146 E151">
      <formula1>$K$136:$K$138</formula1>
    </dataValidation>
    <dataValidation type="list" allowBlank="1" showInputMessage="1" showErrorMessage="1" sqref="G122 G194 G229">
      <formula1>$K$120:$K$121</formula1>
    </dataValidation>
    <dataValidation type="list" showInputMessage="1" showErrorMessage="1" sqref="E129 E164">
      <formula1>$K$126:$K$129</formula1>
    </dataValidation>
    <dataValidation type="list" allowBlank="1" showInputMessage="1" showErrorMessage="1" errorTitle="                        ERROR" error="Sólo marcar &quot;X&quot; en caso de acreditar código." sqref="D19:D22 D27:D31 D39:D42 D47:D51 D59:D62 D67:D71 D79:D82 D87:D91 D99:D102 D107:D111 E130:E135 E165:E170">
      <formula1>$J$19</formula1>
    </dataValidation>
    <dataValidation showInputMessage="1" showErrorMessage="1" sqref="C17:G17 C37:G37 C57:G57 C77:G77 C97:G97 E140 E145 E150 E155:E158 E175 E180 E185:E188 E190"/>
    <dataValidation type="list" allowBlank="1" showInputMessage="1" showErrorMessage="1" sqref="D10:E12 D33:E33 D53:E53 D73:E73 D93:E93 D113:E113 D115:E117 D119:E119 D192:E192 D195:E195">
      <formula1>"Sí,No"</formula1>
    </dataValidation>
    <dataValidation operator="greaterThan" allowBlank="1" showInputMessage="1" showErrorMessage="1" errorTitle="OJO" error="REVISAR QUE FECHA DE TERMINACIÓN SEA MAYOR QUE LA DE SUSCRIPCIÓN DEL CONTRATO" sqref="D25 D45 D65 D85 D105"/>
  </dataValidations>
  <printOptions horizontalCentered="1"/>
  <pageMargins left="0.4" right="0.4" top="0.4" bottom="0.4" header="0.3" footer="0.3"/>
  <pageSetup paperSize="9"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22" operator="containsText" id="{7C2116DE-2943-4B8D-BE6A-4CB180D9FF51}">
            <xm:f>NOT(ISERROR(SEARCH($E$129="ADMINISTRACIÓN DE EMPRESAS ",C134)))</xm:f>
            <xm:f>$E$129="ADMINISTRACIÓN DE EMPRESAS "</xm:f>
            <x14:dxf>
              <fill>
                <patternFill>
                  <bgColor theme="5" tint="0.39994506668294322"/>
                </patternFill>
              </fill>
            </x14:dxf>
          </x14:cfRule>
          <xm:sqref>C134:D134</xm:sqref>
        </x14:conditionalFormatting>
        <x14:conditionalFormatting xmlns:xm="http://schemas.microsoft.com/office/excel/2006/main">
          <x14:cfRule type="containsText" priority="18" operator="containsText" id="{DAA9B3A6-DC13-4CE2-8FE4-28C085F7D908}">
            <xm:f>NOT(ISERROR(SEARCH($F$157="CUMPLE",F157)))</xm:f>
            <xm:f>$F$157="CUMPLE"</xm:f>
            <x14:dxf>
              <fill>
                <patternFill>
                  <bgColor rgb="FFFFFF00"/>
                </patternFill>
              </fill>
            </x14:dxf>
          </x14:cfRule>
          <xm:sqref>F157:F158 F188 F190</xm:sqref>
        </x14:conditionalFormatting>
        <x14:conditionalFormatting xmlns:xm="http://schemas.microsoft.com/office/excel/2006/main">
          <x14:cfRule type="containsText" priority="15" operator="containsText" id="{44EF04A5-05E8-425C-AE47-4EEA79104234}">
            <xm:f>NOT(ISERROR(SEARCH($E$129="ADMINISTRACIÓN DE EMPRESAS ",C169)))</xm:f>
            <xm:f>$E$129="ADMINISTRACIÓN DE EMPRESAS "</xm:f>
            <x14:dxf>
              <fill>
                <patternFill>
                  <bgColor theme="5" tint="0.39994506668294322"/>
                </patternFill>
              </fill>
            </x14:dxf>
          </x14:cfRule>
          <xm:sqref>C169:D169</xm:sqref>
        </x14:conditionalFormatting>
        <x14:conditionalFormatting xmlns:xm="http://schemas.microsoft.com/office/excel/2006/main">
          <x14:cfRule type="containsText" priority="12" operator="containsText" id="{A424E8F0-6EB9-4F4D-900E-053419F177DE}">
            <xm:f>NOT(ISERROR(SEARCH($F$157="CUMPLE",F187)))</xm:f>
            <xm:f>$F$157="CUMPLE"</xm:f>
            <x14:dxf>
              <fill>
                <patternFill>
                  <bgColor rgb="FFFFFF00"/>
                </patternFill>
              </fill>
            </x14:dxf>
          </x14:cfRule>
          <xm:sqref>F187</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4"/>
    <pageSetUpPr autoPageBreaks="0" fitToPage="1"/>
  </sheetPr>
  <dimension ref="A1:R248"/>
  <sheetViews>
    <sheetView showGridLines="0" showRowColHeaders="0" zoomScale="90" zoomScaleNormal="90" workbookViewId="0">
      <pane ySplit="3" topLeftCell="A4" activePane="bottomLeft" state="frozen"/>
      <selection pane="bottomLeft" activeCell="B4" sqref="B4:G4"/>
    </sheetView>
  </sheetViews>
  <sheetFormatPr baseColWidth="10" defaultColWidth="0" defaultRowHeight="13.5" customHeight="1" zeroHeight="1" x14ac:dyDescent="0.25"/>
  <cols>
    <col min="1" max="1" width="24" style="168" customWidth="1"/>
    <col min="2" max="7" width="24" style="2" customWidth="1"/>
    <col min="8" max="8" width="1.5" style="176" customWidth="1"/>
    <col min="9" max="9" width="24" style="2" hidden="1" customWidth="1"/>
    <col min="10" max="11" width="24" style="72" hidden="1" customWidth="1"/>
    <col min="12" max="16384" width="24" style="2" hidden="1"/>
  </cols>
  <sheetData>
    <row r="1" spans="1:14" ht="8.25" customHeight="1" x14ac:dyDescent="0.25">
      <c r="A1" s="171"/>
      <c r="B1" s="384"/>
      <c r="C1" s="385"/>
      <c r="D1" s="385"/>
      <c r="E1" s="385"/>
      <c r="F1" s="385"/>
      <c r="G1" s="385"/>
    </row>
    <row r="2" spans="1:14" ht="133.5" customHeight="1" thickBot="1" x14ac:dyDescent="0.3">
      <c r="B2" s="385"/>
      <c r="C2" s="385"/>
      <c r="D2" s="385"/>
      <c r="E2" s="385"/>
      <c r="F2" s="385"/>
      <c r="G2" s="385"/>
    </row>
    <row r="3" spans="1:14" ht="37.5" customHeight="1" thickBot="1" x14ac:dyDescent="0.3">
      <c r="B3" s="196" t="s">
        <v>77</v>
      </c>
      <c r="C3" s="401" t="s">
        <v>202</v>
      </c>
      <c r="D3" s="402"/>
      <c r="E3" s="402"/>
      <c r="F3" s="402"/>
      <c r="G3" s="403"/>
    </row>
    <row r="4" spans="1:14" ht="60.75" customHeight="1" x14ac:dyDescent="0.25">
      <c r="B4" s="386" t="s">
        <v>7</v>
      </c>
      <c r="C4" s="386"/>
      <c r="D4" s="386"/>
      <c r="E4" s="386"/>
      <c r="F4" s="386"/>
      <c r="G4" s="386"/>
      <c r="H4" s="177"/>
      <c r="K4" s="93"/>
      <c r="L4" s="5"/>
    </row>
    <row r="5" spans="1:14" ht="16.5" x14ac:dyDescent="0.3">
      <c r="B5" s="3" t="s">
        <v>58</v>
      </c>
      <c r="C5" s="30">
        <v>43672</v>
      </c>
      <c r="D5" s="4"/>
      <c r="E5" s="4"/>
      <c r="F5" s="4"/>
      <c r="G5" s="4"/>
    </row>
    <row r="6" spans="1:14" ht="16.5" x14ac:dyDescent="0.3">
      <c r="B6" s="3" t="s">
        <v>57</v>
      </c>
      <c r="C6" s="28">
        <v>900000000</v>
      </c>
      <c r="D6" s="4"/>
      <c r="E6" s="4"/>
      <c r="F6" s="4"/>
      <c r="G6" s="4"/>
    </row>
    <row r="7" spans="1:14" ht="16.5" x14ac:dyDescent="0.3">
      <c r="B7" s="3" t="s">
        <v>59</v>
      </c>
      <c r="C7" s="74">
        <f>C6/Hoja1!C44</f>
        <v>1086.8042641369084</v>
      </c>
      <c r="D7" s="4"/>
      <c r="E7" s="4"/>
      <c r="F7" s="4"/>
      <c r="G7" s="4"/>
    </row>
    <row r="8" spans="1:14" ht="16.5" x14ac:dyDescent="0.3">
      <c r="B8" s="3"/>
      <c r="C8" s="29"/>
      <c r="D8" s="4"/>
      <c r="E8" s="4"/>
      <c r="F8" s="4"/>
      <c r="G8" s="4"/>
    </row>
    <row r="9" spans="1:14" ht="17.25" hidden="1" thickBot="1" x14ac:dyDescent="0.35">
      <c r="B9" s="6" t="s">
        <v>1</v>
      </c>
      <c r="C9" s="6" t="s">
        <v>2</v>
      </c>
      <c r="D9" s="6" t="s">
        <v>3</v>
      </c>
      <c r="E9" s="6" t="s">
        <v>4</v>
      </c>
      <c r="F9" s="6" t="s">
        <v>5</v>
      </c>
      <c r="G9" s="6" t="s">
        <v>6</v>
      </c>
    </row>
    <row r="10" spans="1:14" ht="18" x14ac:dyDescent="0.25">
      <c r="B10" s="387" t="s">
        <v>60</v>
      </c>
      <c r="C10" s="388"/>
      <c r="D10" s="388"/>
      <c r="E10" s="388"/>
      <c r="F10" s="388"/>
      <c r="G10" s="389"/>
    </row>
    <row r="11" spans="1:14" ht="18" x14ac:dyDescent="0.25">
      <c r="B11" s="390" t="s">
        <v>61</v>
      </c>
      <c r="C11" s="391"/>
      <c r="D11" s="391"/>
      <c r="E11" s="391"/>
      <c r="F11" s="391"/>
      <c r="G11" s="392"/>
    </row>
    <row r="12" spans="1:14" s="176" customFormat="1" ht="14.25" thickBot="1" x14ac:dyDescent="0.3">
      <c r="A12" s="191"/>
      <c r="F12" s="192"/>
      <c r="J12" s="193"/>
      <c r="K12" s="193"/>
    </row>
    <row r="13" spans="1:14" ht="28.5" customHeight="1" thickBot="1" x14ac:dyDescent="0.3">
      <c r="B13" s="60" t="s">
        <v>77</v>
      </c>
      <c r="C13" s="401" t="s">
        <v>203</v>
      </c>
      <c r="D13" s="367"/>
      <c r="E13" s="367"/>
      <c r="F13" s="367"/>
      <c r="G13" s="368"/>
    </row>
    <row r="14" spans="1:14" s="32" customFormat="1" ht="21" thickBot="1" x14ac:dyDescent="0.3">
      <c r="A14" s="172"/>
      <c r="B14" s="48" t="s">
        <v>75</v>
      </c>
      <c r="C14" s="366" t="s">
        <v>206</v>
      </c>
      <c r="D14" s="367"/>
      <c r="E14" s="367"/>
      <c r="F14" s="367"/>
      <c r="G14" s="368"/>
      <c r="H14" s="176"/>
      <c r="I14" s="31"/>
      <c r="J14" s="70"/>
      <c r="K14" s="70"/>
      <c r="L14" s="76"/>
    </row>
    <row r="15" spans="1:14" s="32" customFormat="1" ht="34.5" customHeight="1" thickBot="1" x14ac:dyDescent="0.3">
      <c r="A15" s="172"/>
      <c r="B15" s="47" t="s">
        <v>62</v>
      </c>
      <c r="C15" s="446" t="s">
        <v>204</v>
      </c>
      <c r="D15" s="367"/>
      <c r="E15" s="367"/>
      <c r="F15" s="367"/>
      <c r="G15" s="368"/>
      <c r="H15" s="176"/>
      <c r="I15" s="31"/>
      <c r="J15" s="70"/>
      <c r="K15" s="70"/>
      <c r="L15" s="83"/>
      <c r="M15" s="58"/>
      <c r="N15" s="58"/>
    </row>
    <row r="16" spans="1:14" s="34" customFormat="1" ht="32.25" customHeight="1" thickBot="1" x14ac:dyDescent="0.35">
      <c r="A16" s="173"/>
      <c r="B16" s="56" t="s">
        <v>63</v>
      </c>
      <c r="C16" s="447" t="s">
        <v>205</v>
      </c>
      <c r="D16" s="448"/>
      <c r="E16" s="448"/>
      <c r="F16" s="448"/>
      <c r="G16" s="449"/>
      <c r="H16" s="178"/>
      <c r="I16" s="33"/>
      <c r="J16" s="57"/>
      <c r="K16" s="57"/>
      <c r="L16" s="84"/>
      <c r="M16" s="59"/>
      <c r="N16" s="59"/>
    </row>
    <row r="17" spans="1:18" s="32" customFormat="1" ht="37.5" customHeight="1" thickBot="1" x14ac:dyDescent="0.3">
      <c r="A17" s="172"/>
      <c r="B17" s="49" t="s">
        <v>64</v>
      </c>
      <c r="C17" s="375">
        <v>0.55000000000000004</v>
      </c>
      <c r="D17" s="376"/>
      <c r="E17" s="376"/>
      <c r="F17" s="376"/>
      <c r="G17" s="377"/>
      <c r="H17" s="176"/>
      <c r="I17" s="69"/>
      <c r="J17" s="70"/>
      <c r="K17" s="70"/>
      <c r="L17" s="58"/>
      <c r="M17" s="58"/>
      <c r="N17" s="58"/>
      <c r="O17" s="70"/>
      <c r="P17" s="70"/>
      <c r="Q17" s="70"/>
      <c r="R17" s="70"/>
    </row>
    <row r="18" spans="1:18" s="32" customFormat="1" ht="30" customHeight="1" thickBot="1" x14ac:dyDescent="0.35">
      <c r="A18" s="172"/>
      <c r="B18" s="51"/>
      <c r="C18" s="52" t="s">
        <v>65</v>
      </c>
      <c r="D18" s="53" t="s">
        <v>66</v>
      </c>
      <c r="E18" s="66" t="s">
        <v>172</v>
      </c>
      <c r="F18" s="54" t="s">
        <v>67</v>
      </c>
      <c r="G18" s="55" t="s">
        <v>68</v>
      </c>
      <c r="H18" s="176"/>
      <c r="I18" s="69"/>
      <c r="J18" s="70"/>
      <c r="K18" s="70"/>
      <c r="L18" s="58"/>
      <c r="M18" s="58"/>
      <c r="N18" s="58"/>
      <c r="O18" s="70"/>
      <c r="P18" s="70"/>
      <c r="Q18" s="70"/>
      <c r="R18" s="70"/>
    </row>
    <row r="19" spans="1:18" s="32" customFormat="1" ht="23.25" customHeight="1" x14ac:dyDescent="0.35">
      <c r="A19" s="172"/>
      <c r="B19" s="357" t="s">
        <v>69</v>
      </c>
      <c r="C19" s="50">
        <v>82101500</v>
      </c>
      <c r="D19" s="63" t="s">
        <v>79</v>
      </c>
      <c r="E19" s="36">
        <v>64</v>
      </c>
      <c r="F19" s="358" t="str">
        <f>IF(K23&gt;=1,"CUMPLE","NO CUMPLE")</f>
        <v>CUMPLE</v>
      </c>
      <c r="G19" s="363"/>
      <c r="H19" s="176"/>
      <c r="I19" s="69"/>
      <c r="J19" s="94" t="s">
        <v>79</v>
      </c>
      <c r="K19" s="70">
        <f>IF(D19="X",1,0)</f>
        <v>1</v>
      </c>
      <c r="L19" s="58"/>
      <c r="M19" s="58"/>
      <c r="N19" s="58"/>
      <c r="O19" s="70"/>
      <c r="P19" s="70"/>
      <c r="Q19" s="70"/>
      <c r="R19" s="70"/>
    </row>
    <row r="20" spans="1:18" s="34" customFormat="1" ht="15" customHeight="1" x14ac:dyDescent="0.3">
      <c r="A20" s="173"/>
      <c r="B20" s="357"/>
      <c r="C20" s="35">
        <v>82101600</v>
      </c>
      <c r="D20" s="63" t="s">
        <v>79</v>
      </c>
      <c r="E20" s="37">
        <v>64</v>
      </c>
      <c r="F20" s="358"/>
      <c r="G20" s="364"/>
      <c r="H20" s="178"/>
      <c r="I20" s="71"/>
      <c r="J20" s="57"/>
      <c r="K20" s="70">
        <f t="shared" ref="K20:K22" si="0">IF(D20="X",1,0)</f>
        <v>1</v>
      </c>
      <c r="L20" s="59"/>
      <c r="M20" s="59"/>
      <c r="N20" s="59"/>
      <c r="O20" s="57"/>
      <c r="P20" s="57"/>
      <c r="Q20" s="57"/>
      <c r="R20" s="57"/>
    </row>
    <row r="21" spans="1:18" s="34" customFormat="1" ht="19.5" x14ac:dyDescent="0.3">
      <c r="A21" s="173"/>
      <c r="B21" s="357"/>
      <c r="C21" s="35">
        <v>82101800</v>
      </c>
      <c r="D21" s="63" t="s">
        <v>79</v>
      </c>
      <c r="E21" s="37">
        <v>64</v>
      </c>
      <c r="F21" s="358"/>
      <c r="G21" s="364"/>
      <c r="H21" s="178"/>
      <c r="I21" s="71"/>
      <c r="J21" s="57"/>
      <c r="K21" s="70">
        <f t="shared" si="0"/>
        <v>1</v>
      </c>
      <c r="L21" s="59"/>
      <c r="M21" s="59"/>
      <c r="N21" s="59"/>
      <c r="O21" s="57"/>
      <c r="P21" s="57"/>
      <c r="Q21" s="57"/>
      <c r="R21" s="57"/>
    </row>
    <row r="22" spans="1:18" s="34" customFormat="1" ht="18" customHeight="1" thickBot="1" x14ac:dyDescent="0.35">
      <c r="A22" s="173"/>
      <c r="B22" s="357"/>
      <c r="C22" s="38">
        <v>82101900</v>
      </c>
      <c r="D22" s="63" t="s">
        <v>79</v>
      </c>
      <c r="E22" s="39">
        <v>64</v>
      </c>
      <c r="F22" s="358"/>
      <c r="G22" s="365"/>
      <c r="H22" s="178"/>
      <c r="I22" s="71"/>
      <c r="J22" s="57"/>
      <c r="K22" s="70">
        <f t="shared" si="0"/>
        <v>1</v>
      </c>
      <c r="L22" s="59"/>
      <c r="M22" s="59"/>
      <c r="N22" s="59"/>
      <c r="O22" s="57"/>
      <c r="P22" s="57"/>
      <c r="Q22" s="57"/>
      <c r="R22" s="57"/>
    </row>
    <row r="23" spans="1:18" s="32" customFormat="1" ht="22.5" customHeight="1" thickBot="1" x14ac:dyDescent="0.35">
      <c r="A23" s="172"/>
      <c r="B23" s="40" t="s">
        <v>171</v>
      </c>
      <c r="C23" s="41"/>
      <c r="D23" s="64">
        <v>43269</v>
      </c>
      <c r="E23" s="61"/>
      <c r="F23" s="43" t="str">
        <f>IF(D23="","NO CUMPLE","CUMPLE")</f>
        <v>CUMPLE</v>
      </c>
      <c r="G23" s="88"/>
      <c r="H23" s="179">
        <f>YEAR(D23)</f>
        <v>2018</v>
      </c>
      <c r="I23" s="69"/>
      <c r="J23" s="70"/>
      <c r="K23" s="70">
        <f>SUM(K19:K22)</f>
        <v>4</v>
      </c>
      <c r="L23" s="58"/>
      <c r="M23" s="58"/>
      <c r="N23" s="58"/>
      <c r="O23" s="70"/>
      <c r="P23" s="70"/>
      <c r="Q23" s="70"/>
      <c r="R23" s="70"/>
    </row>
    <row r="24" spans="1:18" s="32" customFormat="1" ht="20.25" customHeight="1" thickBot="1" x14ac:dyDescent="0.35">
      <c r="A24" s="172"/>
      <c r="B24" s="40" t="s">
        <v>70</v>
      </c>
      <c r="C24" s="41"/>
      <c r="D24" s="65">
        <v>8144623257</v>
      </c>
      <c r="E24" s="61"/>
      <c r="F24" s="43" t="str">
        <f>IF(D24="","NO CUMPLE","CUMPLE")</f>
        <v>CUMPLE</v>
      </c>
      <c r="G24" s="88"/>
      <c r="H24" s="176"/>
      <c r="I24" s="69"/>
      <c r="J24" s="70"/>
      <c r="K24" s="70"/>
      <c r="L24" s="58"/>
      <c r="M24" s="58"/>
      <c r="N24" s="58"/>
      <c r="O24" s="70"/>
      <c r="P24" s="70"/>
      <c r="Q24" s="70"/>
      <c r="R24" s="70"/>
    </row>
    <row r="25" spans="1:18" s="32" customFormat="1" ht="24.75" customHeight="1" thickBot="1" x14ac:dyDescent="0.35">
      <c r="A25" s="172"/>
      <c r="B25" s="40" t="s">
        <v>72</v>
      </c>
      <c r="C25" s="41"/>
      <c r="D25" s="64">
        <v>43327</v>
      </c>
      <c r="E25" s="62"/>
      <c r="F25" s="43" t="str">
        <f>IF(D25="","",IF(OR(D25&gt;$C$5,D25&lt;$K$25,),"NO CUMPLE","CUMPLE"))</f>
        <v>CUMPLE</v>
      </c>
      <c r="G25" s="88"/>
      <c r="H25" s="180"/>
      <c r="I25" s="69"/>
      <c r="J25" s="70"/>
      <c r="K25" s="95">
        <v>41846</v>
      </c>
      <c r="L25" s="58"/>
      <c r="M25" s="58"/>
      <c r="N25" s="58"/>
      <c r="O25" s="75"/>
      <c r="P25" s="70"/>
      <c r="Q25" s="70"/>
      <c r="R25" s="70"/>
    </row>
    <row r="26" spans="1:18" s="32" customFormat="1" ht="19.5" customHeight="1" thickBot="1" x14ac:dyDescent="0.35">
      <c r="A26" s="172"/>
      <c r="B26" s="40" t="s">
        <v>71</v>
      </c>
      <c r="C26" s="41"/>
      <c r="D26" s="42">
        <f>IFERROR((D24/(VLOOKUP(H23,Hoja1!$A$9:$C$44,3,0)))*C17,"PENDIENTE")</f>
        <v>5733.8734877925153</v>
      </c>
      <c r="E26" s="62"/>
      <c r="F26" s="43" t="str">
        <f>IF(D26=0,"NO CUMPLE","CUMPLE")</f>
        <v>CUMPLE</v>
      </c>
      <c r="G26" s="88"/>
      <c r="H26" s="180"/>
      <c r="I26" s="69"/>
      <c r="J26" s="70"/>
      <c r="K26" s="70"/>
      <c r="L26" s="58"/>
      <c r="M26" s="58"/>
      <c r="N26" s="58"/>
      <c r="O26" s="70"/>
      <c r="P26" s="70"/>
      <c r="Q26" s="70"/>
      <c r="R26" s="70"/>
    </row>
    <row r="27" spans="1:18" s="32" customFormat="1" ht="19.5" x14ac:dyDescent="0.35">
      <c r="A27" s="172"/>
      <c r="B27" s="359" t="s">
        <v>86</v>
      </c>
      <c r="C27" s="50" t="s">
        <v>81</v>
      </c>
      <c r="D27" s="63"/>
      <c r="E27" s="36"/>
      <c r="F27" s="358" t="str">
        <f>IF(K32&gt;=1,"CUMPLE","NO CUMPLE")</f>
        <v>CUMPLE</v>
      </c>
      <c r="G27" s="86"/>
      <c r="H27" s="176"/>
      <c r="I27" s="69"/>
      <c r="J27" s="94" t="s">
        <v>79</v>
      </c>
      <c r="K27" s="70">
        <f>IF(D27="X",1,0)</f>
        <v>0</v>
      </c>
      <c r="L27" s="58"/>
      <c r="M27" s="58"/>
      <c r="N27" s="58"/>
      <c r="O27" s="70"/>
      <c r="P27" s="70"/>
      <c r="Q27" s="70"/>
      <c r="R27" s="70"/>
    </row>
    <row r="28" spans="1:18" s="34" customFormat="1" ht="19.5" x14ac:dyDescent="0.3">
      <c r="A28" s="173"/>
      <c r="B28" s="359"/>
      <c r="C28" s="35" t="s">
        <v>82</v>
      </c>
      <c r="D28" s="63"/>
      <c r="E28" s="37"/>
      <c r="F28" s="358"/>
      <c r="G28" s="85"/>
      <c r="H28" s="178"/>
      <c r="I28" s="71"/>
      <c r="J28" s="57"/>
      <c r="K28" s="70">
        <f t="shared" ref="K28:K31" si="1">IF(D28="X",1,0)</f>
        <v>0</v>
      </c>
      <c r="L28" s="59"/>
      <c r="M28" s="59"/>
      <c r="N28" s="59"/>
      <c r="O28" s="57"/>
      <c r="P28" s="57"/>
      <c r="Q28" s="57"/>
      <c r="R28" s="57"/>
    </row>
    <row r="29" spans="1:18" s="34" customFormat="1" ht="19.5" x14ac:dyDescent="0.3">
      <c r="A29" s="173"/>
      <c r="B29" s="359"/>
      <c r="C29" s="35" t="s">
        <v>83</v>
      </c>
      <c r="D29" s="63" t="s">
        <v>79</v>
      </c>
      <c r="E29" s="37"/>
      <c r="F29" s="358"/>
      <c r="G29" s="85"/>
      <c r="H29" s="178"/>
      <c r="I29" s="71"/>
      <c r="J29" s="57"/>
      <c r="K29" s="70">
        <f t="shared" si="1"/>
        <v>1</v>
      </c>
      <c r="L29" s="59"/>
      <c r="M29" s="59"/>
      <c r="N29" s="59"/>
      <c r="O29" s="57"/>
      <c r="P29" s="57"/>
      <c r="Q29" s="57"/>
      <c r="R29" s="57"/>
    </row>
    <row r="30" spans="1:18" s="34" customFormat="1" ht="19.5" x14ac:dyDescent="0.3">
      <c r="A30" s="173"/>
      <c r="B30" s="359"/>
      <c r="C30" s="38" t="s">
        <v>84</v>
      </c>
      <c r="D30" s="63"/>
      <c r="E30" s="67"/>
      <c r="F30" s="358"/>
      <c r="G30" s="85"/>
      <c r="H30" s="178"/>
      <c r="I30" s="71"/>
      <c r="J30" s="57"/>
      <c r="K30" s="70">
        <f t="shared" si="1"/>
        <v>0</v>
      </c>
      <c r="L30" s="59"/>
      <c r="M30" s="59"/>
      <c r="N30" s="59"/>
      <c r="O30" s="57"/>
      <c r="P30" s="57"/>
      <c r="Q30" s="57"/>
      <c r="R30" s="57"/>
    </row>
    <row r="31" spans="1:18" s="34" customFormat="1" ht="20.25" thickBot="1" x14ac:dyDescent="0.35">
      <c r="A31" s="173"/>
      <c r="B31" s="359"/>
      <c r="C31" s="68" t="s">
        <v>85</v>
      </c>
      <c r="D31" s="63"/>
      <c r="E31" s="39"/>
      <c r="F31" s="358"/>
      <c r="G31" s="87"/>
      <c r="H31" s="178"/>
      <c r="I31" s="71"/>
      <c r="J31" s="57"/>
      <c r="K31" s="70">
        <f t="shared" si="1"/>
        <v>0</v>
      </c>
      <c r="L31" s="59"/>
      <c r="M31" s="59"/>
      <c r="N31" s="59"/>
      <c r="O31" s="57"/>
      <c r="P31" s="57"/>
      <c r="Q31" s="57"/>
      <c r="R31" s="57"/>
    </row>
    <row r="32" spans="1:18" s="32" customFormat="1" ht="16.5" thickBot="1" x14ac:dyDescent="0.35">
      <c r="A32" s="172"/>
      <c r="B32" s="45" t="s">
        <v>87</v>
      </c>
      <c r="C32" s="46"/>
      <c r="D32" s="46"/>
      <c r="E32" s="46"/>
      <c r="F32" s="78" t="str">
        <f>IF(F27="","PENDIENTE",IF(F26="","PENDIENTE",IF(F25="","PENDIENTE",IF(F24="","PENDIENTE",IF(F23="","PENDIENTE",IF(F19="","PENDIENTE",IF(F27="NO CUMPLE","NO CUMPLE",IF(F26="NO CUMPLE","NO CUMPLE",IF(F25="NO CUMPLE","NO CUMPLE",IF(F24="NO CUMPLE","NO CUMPLE",(IF(F23="NO CUMPLE","NO CUMPLE",IF(F19="NO CUMPLE","NO CUMPLE","CUMPLE")))))))))))))</f>
        <v>CUMPLE</v>
      </c>
      <c r="G32" s="44"/>
      <c r="H32" s="181" t="s">
        <v>74</v>
      </c>
      <c r="I32" s="69"/>
      <c r="J32" s="70"/>
      <c r="K32" s="70">
        <f>SUM(K27:K31)</f>
        <v>1</v>
      </c>
      <c r="L32" s="58"/>
      <c r="M32" s="58"/>
      <c r="N32" s="58"/>
      <c r="O32" s="70"/>
      <c r="P32" s="70"/>
      <c r="Q32" s="70"/>
      <c r="R32" s="70"/>
    </row>
    <row r="33" spans="1:18" ht="14.25" thickBot="1" x14ac:dyDescent="0.3">
      <c r="B33" s="79"/>
      <c r="C33" s="79"/>
      <c r="D33" s="79"/>
      <c r="E33" s="79"/>
      <c r="F33" s="80"/>
      <c r="G33" s="79"/>
      <c r="I33" s="72"/>
      <c r="L33" s="11"/>
      <c r="M33" s="11"/>
      <c r="N33" s="11"/>
      <c r="O33" s="72"/>
      <c r="P33" s="72"/>
      <c r="Q33" s="72"/>
      <c r="R33" s="72"/>
    </row>
    <row r="34" spans="1:18" s="32" customFormat="1" ht="21" thickBot="1" x14ac:dyDescent="0.3">
      <c r="A34" s="172"/>
      <c r="B34" s="48" t="s">
        <v>88</v>
      </c>
      <c r="C34" s="378" t="s">
        <v>207</v>
      </c>
      <c r="D34" s="379"/>
      <c r="E34" s="379"/>
      <c r="F34" s="379"/>
      <c r="G34" s="380"/>
      <c r="H34" s="176"/>
      <c r="I34" s="31"/>
      <c r="J34" s="70"/>
      <c r="K34" s="70"/>
      <c r="L34" s="77"/>
      <c r="M34" s="58"/>
      <c r="N34" s="58"/>
    </row>
    <row r="35" spans="1:18" s="32" customFormat="1" ht="34.5" customHeight="1" thickBot="1" x14ac:dyDescent="0.3">
      <c r="A35" s="172"/>
      <c r="B35" s="47" t="s">
        <v>62</v>
      </c>
      <c r="C35" s="378" t="s">
        <v>208</v>
      </c>
      <c r="D35" s="379"/>
      <c r="E35" s="379"/>
      <c r="F35" s="379"/>
      <c r="G35" s="380"/>
      <c r="H35" s="176"/>
      <c r="I35" s="31"/>
      <c r="J35" s="70"/>
      <c r="K35" s="70"/>
      <c r="L35" s="83"/>
      <c r="M35" s="58"/>
      <c r="N35" s="58"/>
    </row>
    <row r="36" spans="1:18" s="34" customFormat="1" ht="32.25" customHeight="1" thickBot="1" x14ac:dyDescent="0.35">
      <c r="A36" s="173"/>
      <c r="B36" s="56" t="s">
        <v>63</v>
      </c>
      <c r="C36" s="372" t="s">
        <v>209</v>
      </c>
      <c r="D36" s="373"/>
      <c r="E36" s="373"/>
      <c r="F36" s="373"/>
      <c r="G36" s="374"/>
      <c r="H36" s="178"/>
      <c r="I36" s="33"/>
      <c r="J36" s="57"/>
      <c r="K36" s="57"/>
      <c r="L36" s="84"/>
      <c r="M36" s="59"/>
      <c r="N36" s="59"/>
    </row>
    <row r="37" spans="1:18" s="32" customFormat="1" ht="37.5" customHeight="1" thickBot="1" x14ac:dyDescent="0.3">
      <c r="A37" s="172"/>
      <c r="B37" s="49" t="s">
        <v>64</v>
      </c>
      <c r="C37" s="375">
        <v>0.7</v>
      </c>
      <c r="D37" s="376"/>
      <c r="E37" s="376"/>
      <c r="F37" s="376"/>
      <c r="G37" s="377"/>
      <c r="H37" s="176"/>
      <c r="I37" s="69"/>
      <c r="J37" s="70"/>
      <c r="K37" s="70"/>
      <c r="L37" s="58"/>
      <c r="M37" s="58"/>
      <c r="N37" s="58"/>
      <c r="O37" s="70"/>
      <c r="P37" s="70"/>
      <c r="Q37" s="70"/>
      <c r="R37" s="70"/>
    </row>
    <row r="38" spans="1:18" s="32" customFormat="1" ht="30" customHeight="1" thickBot="1" x14ac:dyDescent="0.35">
      <c r="A38" s="172"/>
      <c r="B38" s="51"/>
      <c r="C38" s="52" t="s">
        <v>65</v>
      </c>
      <c r="D38" s="53" t="s">
        <v>66</v>
      </c>
      <c r="E38" s="66" t="s">
        <v>172</v>
      </c>
      <c r="F38" s="54" t="s">
        <v>67</v>
      </c>
      <c r="G38" s="55" t="s">
        <v>68</v>
      </c>
      <c r="H38" s="176"/>
      <c r="I38" s="69"/>
      <c r="J38" s="70"/>
      <c r="K38" s="70"/>
      <c r="L38" s="58"/>
      <c r="M38" s="58"/>
      <c r="N38" s="58"/>
      <c r="O38" s="70"/>
      <c r="P38" s="70"/>
      <c r="Q38" s="70"/>
      <c r="R38" s="70"/>
    </row>
    <row r="39" spans="1:18" s="32" customFormat="1" ht="23.25" customHeight="1" x14ac:dyDescent="0.35">
      <c r="A39" s="172"/>
      <c r="B39" s="357" t="s">
        <v>69</v>
      </c>
      <c r="C39" s="50">
        <v>82101500</v>
      </c>
      <c r="D39" s="63" t="s">
        <v>79</v>
      </c>
      <c r="E39" s="36">
        <v>35</v>
      </c>
      <c r="F39" s="358" t="str">
        <f>IF(K43&gt;=1,"CUMPLE","NO CUMPLE")</f>
        <v>CUMPLE</v>
      </c>
      <c r="G39" s="86"/>
      <c r="H39" s="176"/>
      <c r="I39" s="69"/>
      <c r="J39" s="94" t="s">
        <v>79</v>
      </c>
      <c r="K39" s="70">
        <f>IF(D39="X",1,0)</f>
        <v>1</v>
      </c>
      <c r="L39" s="58"/>
      <c r="M39" s="58"/>
      <c r="N39" s="58"/>
      <c r="O39" s="70"/>
      <c r="P39" s="70"/>
      <c r="Q39" s="70"/>
      <c r="R39" s="70"/>
    </row>
    <row r="40" spans="1:18" s="34" customFormat="1" ht="15" customHeight="1" x14ac:dyDescent="0.3">
      <c r="A40" s="173"/>
      <c r="B40" s="357"/>
      <c r="C40" s="35">
        <v>82101600</v>
      </c>
      <c r="D40" s="63" t="s">
        <v>79</v>
      </c>
      <c r="E40" s="37">
        <v>35</v>
      </c>
      <c r="F40" s="358"/>
      <c r="G40" s="85"/>
      <c r="H40" s="178"/>
      <c r="I40" s="71"/>
      <c r="J40" s="57"/>
      <c r="K40" s="70">
        <f t="shared" ref="K40:K42" si="2">IF(D40="X",1,0)</f>
        <v>1</v>
      </c>
      <c r="L40" s="59"/>
      <c r="M40" s="59"/>
      <c r="N40" s="59"/>
      <c r="O40" s="57"/>
      <c r="P40" s="57"/>
      <c r="Q40" s="57"/>
      <c r="R40" s="57"/>
    </row>
    <row r="41" spans="1:18" s="34" customFormat="1" ht="19.5" x14ac:dyDescent="0.3">
      <c r="A41" s="173"/>
      <c r="B41" s="357"/>
      <c r="C41" s="35">
        <v>82101800</v>
      </c>
      <c r="D41" s="63" t="s">
        <v>79</v>
      </c>
      <c r="E41" s="37">
        <v>35</v>
      </c>
      <c r="F41" s="358"/>
      <c r="G41" s="85"/>
      <c r="H41" s="178"/>
      <c r="I41" s="71"/>
      <c r="J41" s="57"/>
      <c r="K41" s="70">
        <f t="shared" si="2"/>
        <v>1</v>
      </c>
      <c r="L41" s="59"/>
      <c r="M41" s="59"/>
      <c r="N41" s="59"/>
      <c r="O41" s="57"/>
      <c r="P41" s="57"/>
      <c r="Q41" s="57"/>
      <c r="R41" s="57"/>
    </row>
    <row r="42" spans="1:18" s="34" customFormat="1" ht="18" customHeight="1" thickBot="1" x14ac:dyDescent="0.35">
      <c r="A42" s="173"/>
      <c r="B42" s="357"/>
      <c r="C42" s="38">
        <v>82101900</v>
      </c>
      <c r="D42" s="63" t="s">
        <v>79</v>
      </c>
      <c r="E42" s="39">
        <v>35</v>
      </c>
      <c r="F42" s="358"/>
      <c r="G42" s="87"/>
      <c r="H42" s="178"/>
      <c r="I42" s="71"/>
      <c r="J42" s="57"/>
      <c r="K42" s="70">
        <f t="shared" si="2"/>
        <v>1</v>
      </c>
      <c r="L42" s="59"/>
      <c r="M42" s="59"/>
      <c r="N42" s="59"/>
      <c r="O42" s="57"/>
      <c r="P42" s="57"/>
      <c r="Q42" s="57"/>
      <c r="R42" s="57"/>
    </row>
    <row r="43" spans="1:18" s="32" customFormat="1" ht="22.5" customHeight="1" thickBot="1" x14ac:dyDescent="0.35">
      <c r="A43" s="172"/>
      <c r="B43" s="40" t="s">
        <v>171</v>
      </c>
      <c r="C43" s="41"/>
      <c r="D43" s="64">
        <v>42257</v>
      </c>
      <c r="E43" s="61"/>
      <c r="F43" s="43" t="str">
        <f>IF(D43="","NO CUMPLE","CUMPLE")</f>
        <v>CUMPLE</v>
      </c>
      <c r="G43" s="88"/>
      <c r="H43" s="179">
        <f>YEAR(D43)</f>
        <v>2015</v>
      </c>
      <c r="I43" s="69"/>
      <c r="J43" s="70"/>
      <c r="K43" s="70">
        <f>SUM(K39:K42)</f>
        <v>4</v>
      </c>
      <c r="L43" s="58"/>
      <c r="M43" s="58"/>
      <c r="N43" s="58"/>
      <c r="O43" s="70"/>
      <c r="P43" s="70"/>
      <c r="Q43" s="70"/>
      <c r="R43" s="70"/>
    </row>
    <row r="44" spans="1:18" s="32" customFormat="1" ht="20.25" customHeight="1" thickBot="1" x14ac:dyDescent="0.35">
      <c r="A44" s="172"/>
      <c r="B44" s="40" t="s">
        <v>70</v>
      </c>
      <c r="C44" s="41"/>
      <c r="D44" s="65">
        <v>2093337808</v>
      </c>
      <c r="E44" s="61"/>
      <c r="F44" s="43" t="str">
        <f>IF(D44="","NO CUMPLE","CUMPLE")</f>
        <v>CUMPLE</v>
      </c>
      <c r="G44" s="88"/>
      <c r="H44" s="176"/>
      <c r="I44" s="69"/>
      <c r="J44" s="70"/>
      <c r="K44" s="70"/>
      <c r="L44" s="58"/>
      <c r="M44" s="58"/>
      <c r="N44" s="58"/>
      <c r="O44" s="70"/>
      <c r="P44" s="70"/>
      <c r="Q44" s="70"/>
      <c r="R44" s="70"/>
    </row>
    <row r="45" spans="1:18" s="32" customFormat="1" ht="24.75" customHeight="1" thickBot="1" x14ac:dyDescent="0.35">
      <c r="A45" s="172"/>
      <c r="B45" s="40" t="s">
        <v>72</v>
      </c>
      <c r="C45" s="41"/>
      <c r="D45" s="64">
        <v>42369</v>
      </c>
      <c r="E45" s="62"/>
      <c r="F45" s="43" t="str">
        <f>IF(D45="","",IF(OR(D45&gt;$C$5,D45&lt;$K$25,),"NO CUMPLE","CUMPLE"))</f>
        <v>CUMPLE</v>
      </c>
      <c r="G45" s="88"/>
      <c r="H45" s="180"/>
      <c r="I45" s="69"/>
      <c r="J45" s="70"/>
      <c r="K45" s="95">
        <v>41846</v>
      </c>
      <c r="L45" s="58"/>
      <c r="M45" s="58"/>
      <c r="N45" s="58"/>
      <c r="O45" s="75"/>
      <c r="P45" s="70"/>
      <c r="Q45" s="70"/>
      <c r="R45" s="70"/>
    </row>
    <row r="46" spans="1:18" s="32" customFormat="1" ht="19.5" customHeight="1" thickBot="1" x14ac:dyDescent="0.35">
      <c r="A46" s="172"/>
      <c r="B46" s="40" t="s">
        <v>71</v>
      </c>
      <c r="C46" s="41"/>
      <c r="D46" s="42">
        <f>IFERROR((D44/(VLOOKUP(H43,Hoja1!$A$9:$C$44,3,0)))*C37,"PENDIENTE")</f>
        <v>2274.1312417164581</v>
      </c>
      <c r="E46" s="62"/>
      <c r="F46" s="43" t="str">
        <f>IF(D46=0,"NO CUMPLE","CUMPLE")</f>
        <v>CUMPLE</v>
      </c>
      <c r="G46" s="88"/>
      <c r="H46" s="180"/>
      <c r="I46" s="69"/>
      <c r="J46" s="70"/>
      <c r="K46" s="70"/>
      <c r="L46" s="58"/>
      <c r="M46" s="58"/>
      <c r="N46" s="58"/>
      <c r="O46" s="70"/>
      <c r="P46" s="70"/>
      <c r="Q46" s="70"/>
      <c r="R46" s="70"/>
    </row>
    <row r="47" spans="1:18" s="32" customFormat="1" ht="19.5" x14ac:dyDescent="0.35">
      <c r="A47" s="172"/>
      <c r="B47" s="359" t="s">
        <v>86</v>
      </c>
      <c r="C47" s="50" t="s">
        <v>81</v>
      </c>
      <c r="D47" s="63" t="s">
        <v>79</v>
      </c>
      <c r="E47" s="36"/>
      <c r="F47" s="358" t="str">
        <f>IF(K52&gt;=1,"CUMPLE","NO CUMPLE")</f>
        <v>CUMPLE</v>
      </c>
      <c r="G47" s="86"/>
      <c r="H47" s="176"/>
      <c r="I47" s="69"/>
      <c r="J47" s="94" t="s">
        <v>79</v>
      </c>
      <c r="K47" s="70">
        <f>IF(D47="X",1,0)</f>
        <v>1</v>
      </c>
      <c r="L47" s="58"/>
      <c r="M47" s="58"/>
      <c r="N47" s="58"/>
      <c r="O47" s="70"/>
      <c r="P47" s="70"/>
      <c r="Q47" s="70"/>
      <c r="R47" s="70"/>
    </row>
    <row r="48" spans="1:18" s="34" customFormat="1" ht="19.5" x14ac:dyDescent="0.3">
      <c r="A48" s="173"/>
      <c r="B48" s="359"/>
      <c r="C48" s="35" t="s">
        <v>82</v>
      </c>
      <c r="D48" s="63" t="s">
        <v>79</v>
      </c>
      <c r="E48" s="37"/>
      <c r="F48" s="358"/>
      <c r="G48" s="85"/>
      <c r="H48" s="178"/>
      <c r="I48" s="71"/>
      <c r="J48" s="57"/>
      <c r="K48" s="70">
        <f t="shared" ref="K48:K51" si="3">IF(D48="X",1,0)</f>
        <v>1</v>
      </c>
      <c r="L48" s="59"/>
      <c r="M48" s="59"/>
      <c r="N48" s="59"/>
      <c r="O48" s="57"/>
      <c r="P48" s="57"/>
      <c r="Q48" s="57"/>
      <c r="R48" s="57"/>
    </row>
    <row r="49" spans="1:18" s="34" customFormat="1" ht="19.5" x14ac:dyDescent="0.3">
      <c r="A49" s="173"/>
      <c r="B49" s="359"/>
      <c r="C49" s="35" t="s">
        <v>83</v>
      </c>
      <c r="D49" s="63" t="s">
        <v>79</v>
      </c>
      <c r="E49" s="37"/>
      <c r="F49" s="358"/>
      <c r="G49" s="85"/>
      <c r="H49" s="178"/>
      <c r="I49" s="71"/>
      <c r="J49" s="57"/>
      <c r="K49" s="70">
        <f t="shared" si="3"/>
        <v>1</v>
      </c>
      <c r="L49" s="59"/>
      <c r="M49" s="59"/>
      <c r="N49" s="59"/>
      <c r="O49" s="57"/>
      <c r="P49" s="57"/>
      <c r="Q49" s="57"/>
      <c r="R49" s="57"/>
    </row>
    <row r="50" spans="1:18" s="34" customFormat="1" ht="19.5" x14ac:dyDescent="0.3">
      <c r="A50" s="173"/>
      <c r="B50" s="359"/>
      <c r="C50" s="38" t="s">
        <v>84</v>
      </c>
      <c r="D50" s="63" t="s">
        <v>79</v>
      </c>
      <c r="E50" s="67"/>
      <c r="F50" s="358"/>
      <c r="G50" s="85"/>
      <c r="H50" s="178"/>
      <c r="I50" s="71"/>
      <c r="J50" s="57"/>
      <c r="K50" s="70">
        <f t="shared" si="3"/>
        <v>1</v>
      </c>
      <c r="L50" s="59"/>
      <c r="M50" s="59"/>
      <c r="N50" s="59"/>
      <c r="O50" s="57"/>
      <c r="P50" s="57"/>
      <c r="Q50" s="57"/>
      <c r="R50" s="57"/>
    </row>
    <row r="51" spans="1:18" s="34" customFormat="1" ht="20.25" thickBot="1" x14ac:dyDescent="0.35">
      <c r="A51" s="173"/>
      <c r="B51" s="359"/>
      <c r="C51" s="68" t="s">
        <v>85</v>
      </c>
      <c r="D51" s="63" t="s">
        <v>79</v>
      </c>
      <c r="E51" s="39"/>
      <c r="F51" s="358"/>
      <c r="G51" s="87"/>
      <c r="H51" s="178"/>
      <c r="I51" s="71"/>
      <c r="J51" s="57"/>
      <c r="K51" s="70">
        <f t="shared" si="3"/>
        <v>1</v>
      </c>
      <c r="L51" s="59"/>
      <c r="M51" s="59"/>
      <c r="N51" s="59"/>
      <c r="O51" s="57"/>
      <c r="P51" s="57"/>
      <c r="Q51" s="57"/>
      <c r="R51" s="57"/>
    </row>
    <row r="52" spans="1:18" s="32" customFormat="1" ht="16.5" thickBot="1" x14ac:dyDescent="0.35">
      <c r="A52" s="172"/>
      <c r="B52" s="45" t="s">
        <v>87</v>
      </c>
      <c r="C52" s="46"/>
      <c r="D52" s="46"/>
      <c r="E52" s="46"/>
      <c r="F52" s="78" t="str">
        <f>IF(F47="","PENDIENTE",IF(F46="","PENDIENTE",IF(F45="","PENDIENTE",IF(F44="","PENDIENTE",IF(F43="","PENDIENTE",IF(F39="","PENDIENTE",IF(F47="NO CUMPLE","NO CUMPLE",IF(F46="NO CUMPLE","NO CUMPLE",IF(F45="NO CUMPLE","NO CUMPLE",IF(F44="NO CUMPLE","NO CUMPLE",(IF(F43="NO CUMPLE","NO CUMPLE",IF(F39="NO CUMPLE","NO CUMPLE","CUMPLE")))))))))))))</f>
        <v>CUMPLE</v>
      </c>
      <c r="G52" s="44"/>
      <c r="H52" s="181" t="s">
        <v>74</v>
      </c>
      <c r="I52" s="69"/>
      <c r="J52" s="70"/>
      <c r="K52" s="70">
        <f>SUM(K47:K51)</f>
        <v>5</v>
      </c>
      <c r="L52" s="58"/>
      <c r="M52" s="58"/>
      <c r="N52" s="58"/>
      <c r="O52" s="70"/>
      <c r="P52" s="70"/>
      <c r="Q52" s="70"/>
      <c r="R52" s="70"/>
    </row>
    <row r="53" spans="1:18" ht="14.25" thickBot="1" x14ac:dyDescent="0.3">
      <c r="B53" s="79"/>
      <c r="C53" s="79"/>
      <c r="D53" s="79"/>
      <c r="E53" s="79"/>
      <c r="F53" s="80"/>
      <c r="G53" s="79"/>
      <c r="I53" s="72"/>
      <c r="L53" s="11"/>
      <c r="M53" s="11"/>
      <c r="N53" s="11"/>
      <c r="O53" s="72"/>
      <c r="P53" s="72"/>
      <c r="Q53" s="72"/>
      <c r="R53" s="72"/>
    </row>
    <row r="54" spans="1:18" s="32" customFormat="1" ht="21" thickBot="1" x14ac:dyDescent="0.3">
      <c r="A54" s="172"/>
      <c r="B54" s="48" t="s">
        <v>89</v>
      </c>
      <c r="C54" s="378" t="s">
        <v>210</v>
      </c>
      <c r="D54" s="379"/>
      <c r="E54" s="379"/>
      <c r="F54" s="379"/>
      <c r="G54" s="380"/>
      <c r="H54" s="176"/>
      <c r="I54" s="31"/>
      <c r="J54" s="70"/>
      <c r="K54" s="70"/>
      <c r="L54" s="77"/>
      <c r="M54" s="58"/>
      <c r="N54" s="58"/>
    </row>
    <row r="55" spans="1:18" s="32" customFormat="1" ht="34.5" customHeight="1" thickBot="1" x14ac:dyDescent="0.3">
      <c r="A55" s="172"/>
      <c r="B55" s="47" t="s">
        <v>62</v>
      </c>
      <c r="C55" s="369" t="s">
        <v>211</v>
      </c>
      <c r="D55" s="433"/>
      <c r="E55" s="433"/>
      <c r="F55" s="433"/>
      <c r="G55" s="434"/>
      <c r="H55" s="176"/>
      <c r="I55" s="31"/>
      <c r="J55" s="70"/>
      <c r="K55" s="70"/>
      <c r="L55" s="83"/>
      <c r="M55" s="58"/>
      <c r="N55" s="58"/>
    </row>
    <row r="56" spans="1:18" s="34" customFormat="1" ht="32.25" customHeight="1" thickBot="1" x14ac:dyDescent="0.35">
      <c r="A56" s="173"/>
      <c r="B56" s="56" t="s">
        <v>63</v>
      </c>
      <c r="C56" s="372" t="s">
        <v>212</v>
      </c>
      <c r="D56" s="373"/>
      <c r="E56" s="373"/>
      <c r="F56" s="373"/>
      <c r="G56" s="374"/>
      <c r="H56" s="178"/>
      <c r="I56" s="33"/>
      <c r="J56" s="57"/>
      <c r="K56" s="57"/>
      <c r="L56" s="84"/>
      <c r="M56" s="59"/>
      <c r="N56" s="59"/>
    </row>
    <row r="57" spans="1:18" s="32" customFormat="1" ht="37.5" customHeight="1" thickBot="1" x14ac:dyDescent="0.3">
      <c r="A57" s="172"/>
      <c r="B57" s="49" t="s">
        <v>64</v>
      </c>
      <c r="C57" s="375">
        <v>0.5</v>
      </c>
      <c r="D57" s="376"/>
      <c r="E57" s="376"/>
      <c r="F57" s="376"/>
      <c r="G57" s="377"/>
      <c r="H57" s="176"/>
      <c r="I57" s="69"/>
      <c r="J57" s="70"/>
      <c r="K57" s="70"/>
      <c r="L57" s="58"/>
      <c r="M57" s="58"/>
      <c r="N57" s="58"/>
      <c r="O57" s="70"/>
      <c r="P57" s="70"/>
      <c r="Q57" s="70"/>
      <c r="R57" s="70"/>
    </row>
    <row r="58" spans="1:18" s="32" customFormat="1" ht="30" customHeight="1" thickBot="1" x14ac:dyDescent="0.35">
      <c r="A58" s="172"/>
      <c r="B58" s="51"/>
      <c r="C58" s="52" t="s">
        <v>65</v>
      </c>
      <c r="D58" s="53" t="s">
        <v>66</v>
      </c>
      <c r="E58" s="66" t="s">
        <v>173</v>
      </c>
      <c r="F58" s="54" t="s">
        <v>67</v>
      </c>
      <c r="G58" s="55" t="s">
        <v>68</v>
      </c>
      <c r="H58" s="176"/>
      <c r="I58" s="69"/>
      <c r="J58" s="70"/>
      <c r="K58" s="70"/>
      <c r="L58" s="58"/>
      <c r="M58" s="58"/>
      <c r="N58" s="58"/>
      <c r="O58" s="70"/>
      <c r="P58" s="70"/>
      <c r="Q58" s="70"/>
      <c r="R58" s="70"/>
    </row>
    <row r="59" spans="1:18" s="32" customFormat="1" ht="23.25" customHeight="1" x14ac:dyDescent="0.35">
      <c r="A59" s="172"/>
      <c r="B59" s="357" t="s">
        <v>69</v>
      </c>
      <c r="C59" s="50">
        <v>82101500</v>
      </c>
      <c r="D59" s="63"/>
      <c r="E59" s="36"/>
      <c r="F59" s="358" t="str">
        <f>IF(K63&gt;=1,"CUMPLE","NO CUMPLE")</f>
        <v>CUMPLE</v>
      </c>
      <c r="G59" s="86"/>
      <c r="H59" s="176"/>
      <c r="I59" s="69"/>
      <c r="J59" s="94" t="s">
        <v>79</v>
      </c>
      <c r="K59" s="70">
        <f>IF(D59="X",1,0)</f>
        <v>0</v>
      </c>
      <c r="L59" s="58"/>
      <c r="M59" s="58"/>
      <c r="N59" s="58"/>
      <c r="O59" s="70"/>
      <c r="P59" s="70"/>
      <c r="Q59" s="70"/>
      <c r="R59" s="70"/>
    </row>
    <row r="60" spans="1:18" s="34" customFormat="1" ht="15" customHeight="1" x14ac:dyDescent="0.3">
      <c r="A60" s="173"/>
      <c r="B60" s="357"/>
      <c r="C60" s="35">
        <v>82101600</v>
      </c>
      <c r="D60" s="63" t="s">
        <v>79</v>
      </c>
      <c r="E60" s="37">
        <v>32</v>
      </c>
      <c r="F60" s="358"/>
      <c r="G60" s="85"/>
      <c r="H60" s="178"/>
      <c r="I60" s="71"/>
      <c r="J60" s="57"/>
      <c r="K60" s="70">
        <f t="shared" ref="K60:K62" si="4">IF(D60="X",1,0)</f>
        <v>1</v>
      </c>
      <c r="L60" s="59"/>
      <c r="M60" s="59"/>
      <c r="N60" s="59"/>
      <c r="O60" s="57"/>
      <c r="P60" s="57"/>
      <c r="Q60" s="57"/>
      <c r="R60" s="57"/>
    </row>
    <row r="61" spans="1:18" s="34" customFormat="1" ht="19.5" x14ac:dyDescent="0.3">
      <c r="A61" s="173"/>
      <c r="B61" s="357"/>
      <c r="C61" s="35">
        <v>82101800</v>
      </c>
      <c r="D61" s="63" t="s">
        <v>79</v>
      </c>
      <c r="E61" s="37">
        <v>32</v>
      </c>
      <c r="F61" s="358"/>
      <c r="G61" s="85"/>
      <c r="H61" s="178"/>
      <c r="I61" s="71"/>
      <c r="J61" s="57"/>
      <c r="K61" s="70">
        <f t="shared" si="4"/>
        <v>1</v>
      </c>
      <c r="L61" s="59"/>
      <c r="M61" s="59"/>
      <c r="N61" s="59"/>
      <c r="O61" s="57"/>
      <c r="P61" s="57"/>
      <c r="Q61" s="57"/>
      <c r="R61" s="57"/>
    </row>
    <row r="62" spans="1:18" s="34" customFormat="1" ht="18" customHeight="1" thickBot="1" x14ac:dyDescent="0.35">
      <c r="A62" s="173"/>
      <c r="B62" s="357"/>
      <c r="C62" s="38">
        <v>82101900</v>
      </c>
      <c r="D62" s="63" t="s">
        <v>79</v>
      </c>
      <c r="E62" s="39">
        <v>32</v>
      </c>
      <c r="F62" s="358"/>
      <c r="G62" s="87"/>
      <c r="H62" s="178"/>
      <c r="I62" s="71"/>
      <c r="J62" s="57"/>
      <c r="K62" s="70">
        <f t="shared" si="4"/>
        <v>1</v>
      </c>
      <c r="L62" s="59"/>
      <c r="M62" s="59"/>
      <c r="N62" s="59"/>
      <c r="O62" s="57"/>
      <c r="P62" s="57"/>
      <c r="Q62" s="57"/>
      <c r="R62" s="57"/>
    </row>
    <row r="63" spans="1:18" s="32" customFormat="1" ht="22.5" customHeight="1" thickBot="1" x14ac:dyDescent="0.35">
      <c r="A63" s="172"/>
      <c r="B63" s="40" t="s">
        <v>171</v>
      </c>
      <c r="C63" s="41"/>
      <c r="D63" s="64">
        <v>43159</v>
      </c>
      <c r="E63" s="61"/>
      <c r="F63" s="43" t="str">
        <f>IF(D63="","NO CUMPLE","CUMPLE")</f>
        <v>CUMPLE</v>
      </c>
      <c r="G63" s="88"/>
      <c r="H63" s="179">
        <f>YEAR(D63)</f>
        <v>2018</v>
      </c>
      <c r="I63" s="69"/>
      <c r="J63" s="70"/>
      <c r="K63" s="70">
        <f>SUM(K59:K62)</f>
        <v>3</v>
      </c>
      <c r="L63" s="58"/>
      <c r="M63" s="58"/>
      <c r="N63" s="58"/>
      <c r="O63" s="70"/>
      <c r="P63" s="70"/>
      <c r="Q63" s="70"/>
      <c r="R63" s="70"/>
    </row>
    <row r="64" spans="1:18" s="32" customFormat="1" ht="20.25" customHeight="1" thickBot="1" x14ac:dyDescent="0.35">
      <c r="A64" s="172"/>
      <c r="B64" s="40" t="s">
        <v>70</v>
      </c>
      <c r="C64" s="41"/>
      <c r="D64" s="65">
        <v>821324000</v>
      </c>
      <c r="E64" s="61"/>
      <c r="F64" s="43" t="str">
        <f>IF(D64="","NO CUMPLE","CUMPLE")</f>
        <v>CUMPLE</v>
      </c>
      <c r="G64" s="88"/>
      <c r="H64" s="176"/>
      <c r="I64" s="69"/>
      <c r="J64" s="70"/>
      <c r="K64" s="70"/>
      <c r="L64" s="58"/>
      <c r="M64" s="58"/>
      <c r="N64" s="58"/>
      <c r="O64" s="70"/>
      <c r="P64" s="70"/>
      <c r="Q64" s="70"/>
      <c r="R64" s="70"/>
    </row>
    <row r="65" spans="1:18" s="32" customFormat="1" ht="24.75" customHeight="1" thickBot="1" x14ac:dyDescent="0.35">
      <c r="A65" s="172"/>
      <c r="B65" s="40" t="s">
        <v>72</v>
      </c>
      <c r="C65" s="41"/>
      <c r="D65" s="64">
        <v>43168</v>
      </c>
      <c r="E65" s="62"/>
      <c r="F65" s="43" t="str">
        <f>IF(D65="","",IF(OR(D65&gt;$C$5,D65&lt;$K$25,),"NO CUMPLE","CUMPLE"))</f>
        <v>CUMPLE</v>
      </c>
      <c r="G65" s="88"/>
      <c r="H65" s="180"/>
      <c r="I65" s="69"/>
      <c r="J65" s="70"/>
      <c r="K65" s="95">
        <v>41846</v>
      </c>
      <c r="L65" s="58"/>
      <c r="M65" s="58"/>
      <c r="N65" s="58"/>
      <c r="O65" s="75"/>
      <c r="P65" s="70"/>
      <c r="Q65" s="70"/>
      <c r="R65" s="70"/>
    </row>
    <row r="66" spans="1:18" s="32" customFormat="1" ht="19.5" customHeight="1" thickBot="1" x14ac:dyDescent="0.35">
      <c r="A66" s="172"/>
      <c r="B66" s="40" t="s">
        <v>71</v>
      </c>
      <c r="C66" s="41"/>
      <c r="D66" s="42">
        <f>IFERROR((D64/(VLOOKUP(H63,Hoja1!$A$9:$C$44,3,0)))*C57,"PENDIENTE")</f>
        <v>525.65274268408507</v>
      </c>
      <c r="E66" s="62"/>
      <c r="F66" s="43" t="str">
        <f>IF(D66=0,"NO CUMPLE","CUMPLE")</f>
        <v>CUMPLE</v>
      </c>
      <c r="G66" s="88"/>
      <c r="H66" s="180"/>
      <c r="I66" s="69"/>
      <c r="J66" s="70"/>
      <c r="K66" s="70"/>
      <c r="L66" s="58"/>
      <c r="M66" s="58"/>
      <c r="N66" s="58"/>
      <c r="O66" s="70"/>
      <c r="P66" s="70"/>
      <c r="Q66" s="70"/>
      <c r="R66" s="70"/>
    </row>
    <row r="67" spans="1:18" s="32" customFormat="1" ht="19.5" x14ac:dyDescent="0.35">
      <c r="A67" s="172"/>
      <c r="B67" s="359" t="s">
        <v>86</v>
      </c>
      <c r="C67" s="50" t="s">
        <v>81</v>
      </c>
      <c r="D67" s="63" t="s">
        <v>79</v>
      </c>
      <c r="E67" s="36"/>
      <c r="F67" s="358" t="str">
        <f>IF(K72&gt;=1,"CUMPLE","NO CUMPLE")</f>
        <v>CUMPLE</v>
      </c>
      <c r="G67" s="86"/>
      <c r="H67" s="176"/>
      <c r="I67" s="69"/>
      <c r="J67" s="94" t="s">
        <v>79</v>
      </c>
      <c r="K67" s="70">
        <f>IF(D67="X",1,0)</f>
        <v>1</v>
      </c>
      <c r="L67" s="58"/>
      <c r="M67" s="58"/>
      <c r="N67" s="58"/>
      <c r="O67" s="70"/>
      <c r="P67" s="70"/>
      <c r="Q67" s="70"/>
      <c r="R67" s="70"/>
    </row>
    <row r="68" spans="1:18" s="34" customFormat="1" ht="19.5" x14ac:dyDescent="0.3">
      <c r="A68" s="173"/>
      <c r="B68" s="359"/>
      <c r="C68" s="35" t="s">
        <v>82</v>
      </c>
      <c r="D68" s="63" t="s">
        <v>79</v>
      </c>
      <c r="E68" s="37"/>
      <c r="F68" s="358"/>
      <c r="G68" s="85"/>
      <c r="H68" s="178"/>
      <c r="I68" s="71"/>
      <c r="J68" s="57"/>
      <c r="K68" s="70">
        <f t="shared" ref="K68:K71" si="5">IF(D68="X",1,0)</f>
        <v>1</v>
      </c>
      <c r="L68" s="59"/>
      <c r="M68" s="59"/>
      <c r="N68" s="59"/>
      <c r="O68" s="57"/>
      <c r="P68" s="57"/>
      <c r="Q68" s="57"/>
      <c r="R68" s="57"/>
    </row>
    <row r="69" spans="1:18" s="34" customFormat="1" ht="19.5" x14ac:dyDescent="0.3">
      <c r="A69" s="173"/>
      <c r="B69" s="359"/>
      <c r="C69" s="35" t="s">
        <v>83</v>
      </c>
      <c r="D69" s="63" t="s">
        <v>79</v>
      </c>
      <c r="E69" s="37"/>
      <c r="F69" s="358"/>
      <c r="G69" s="85"/>
      <c r="H69" s="178"/>
      <c r="I69" s="71"/>
      <c r="J69" s="57"/>
      <c r="K69" s="70">
        <f t="shared" si="5"/>
        <v>1</v>
      </c>
      <c r="L69" s="59"/>
      <c r="M69" s="59"/>
      <c r="N69" s="59"/>
      <c r="O69" s="57"/>
      <c r="P69" s="57"/>
      <c r="Q69" s="57"/>
      <c r="R69" s="57"/>
    </row>
    <row r="70" spans="1:18" s="34" customFormat="1" ht="19.5" x14ac:dyDescent="0.3">
      <c r="A70" s="173"/>
      <c r="B70" s="359"/>
      <c r="C70" s="38" t="s">
        <v>84</v>
      </c>
      <c r="D70" s="63"/>
      <c r="E70" s="67"/>
      <c r="F70" s="358"/>
      <c r="G70" s="85"/>
      <c r="H70" s="178"/>
      <c r="I70" s="71"/>
      <c r="J70" s="57"/>
      <c r="K70" s="70">
        <f t="shared" si="5"/>
        <v>0</v>
      </c>
      <c r="L70" s="59"/>
      <c r="M70" s="59"/>
      <c r="N70" s="59"/>
      <c r="O70" s="57"/>
      <c r="P70" s="57"/>
      <c r="Q70" s="57"/>
      <c r="R70" s="57"/>
    </row>
    <row r="71" spans="1:18" s="34" customFormat="1" ht="20.25" thickBot="1" x14ac:dyDescent="0.35">
      <c r="A71" s="173"/>
      <c r="B71" s="359"/>
      <c r="C71" s="68" t="s">
        <v>85</v>
      </c>
      <c r="D71" s="63" t="s">
        <v>79</v>
      </c>
      <c r="E71" s="39"/>
      <c r="F71" s="358"/>
      <c r="G71" s="87"/>
      <c r="H71" s="178"/>
      <c r="I71" s="71"/>
      <c r="J71" s="57"/>
      <c r="K71" s="70">
        <f t="shared" si="5"/>
        <v>1</v>
      </c>
      <c r="L71" s="59"/>
      <c r="M71" s="59"/>
      <c r="N71" s="59"/>
      <c r="O71" s="57"/>
      <c r="P71" s="57"/>
      <c r="Q71" s="57"/>
      <c r="R71" s="57"/>
    </row>
    <row r="72" spans="1:18" s="32" customFormat="1" ht="16.5" thickBot="1" x14ac:dyDescent="0.35">
      <c r="A72" s="172"/>
      <c r="B72" s="45" t="s">
        <v>87</v>
      </c>
      <c r="C72" s="46"/>
      <c r="D72" s="46"/>
      <c r="E72" s="46"/>
      <c r="F72" s="78" t="str">
        <f>IF(F67="","PENDIENTE",IF(F66="","PENDIENTE",IF(F65="","PENDIENTE",IF(F64="","PENDIENTE",IF(F63="","PENDIENTE",IF(F59="","PENDIENTE",IF(F67="NO CUMPLE","NO CUMPLE",IF(F66="NO CUMPLE","NO CUMPLE",IF(F65="NO CUMPLE","NO CUMPLE",IF(F64="NO CUMPLE","NO CUMPLE",(IF(F63="NO CUMPLE","NO CUMPLE",IF(F59="NO CUMPLE","NO CUMPLE","CUMPLE")))))))))))))</f>
        <v>CUMPLE</v>
      </c>
      <c r="G72" s="44"/>
      <c r="H72" s="181" t="s">
        <v>74</v>
      </c>
      <c r="I72" s="69"/>
      <c r="J72" s="70"/>
      <c r="K72" s="70">
        <f>SUM(K67:K71)</f>
        <v>4</v>
      </c>
      <c r="L72" s="58"/>
      <c r="M72" s="58"/>
      <c r="N72" s="58"/>
      <c r="O72" s="70"/>
      <c r="P72" s="70"/>
      <c r="Q72" s="70"/>
      <c r="R72" s="70"/>
    </row>
    <row r="73" spans="1:18" ht="14.25" thickBot="1" x14ac:dyDescent="0.3">
      <c r="B73" s="79"/>
      <c r="C73" s="79"/>
      <c r="D73" s="79"/>
      <c r="E73" s="79"/>
      <c r="F73" s="80"/>
      <c r="G73" s="79"/>
      <c r="I73" s="72"/>
      <c r="L73" s="11"/>
      <c r="M73" s="11"/>
      <c r="N73" s="11"/>
      <c r="O73" s="72"/>
      <c r="P73" s="72"/>
      <c r="Q73" s="72"/>
      <c r="R73" s="72"/>
    </row>
    <row r="74" spans="1:18" s="32" customFormat="1" ht="21" thickBot="1" x14ac:dyDescent="0.3">
      <c r="A74" s="172"/>
      <c r="B74" s="48" t="s">
        <v>90</v>
      </c>
      <c r="C74" s="378" t="s">
        <v>213</v>
      </c>
      <c r="D74" s="379"/>
      <c r="E74" s="379"/>
      <c r="F74" s="379"/>
      <c r="G74" s="380"/>
      <c r="H74" s="176"/>
      <c r="I74" s="31"/>
      <c r="J74" s="70"/>
      <c r="K74" s="70"/>
      <c r="L74" s="77"/>
      <c r="M74" s="58"/>
      <c r="N74" s="58"/>
    </row>
    <row r="75" spans="1:18" s="32" customFormat="1" ht="34.5" customHeight="1" thickBot="1" x14ac:dyDescent="0.3">
      <c r="A75" s="172"/>
      <c r="B75" s="47" t="s">
        <v>62</v>
      </c>
      <c r="C75" s="369" t="s">
        <v>214</v>
      </c>
      <c r="D75" s="433"/>
      <c r="E75" s="433"/>
      <c r="F75" s="433"/>
      <c r="G75" s="434"/>
      <c r="H75" s="176"/>
      <c r="I75" s="31"/>
      <c r="J75" s="70"/>
      <c r="K75" s="70"/>
      <c r="L75" s="83"/>
      <c r="M75" s="58"/>
      <c r="N75" s="58"/>
    </row>
    <row r="76" spans="1:18" s="34" customFormat="1" ht="32.25" customHeight="1" thickBot="1" x14ac:dyDescent="0.35">
      <c r="A76" s="173"/>
      <c r="B76" s="56" t="s">
        <v>63</v>
      </c>
      <c r="C76" s="372" t="s">
        <v>212</v>
      </c>
      <c r="D76" s="373"/>
      <c r="E76" s="373"/>
      <c r="F76" s="373"/>
      <c r="G76" s="374"/>
      <c r="H76" s="178"/>
      <c r="I76" s="33"/>
      <c r="J76" s="57"/>
      <c r="K76" s="57"/>
      <c r="L76" s="84"/>
      <c r="M76" s="59"/>
      <c r="N76" s="59"/>
    </row>
    <row r="77" spans="1:18" s="32" customFormat="1" ht="37.5" customHeight="1" thickBot="1" x14ac:dyDescent="0.3">
      <c r="A77" s="172"/>
      <c r="B77" s="49" t="s">
        <v>64</v>
      </c>
      <c r="C77" s="375">
        <v>0.5</v>
      </c>
      <c r="D77" s="376"/>
      <c r="E77" s="376"/>
      <c r="F77" s="376"/>
      <c r="G77" s="377"/>
      <c r="H77" s="176"/>
      <c r="I77" s="69"/>
      <c r="J77" s="70"/>
      <c r="K77" s="70"/>
      <c r="L77" s="58"/>
      <c r="M77" s="58"/>
      <c r="N77" s="58"/>
      <c r="O77" s="70"/>
      <c r="P77" s="70"/>
      <c r="Q77" s="70"/>
      <c r="R77" s="70"/>
    </row>
    <row r="78" spans="1:18" s="32" customFormat="1" ht="30" customHeight="1" thickBot="1" x14ac:dyDescent="0.35">
      <c r="A78" s="172"/>
      <c r="B78" s="51"/>
      <c r="C78" s="52" t="s">
        <v>65</v>
      </c>
      <c r="D78" s="53" t="s">
        <v>66</v>
      </c>
      <c r="E78" s="66" t="s">
        <v>172</v>
      </c>
      <c r="F78" s="54" t="s">
        <v>67</v>
      </c>
      <c r="G78" s="55" t="s">
        <v>68</v>
      </c>
      <c r="H78" s="176"/>
      <c r="I78" s="69"/>
      <c r="J78" s="70"/>
      <c r="K78" s="70"/>
      <c r="L78" s="58"/>
      <c r="M78" s="58"/>
      <c r="N78" s="58"/>
      <c r="O78" s="70"/>
      <c r="P78" s="70"/>
      <c r="Q78" s="70"/>
      <c r="R78" s="70"/>
    </row>
    <row r="79" spans="1:18" s="32" customFormat="1" ht="23.25" customHeight="1" x14ac:dyDescent="0.35">
      <c r="A79" s="172"/>
      <c r="B79" s="357" t="s">
        <v>69</v>
      </c>
      <c r="C79" s="50">
        <v>82101500</v>
      </c>
      <c r="D79" s="63"/>
      <c r="E79" s="36"/>
      <c r="F79" s="358" t="str">
        <f>IF(K83&gt;=1,"CUMPLE","NO CUMPLE")</f>
        <v>CUMPLE</v>
      </c>
      <c r="G79" s="86"/>
      <c r="H79" s="176"/>
      <c r="I79" s="69"/>
      <c r="J79" s="94" t="s">
        <v>79</v>
      </c>
      <c r="K79" s="70">
        <f>IF(D79="X",1,0)</f>
        <v>0</v>
      </c>
      <c r="L79" s="58"/>
      <c r="M79" s="58"/>
      <c r="N79" s="58"/>
      <c r="O79" s="70"/>
      <c r="P79" s="70"/>
      <c r="Q79" s="70"/>
      <c r="R79" s="70"/>
    </row>
    <row r="80" spans="1:18" s="34" customFormat="1" ht="15" customHeight="1" x14ac:dyDescent="0.3">
      <c r="A80" s="173"/>
      <c r="B80" s="357"/>
      <c r="C80" s="35">
        <v>82101600</v>
      </c>
      <c r="D80" s="63" t="s">
        <v>79</v>
      </c>
      <c r="E80" s="37">
        <v>31</v>
      </c>
      <c r="F80" s="358"/>
      <c r="G80" s="85"/>
      <c r="H80" s="178"/>
      <c r="I80" s="71"/>
      <c r="J80" s="57"/>
      <c r="K80" s="70">
        <f t="shared" ref="K80:K82" si="6">IF(D80="X",1,0)</f>
        <v>1</v>
      </c>
      <c r="L80" s="59"/>
      <c r="M80" s="59"/>
      <c r="N80" s="59"/>
      <c r="O80" s="57"/>
      <c r="P80" s="57"/>
      <c r="Q80" s="57"/>
      <c r="R80" s="57"/>
    </row>
    <row r="81" spans="1:18" s="34" customFormat="1" ht="19.5" x14ac:dyDescent="0.3">
      <c r="A81" s="173"/>
      <c r="B81" s="357"/>
      <c r="C81" s="35">
        <v>82101800</v>
      </c>
      <c r="D81" s="63" t="s">
        <v>79</v>
      </c>
      <c r="E81" s="37">
        <v>31</v>
      </c>
      <c r="F81" s="358"/>
      <c r="G81" s="85"/>
      <c r="H81" s="178"/>
      <c r="I81" s="71"/>
      <c r="J81" s="57"/>
      <c r="K81" s="70">
        <f t="shared" si="6"/>
        <v>1</v>
      </c>
      <c r="L81" s="59"/>
      <c r="M81" s="59"/>
      <c r="N81" s="59"/>
      <c r="O81" s="57"/>
      <c r="P81" s="57"/>
      <c r="Q81" s="57"/>
      <c r="R81" s="57"/>
    </row>
    <row r="82" spans="1:18" s="34" customFormat="1" ht="18" customHeight="1" thickBot="1" x14ac:dyDescent="0.35">
      <c r="A82" s="173"/>
      <c r="B82" s="357"/>
      <c r="C82" s="38">
        <v>82101900</v>
      </c>
      <c r="D82" s="63" t="s">
        <v>79</v>
      </c>
      <c r="E82" s="39">
        <v>31</v>
      </c>
      <c r="F82" s="358"/>
      <c r="G82" s="87"/>
      <c r="H82" s="178"/>
      <c r="I82" s="71"/>
      <c r="J82" s="57"/>
      <c r="K82" s="70">
        <f t="shared" si="6"/>
        <v>1</v>
      </c>
      <c r="L82" s="59"/>
      <c r="M82" s="59"/>
      <c r="N82" s="59"/>
      <c r="O82" s="57"/>
      <c r="P82" s="57"/>
      <c r="Q82" s="57"/>
      <c r="R82" s="57"/>
    </row>
    <row r="83" spans="1:18" s="32" customFormat="1" ht="22.5" customHeight="1" thickBot="1" x14ac:dyDescent="0.35">
      <c r="A83" s="172"/>
      <c r="B83" s="40" t="s">
        <v>171</v>
      </c>
      <c r="C83" s="41"/>
      <c r="D83" s="64">
        <v>43048</v>
      </c>
      <c r="E83" s="61"/>
      <c r="F83" s="43" t="str">
        <f>IF(D83="","NO CUMPLE","CUMPLE")</f>
        <v>CUMPLE</v>
      </c>
      <c r="G83" s="88"/>
      <c r="H83" s="179">
        <f>YEAR(D83)</f>
        <v>2017</v>
      </c>
      <c r="I83" s="69"/>
      <c r="J83" s="70"/>
      <c r="K83" s="70">
        <f>SUM(K79:K82)</f>
        <v>3</v>
      </c>
      <c r="L83" s="58"/>
      <c r="M83" s="58"/>
      <c r="N83" s="58"/>
      <c r="O83" s="70"/>
      <c r="P83" s="70"/>
      <c r="Q83" s="70"/>
      <c r="R83" s="70"/>
    </row>
    <row r="84" spans="1:18" s="32" customFormat="1" ht="20.25" customHeight="1" thickBot="1" x14ac:dyDescent="0.35">
      <c r="A84" s="172"/>
      <c r="B84" s="40" t="s">
        <v>70</v>
      </c>
      <c r="C84" s="41"/>
      <c r="D84" s="65">
        <v>1340000000</v>
      </c>
      <c r="E84" s="61"/>
      <c r="F84" s="43" t="str">
        <f>IF(D84="","NO CUMPLE","CUMPLE")</f>
        <v>CUMPLE</v>
      </c>
      <c r="G84" s="88"/>
      <c r="H84" s="176"/>
      <c r="I84" s="69"/>
      <c r="J84" s="70"/>
      <c r="K84" s="70"/>
      <c r="L84" s="58"/>
      <c r="M84" s="58"/>
      <c r="N84" s="58"/>
      <c r="O84" s="70"/>
      <c r="P84" s="70"/>
      <c r="Q84" s="70"/>
      <c r="R84" s="70"/>
    </row>
    <row r="85" spans="1:18" s="32" customFormat="1" ht="24.75" customHeight="1" thickBot="1" x14ac:dyDescent="0.35">
      <c r="A85" s="172"/>
      <c r="B85" s="40" t="s">
        <v>72</v>
      </c>
      <c r="C85" s="41"/>
      <c r="D85" s="64">
        <v>43057</v>
      </c>
      <c r="E85" s="62"/>
      <c r="F85" s="43" t="str">
        <f>IF(D85="","",IF(OR(D85&gt;$C$5,D85&lt;$K$25,),"NO CUMPLE","CUMPLE"))</f>
        <v>CUMPLE</v>
      </c>
      <c r="G85" s="88"/>
      <c r="H85" s="180"/>
      <c r="I85" s="69"/>
      <c r="J85" s="70"/>
      <c r="K85" s="95">
        <v>41846</v>
      </c>
      <c r="L85" s="58"/>
      <c r="M85" s="58"/>
      <c r="N85" s="58"/>
      <c r="O85" s="75"/>
      <c r="P85" s="70"/>
      <c r="Q85" s="70"/>
      <c r="R85" s="70"/>
    </row>
    <row r="86" spans="1:18" s="32" customFormat="1" ht="19.5" customHeight="1" thickBot="1" x14ac:dyDescent="0.35">
      <c r="A86" s="172"/>
      <c r="B86" s="40" t="s">
        <v>71</v>
      </c>
      <c r="C86" s="41"/>
      <c r="D86" s="42">
        <f>IFERROR((D84/(VLOOKUP(H83,Hoja1!$A$9:$C$44,3,0)))*C77,"PENDIENTE")</f>
        <v>908.20734780410373</v>
      </c>
      <c r="E86" s="62"/>
      <c r="F86" s="43" t="str">
        <f>IF(D86=0,"NO CUMPLE","CUMPLE")</f>
        <v>CUMPLE</v>
      </c>
      <c r="G86" s="88"/>
      <c r="H86" s="180"/>
      <c r="I86" s="69"/>
      <c r="J86" s="70"/>
      <c r="K86" s="70"/>
      <c r="L86" s="58"/>
      <c r="M86" s="58"/>
      <c r="N86" s="58"/>
      <c r="O86" s="70"/>
      <c r="P86" s="70"/>
      <c r="Q86" s="70"/>
      <c r="R86" s="70"/>
    </row>
    <row r="87" spans="1:18" s="32" customFormat="1" ht="19.5" x14ac:dyDescent="0.35">
      <c r="A87" s="172"/>
      <c r="B87" s="359" t="s">
        <v>86</v>
      </c>
      <c r="C87" s="50" t="s">
        <v>81</v>
      </c>
      <c r="D87" s="63" t="s">
        <v>79</v>
      </c>
      <c r="E87" s="36"/>
      <c r="F87" s="358" t="str">
        <f>IF(K92&gt;=1,"CUMPLE","NO CUMPLE")</f>
        <v>CUMPLE</v>
      </c>
      <c r="G87" s="86"/>
      <c r="H87" s="176"/>
      <c r="I87" s="69"/>
      <c r="J87" s="94" t="s">
        <v>79</v>
      </c>
      <c r="K87" s="70">
        <f>IF(D87="X",1,0)</f>
        <v>1</v>
      </c>
      <c r="L87" s="58"/>
      <c r="M87" s="58"/>
      <c r="N87" s="58"/>
      <c r="O87" s="70"/>
      <c r="P87" s="70"/>
      <c r="Q87" s="70"/>
      <c r="R87" s="70"/>
    </row>
    <row r="88" spans="1:18" s="34" customFormat="1" ht="19.5" x14ac:dyDescent="0.3">
      <c r="A88" s="173"/>
      <c r="B88" s="359"/>
      <c r="C88" s="35" t="s">
        <v>82</v>
      </c>
      <c r="D88" s="63" t="s">
        <v>79</v>
      </c>
      <c r="E88" s="37"/>
      <c r="F88" s="358"/>
      <c r="G88" s="85"/>
      <c r="H88" s="178"/>
      <c r="I88" s="71"/>
      <c r="J88" s="57"/>
      <c r="K88" s="70">
        <f t="shared" ref="K88:K91" si="7">IF(D88="X",1,0)</f>
        <v>1</v>
      </c>
      <c r="L88" s="59"/>
      <c r="M88" s="59"/>
      <c r="N88" s="59"/>
      <c r="O88" s="57"/>
      <c r="P88" s="57"/>
      <c r="Q88" s="57"/>
      <c r="R88" s="57"/>
    </row>
    <row r="89" spans="1:18" s="34" customFormat="1" ht="19.5" x14ac:dyDescent="0.3">
      <c r="A89" s="173"/>
      <c r="B89" s="359"/>
      <c r="C89" s="35" t="s">
        <v>83</v>
      </c>
      <c r="D89" s="63" t="s">
        <v>79</v>
      </c>
      <c r="E89" s="37"/>
      <c r="F89" s="358"/>
      <c r="G89" s="85"/>
      <c r="H89" s="178"/>
      <c r="I89" s="71"/>
      <c r="J89" s="57"/>
      <c r="K89" s="70">
        <f t="shared" si="7"/>
        <v>1</v>
      </c>
      <c r="L89" s="59"/>
      <c r="M89" s="59"/>
      <c r="N89" s="59"/>
      <c r="O89" s="57"/>
      <c r="P89" s="57"/>
      <c r="Q89" s="57"/>
      <c r="R89" s="57"/>
    </row>
    <row r="90" spans="1:18" s="34" customFormat="1" ht="19.5" x14ac:dyDescent="0.3">
      <c r="A90" s="173"/>
      <c r="B90" s="359"/>
      <c r="C90" s="38" t="s">
        <v>84</v>
      </c>
      <c r="D90" s="63"/>
      <c r="E90" s="67"/>
      <c r="F90" s="358"/>
      <c r="G90" s="85"/>
      <c r="H90" s="178"/>
      <c r="I90" s="71"/>
      <c r="J90" s="57"/>
      <c r="K90" s="70">
        <f t="shared" si="7"/>
        <v>0</v>
      </c>
      <c r="L90" s="59"/>
      <c r="M90" s="59"/>
      <c r="N90" s="59"/>
      <c r="O90" s="57"/>
      <c r="P90" s="57"/>
      <c r="Q90" s="57"/>
      <c r="R90" s="57"/>
    </row>
    <row r="91" spans="1:18" s="34" customFormat="1" ht="20.25" thickBot="1" x14ac:dyDescent="0.35">
      <c r="A91" s="173"/>
      <c r="B91" s="359"/>
      <c r="C91" s="68" t="s">
        <v>85</v>
      </c>
      <c r="D91" s="63" t="s">
        <v>79</v>
      </c>
      <c r="E91" s="39"/>
      <c r="F91" s="358"/>
      <c r="G91" s="87"/>
      <c r="H91" s="178"/>
      <c r="I91" s="71"/>
      <c r="J91" s="57"/>
      <c r="K91" s="70">
        <f t="shared" si="7"/>
        <v>1</v>
      </c>
      <c r="L91" s="59"/>
      <c r="M91" s="59"/>
      <c r="N91" s="59"/>
      <c r="O91" s="57"/>
      <c r="P91" s="57"/>
      <c r="Q91" s="57"/>
      <c r="R91" s="57"/>
    </row>
    <row r="92" spans="1:18" s="32" customFormat="1" ht="16.5" thickBot="1" x14ac:dyDescent="0.35">
      <c r="A92" s="172"/>
      <c r="B92" s="45" t="s">
        <v>87</v>
      </c>
      <c r="C92" s="46"/>
      <c r="D92" s="46"/>
      <c r="E92" s="46"/>
      <c r="F92" s="78" t="str">
        <f>IF(F87="","PENDIENTE",IF(F86="","PENDIENTE",IF(F85="","PENDIENTE",IF(F84="","PENDIENTE",IF(F83="","PENDIENTE",IF(F79="","PENDIENTE",IF(F87="NO CUMPLE","NO CUMPLE",IF(F86="NO CUMPLE","NO CUMPLE",IF(F85="NO CUMPLE","NO CUMPLE",IF(F84="NO CUMPLE","NO CUMPLE",(IF(F83="NO CUMPLE","NO CUMPLE",IF(F79="NO CUMPLE","NO CUMPLE","CUMPLE")))))))))))))</f>
        <v>CUMPLE</v>
      </c>
      <c r="G92" s="44"/>
      <c r="H92" s="181" t="s">
        <v>74</v>
      </c>
      <c r="I92" s="69"/>
      <c r="J92" s="70"/>
      <c r="K92" s="70">
        <f>SUM(K87:K91)</f>
        <v>4</v>
      </c>
      <c r="L92" s="58"/>
      <c r="M92" s="58"/>
      <c r="N92" s="58"/>
      <c r="O92" s="70"/>
      <c r="P92" s="70"/>
      <c r="Q92" s="70"/>
      <c r="R92" s="70"/>
    </row>
    <row r="93" spans="1:18" ht="14.25" thickBot="1" x14ac:dyDescent="0.3">
      <c r="B93" s="79"/>
      <c r="C93" s="79"/>
      <c r="D93" s="79"/>
      <c r="E93" s="79"/>
      <c r="F93" s="80"/>
      <c r="G93" s="79"/>
      <c r="I93" s="72"/>
      <c r="L93" s="11"/>
      <c r="M93" s="11"/>
      <c r="N93" s="11"/>
      <c r="O93" s="72"/>
      <c r="P93" s="72"/>
      <c r="Q93" s="72"/>
      <c r="R93" s="72"/>
    </row>
    <row r="94" spans="1:18" s="32" customFormat="1" ht="21" thickBot="1" x14ac:dyDescent="0.3">
      <c r="A94" s="172"/>
      <c r="B94" s="48" t="s">
        <v>91</v>
      </c>
      <c r="C94" s="366" t="s">
        <v>76</v>
      </c>
      <c r="D94" s="367"/>
      <c r="E94" s="367"/>
      <c r="F94" s="367"/>
      <c r="G94" s="368"/>
      <c r="H94" s="176"/>
      <c r="I94" s="31"/>
      <c r="J94" s="70"/>
      <c r="K94" s="70"/>
      <c r="L94" s="77"/>
      <c r="M94" s="58"/>
      <c r="N94" s="58"/>
    </row>
    <row r="95" spans="1:18" s="32" customFormat="1" ht="34.5" customHeight="1" thickBot="1" x14ac:dyDescent="0.3">
      <c r="A95" s="172"/>
      <c r="B95" s="47" t="s">
        <v>62</v>
      </c>
      <c r="C95" s="366" t="s">
        <v>78</v>
      </c>
      <c r="D95" s="367"/>
      <c r="E95" s="367"/>
      <c r="F95" s="367"/>
      <c r="G95" s="368"/>
      <c r="H95" s="176"/>
      <c r="I95" s="31"/>
      <c r="J95" s="70"/>
      <c r="K95" s="70"/>
      <c r="L95" s="83"/>
      <c r="M95" s="58"/>
      <c r="N95" s="58"/>
    </row>
    <row r="96" spans="1:18" s="34" customFormat="1" ht="32.25" customHeight="1" thickBot="1" x14ac:dyDescent="0.35">
      <c r="A96" s="173"/>
      <c r="B96" s="56" t="s">
        <v>63</v>
      </c>
      <c r="C96" s="394"/>
      <c r="D96" s="395"/>
      <c r="E96" s="395"/>
      <c r="F96" s="395"/>
      <c r="G96" s="396"/>
      <c r="H96" s="178"/>
      <c r="I96" s="33"/>
      <c r="J96" s="57"/>
      <c r="K96" s="57"/>
      <c r="L96" s="84"/>
      <c r="M96" s="59"/>
      <c r="N96" s="59"/>
    </row>
    <row r="97" spans="1:18" s="32" customFormat="1" ht="37.5" customHeight="1" thickBot="1" x14ac:dyDescent="0.3">
      <c r="A97" s="172"/>
      <c r="B97" s="49" t="s">
        <v>64</v>
      </c>
      <c r="C97" s="375">
        <v>1</v>
      </c>
      <c r="D97" s="376"/>
      <c r="E97" s="376"/>
      <c r="F97" s="376"/>
      <c r="G97" s="377"/>
      <c r="H97" s="176"/>
      <c r="I97" s="69"/>
      <c r="J97" s="70"/>
      <c r="K97" s="70"/>
      <c r="L97" s="58"/>
      <c r="M97" s="58"/>
      <c r="N97" s="58"/>
      <c r="O97" s="70"/>
      <c r="P97" s="70"/>
      <c r="Q97" s="70"/>
      <c r="R97" s="70"/>
    </row>
    <row r="98" spans="1:18" s="32" customFormat="1" ht="30" customHeight="1" thickBot="1" x14ac:dyDescent="0.35">
      <c r="A98" s="172"/>
      <c r="B98" s="51"/>
      <c r="C98" s="52" t="s">
        <v>65</v>
      </c>
      <c r="D98" s="53" t="s">
        <v>66</v>
      </c>
      <c r="E98" s="66" t="s">
        <v>172</v>
      </c>
      <c r="F98" s="54" t="s">
        <v>67</v>
      </c>
      <c r="G98" s="55" t="s">
        <v>68</v>
      </c>
      <c r="H98" s="176"/>
      <c r="I98" s="69"/>
      <c r="J98" s="70"/>
      <c r="K98" s="70"/>
      <c r="L98" s="58"/>
      <c r="M98" s="58"/>
      <c r="N98" s="58"/>
      <c r="O98" s="70"/>
      <c r="P98" s="70"/>
      <c r="Q98" s="70"/>
      <c r="R98" s="70"/>
    </row>
    <row r="99" spans="1:18" s="32" customFormat="1" ht="23.25" customHeight="1" x14ac:dyDescent="0.35">
      <c r="A99" s="172"/>
      <c r="B99" s="357" t="s">
        <v>69</v>
      </c>
      <c r="C99" s="50">
        <v>82101500</v>
      </c>
      <c r="D99" s="63"/>
      <c r="E99" s="36"/>
      <c r="F99" s="358" t="str">
        <f>IF(K103&gt;=1,"CUMPLE","NO CUMPLE")</f>
        <v>NO CUMPLE</v>
      </c>
      <c r="G99" s="86"/>
      <c r="H99" s="176"/>
      <c r="I99" s="69"/>
      <c r="J99" s="94" t="s">
        <v>79</v>
      </c>
      <c r="K99" s="70">
        <f>IF(D99="X",1,0)</f>
        <v>0</v>
      </c>
      <c r="L99" s="58"/>
      <c r="M99" s="58"/>
      <c r="N99" s="58"/>
      <c r="O99" s="70"/>
      <c r="P99" s="70"/>
      <c r="Q99" s="70"/>
      <c r="R99" s="70"/>
    </row>
    <row r="100" spans="1:18" s="34" customFormat="1" ht="15" customHeight="1" x14ac:dyDescent="0.3">
      <c r="A100" s="173"/>
      <c r="B100" s="357"/>
      <c r="C100" s="35">
        <v>82101600</v>
      </c>
      <c r="D100" s="63"/>
      <c r="E100" s="37"/>
      <c r="F100" s="358"/>
      <c r="G100" s="85"/>
      <c r="H100" s="178"/>
      <c r="I100" s="71"/>
      <c r="J100" s="57"/>
      <c r="K100" s="70">
        <f t="shared" ref="K100:K102" si="8">IF(D100="X",1,0)</f>
        <v>0</v>
      </c>
      <c r="L100" s="59"/>
      <c r="M100" s="59"/>
      <c r="N100" s="59"/>
      <c r="O100" s="57"/>
      <c r="P100" s="57"/>
      <c r="Q100" s="57"/>
      <c r="R100" s="57"/>
    </row>
    <row r="101" spans="1:18" s="34" customFormat="1" ht="19.5" x14ac:dyDescent="0.3">
      <c r="A101" s="173"/>
      <c r="B101" s="357"/>
      <c r="C101" s="35">
        <v>82101800</v>
      </c>
      <c r="D101" s="63"/>
      <c r="E101" s="37"/>
      <c r="F101" s="358"/>
      <c r="G101" s="85"/>
      <c r="H101" s="178"/>
      <c r="I101" s="71"/>
      <c r="J101" s="57"/>
      <c r="K101" s="70">
        <f t="shared" si="8"/>
        <v>0</v>
      </c>
      <c r="L101" s="59"/>
      <c r="M101" s="59"/>
      <c r="N101" s="59"/>
      <c r="O101" s="57"/>
      <c r="P101" s="57"/>
      <c r="Q101" s="57"/>
      <c r="R101" s="57"/>
    </row>
    <row r="102" spans="1:18" s="34" customFormat="1" ht="18" customHeight="1" thickBot="1" x14ac:dyDescent="0.35">
      <c r="A102" s="173"/>
      <c r="B102" s="357"/>
      <c r="C102" s="38">
        <v>82101900</v>
      </c>
      <c r="D102" s="63"/>
      <c r="E102" s="39"/>
      <c r="F102" s="358"/>
      <c r="G102" s="87"/>
      <c r="H102" s="178"/>
      <c r="I102" s="71"/>
      <c r="J102" s="57"/>
      <c r="K102" s="70">
        <f t="shared" si="8"/>
        <v>0</v>
      </c>
      <c r="L102" s="59"/>
      <c r="M102" s="59"/>
      <c r="N102" s="59"/>
      <c r="O102" s="57"/>
      <c r="P102" s="57"/>
      <c r="Q102" s="57"/>
      <c r="R102" s="57"/>
    </row>
    <row r="103" spans="1:18" s="32" customFormat="1" ht="22.5" customHeight="1" thickBot="1" x14ac:dyDescent="0.35">
      <c r="A103" s="172"/>
      <c r="B103" s="40" t="s">
        <v>171</v>
      </c>
      <c r="C103" s="41"/>
      <c r="D103" s="64"/>
      <c r="E103" s="61"/>
      <c r="F103" s="43" t="str">
        <f>IF(D103="","NO CUMPLE","CUMPLE")</f>
        <v>NO CUMPLE</v>
      </c>
      <c r="G103" s="88"/>
      <c r="H103" s="179">
        <f>YEAR(D103)</f>
        <v>1900</v>
      </c>
      <c r="I103" s="69"/>
      <c r="J103" s="70"/>
      <c r="K103" s="70">
        <f>SUM(K99:K102)</f>
        <v>0</v>
      </c>
      <c r="L103" s="58"/>
      <c r="M103" s="58"/>
      <c r="N103" s="58"/>
      <c r="O103" s="70"/>
      <c r="P103" s="70"/>
      <c r="Q103" s="70"/>
      <c r="R103" s="70"/>
    </row>
    <row r="104" spans="1:18" s="32" customFormat="1" ht="20.25" customHeight="1" thickBot="1" x14ac:dyDescent="0.35">
      <c r="A104" s="172"/>
      <c r="B104" s="40" t="s">
        <v>70</v>
      </c>
      <c r="C104" s="41"/>
      <c r="D104" s="65"/>
      <c r="E104" s="61"/>
      <c r="F104" s="43" t="str">
        <f>IF(D104="","NO CUMPLE","CUMPLE")</f>
        <v>NO CUMPLE</v>
      </c>
      <c r="G104" s="88"/>
      <c r="H104" s="176"/>
      <c r="I104" s="69"/>
      <c r="J104" s="70"/>
      <c r="K104" s="70"/>
      <c r="L104" s="58"/>
      <c r="M104" s="58"/>
      <c r="N104" s="58"/>
      <c r="O104" s="70"/>
      <c r="P104" s="70"/>
      <c r="Q104" s="70"/>
      <c r="R104" s="70"/>
    </row>
    <row r="105" spans="1:18" s="32" customFormat="1" ht="24.75" customHeight="1" thickBot="1" x14ac:dyDescent="0.35">
      <c r="A105" s="172"/>
      <c r="B105" s="40" t="s">
        <v>72</v>
      </c>
      <c r="C105" s="41"/>
      <c r="D105" s="64"/>
      <c r="E105" s="62"/>
      <c r="F105" s="43" t="str">
        <f>IF(D105="","",IF(OR(D105&gt;$C$5,D105&lt;$K$25,),"NO CUMPLE","CUMPLE"))</f>
        <v/>
      </c>
      <c r="G105" s="88"/>
      <c r="H105" s="180"/>
      <c r="I105" s="69"/>
      <c r="J105" s="70"/>
      <c r="K105" s="95">
        <v>41846</v>
      </c>
      <c r="L105" s="58"/>
      <c r="M105" s="58"/>
      <c r="N105" s="58"/>
      <c r="O105" s="75"/>
      <c r="P105" s="70"/>
      <c r="Q105" s="70"/>
      <c r="R105" s="70"/>
    </row>
    <row r="106" spans="1:18" s="32" customFormat="1" ht="19.5" customHeight="1" thickBot="1" x14ac:dyDescent="0.35">
      <c r="A106" s="172"/>
      <c r="B106" s="40" t="s">
        <v>71</v>
      </c>
      <c r="C106" s="41"/>
      <c r="D106" s="42" t="str">
        <f>IFERROR((D104/(VLOOKUP(H103,Hoja1!$A$9:$C$44,3,0)))*C97,"PENDIENTE")</f>
        <v>PENDIENTE</v>
      </c>
      <c r="E106" s="62"/>
      <c r="F106" s="43" t="str">
        <f>IF(D106=0,"NO CUMPLE","CUMPLE")</f>
        <v>CUMPLE</v>
      </c>
      <c r="G106" s="88"/>
      <c r="H106" s="180"/>
      <c r="I106" s="69"/>
      <c r="J106" s="70"/>
      <c r="K106" s="70"/>
      <c r="L106" s="58"/>
      <c r="M106" s="58"/>
      <c r="N106" s="58"/>
      <c r="O106" s="70"/>
      <c r="P106" s="70"/>
      <c r="Q106" s="70"/>
      <c r="R106" s="70"/>
    </row>
    <row r="107" spans="1:18" s="32" customFormat="1" ht="19.5" x14ac:dyDescent="0.35">
      <c r="A107" s="172"/>
      <c r="B107" s="359" t="s">
        <v>86</v>
      </c>
      <c r="C107" s="50" t="s">
        <v>81</v>
      </c>
      <c r="D107" s="63"/>
      <c r="E107" s="36"/>
      <c r="F107" s="358" t="str">
        <f>IF(K112&gt;=1,"CUMPLE","NO CUMPLE")</f>
        <v>NO CUMPLE</v>
      </c>
      <c r="G107" s="86"/>
      <c r="H107" s="176"/>
      <c r="I107" s="69"/>
      <c r="J107" s="94" t="s">
        <v>79</v>
      </c>
      <c r="K107" s="70">
        <f>IF(D107="X",1,0)</f>
        <v>0</v>
      </c>
      <c r="L107" s="58"/>
      <c r="M107" s="58">
        <f>IF(F32="CUMPLE",1,0)</f>
        <v>1</v>
      </c>
      <c r="N107" s="58"/>
      <c r="O107" s="70"/>
      <c r="P107" s="70"/>
      <c r="Q107" s="70"/>
      <c r="R107" s="70"/>
    </row>
    <row r="108" spans="1:18" s="34" customFormat="1" ht="19.5" x14ac:dyDescent="0.3">
      <c r="A108" s="173"/>
      <c r="B108" s="359"/>
      <c r="C108" s="35" t="s">
        <v>82</v>
      </c>
      <c r="D108" s="63"/>
      <c r="E108" s="37"/>
      <c r="F108" s="358"/>
      <c r="G108" s="85"/>
      <c r="H108" s="178"/>
      <c r="I108" s="71"/>
      <c r="J108" s="57"/>
      <c r="K108" s="70">
        <f t="shared" ref="K108:K111" si="9">IF(D108="X",1,0)</f>
        <v>0</v>
      </c>
      <c r="L108" s="59"/>
      <c r="M108" s="58">
        <f>IF(F52="CUMPLE",1,0)</f>
        <v>1</v>
      </c>
      <c r="N108" s="59"/>
      <c r="O108" s="57"/>
      <c r="P108" s="57"/>
      <c r="Q108" s="57"/>
      <c r="R108" s="57"/>
    </row>
    <row r="109" spans="1:18" s="34" customFormat="1" ht="19.5" x14ac:dyDescent="0.3">
      <c r="A109" s="173"/>
      <c r="B109" s="359"/>
      <c r="C109" s="35" t="s">
        <v>83</v>
      </c>
      <c r="D109" s="63"/>
      <c r="E109" s="37"/>
      <c r="F109" s="358"/>
      <c r="G109" s="85"/>
      <c r="H109" s="178"/>
      <c r="I109" s="71"/>
      <c r="J109" s="57"/>
      <c r="K109" s="70">
        <f t="shared" si="9"/>
        <v>0</v>
      </c>
      <c r="L109" s="59"/>
      <c r="M109" s="58">
        <f>IF(F72="CUMPLE",1,0)</f>
        <v>1</v>
      </c>
      <c r="N109" s="59"/>
      <c r="O109" s="57"/>
      <c r="P109" s="57"/>
      <c r="Q109" s="57"/>
      <c r="R109" s="57"/>
    </row>
    <row r="110" spans="1:18" s="34" customFormat="1" ht="19.5" x14ac:dyDescent="0.3">
      <c r="A110" s="173"/>
      <c r="B110" s="359"/>
      <c r="C110" s="38" t="s">
        <v>84</v>
      </c>
      <c r="D110" s="63"/>
      <c r="E110" s="67"/>
      <c r="F110" s="358"/>
      <c r="G110" s="85"/>
      <c r="H110" s="178"/>
      <c r="I110" s="71"/>
      <c r="J110" s="57"/>
      <c r="K110" s="70">
        <f t="shared" si="9"/>
        <v>0</v>
      </c>
      <c r="L110" s="59"/>
      <c r="M110" s="58">
        <f>IF(F92="CUMPLE",1,0)</f>
        <v>1</v>
      </c>
      <c r="N110" s="59"/>
      <c r="O110" s="57"/>
      <c r="P110" s="57"/>
      <c r="Q110" s="57"/>
      <c r="R110" s="57"/>
    </row>
    <row r="111" spans="1:18" s="34" customFormat="1" ht="20.25" thickBot="1" x14ac:dyDescent="0.35">
      <c r="A111" s="173"/>
      <c r="B111" s="359"/>
      <c r="C111" s="68" t="s">
        <v>85</v>
      </c>
      <c r="D111" s="63"/>
      <c r="E111" s="39"/>
      <c r="F111" s="358"/>
      <c r="G111" s="87"/>
      <c r="H111" s="178"/>
      <c r="I111" s="71"/>
      <c r="J111" s="57"/>
      <c r="K111" s="70">
        <f t="shared" si="9"/>
        <v>0</v>
      </c>
      <c r="L111" s="59"/>
      <c r="M111" s="58">
        <f>IF(F112="CUMPLE",1,0)</f>
        <v>0</v>
      </c>
      <c r="N111" s="59"/>
      <c r="O111" s="57"/>
      <c r="P111" s="57"/>
      <c r="Q111" s="57"/>
      <c r="R111" s="57"/>
    </row>
    <row r="112" spans="1:18" s="32" customFormat="1" ht="16.5" thickBot="1" x14ac:dyDescent="0.35">
      <c r="A112" s="172"/>
      <c r="B112" s="45" t="s">
        <v>87</v>
      </c>
      <c r="C112" s="46"/>
      <c r="D112" s="46"/>
      <c r="E112" s="46"/>
      <c r="F112" s="78" t="str">
        <f>IF(F107="","PENDIENTE",IF(F106="","PENDIENTE",IF(F105="","PENDIENTE",IF(F104="","PENDIENTE",IF(F103="","PENDIENTE",IF(F99="","PENDIENTE",IF(F107="NO CUMPLE","NO CUMPLE",IF(F106="NO CUMPLE","NO CUMPLE",IF(F105="NO CUMPLE","NO CUMPLE",IF(F104="NO CUMPLE","NO CUMPLE",(IF(F103="NO CUMPLE","NO CUMPLE",IF(F99="NO CUMPLE","NO CUMPLE","CUMPLE")))))))))))))</f>
        <v>PENDIENTE</v>
      </c>
      <c r="G112" s="44"/>
      <c r="H112" s="181" t="s">
        <v>74</v>
      </c>
      <c r="I112" s="69"/>
      <c r="J112" s="70"/>
      <c r="K112" s="70">
        <f>SUM(K107:K111)</f>
        <v>0</v>
      </c>
      <c r="L112" s="58"/>
      <c r="M112" s="58">
        <f>SUM(M107:M111)</f>
        <v>4</v>
      </c>
      <c r="N112" s="58"/>
      <c r="O112" s="70"/>
      <c r="P112" s="70"/>
      <c r="Q112" s="70"/>
      <c r="R112" s="70"/>
    </row>
    <row r="113" spans="1:18" ht="14.25" thickBot="1" x14ac:dyDescent="0.3">
      <c r="B113"/>
      <c r="C113"/>
      <c r="D113"/>
      <c r="E113"/>
      <c r="F113" s="1"/>
      <c r="G113"/>
      <c r="I113" s="72"/>
      <c r="L113" s="72"/>
      <c r="M113" s="72"/>
      <c r="N113" s="72"/>
      <c r="O113" s="72"/>
      <c r="P113" s="72"/>
      <c r="Q113" s="72"/>
      <c r="R113" s="72"/>
    </row>
    <row r="114" spans="1:18" ht="16.5" customHeight="1" thickBot="1" x14ac:dyDescent="0.3">
      <c r="B114" s="360" t="s">
        <v>92</v>
      </c>
      <c r="C114" s="361"/>
      <c r="D114" s="361"/>
      <c r="E114" s="361"/>
      <c r="F114" s="362"/>
      <c r="G114" s="81">
        <f>IFERROR(SUM(D26,D46,D66,D86,D106),"")</f>
        <v>9441.8648199971631</v>
      </c>
    </row>
    <row r="115" spans="1:18" ht="14.25" thickBot="1" x14ac:dyDescent="0.3">
      <c r="B115"/>
      <c r="C115"/>
      <c r="D115"/>
      <c r="E115"/>
      <c r="F115" s="1"/>
      <c r="G115"/>
    </row>
    <row r="116" spans="1:18" ht="16.5" thickBot="1" x14ac:dyDescent="0.35">
      <c r="B116"/>
      <c r="C116"/>
      <c r="D116"/>
      <c r="E116"/>
      <c r="F116" s="1"/>
      <c r="G116" s="78" t="str">
        <f>IF(G114="","",IF(G114&gt;=$C$7,"CUMPLE","NO CUMPLE"))</f>
        <v>CUMPLE</v>
      </c>
    </row>
    <row r="117" spans="1:18" ht="14.25" thickBot="1" x14ac:dyDescent="0.3">
      <c r="B117"/>
      <c r="C117"/>
      <c r="D117"/>
      <c r="E117"/>
      <c r="F117" s="1"/>
      <c r="G117"/>
    </row>
    <row r="118" spans="1:18" ht="20.25" thickBot="1" x14ac:dyDescent="0.4">
      <c r="B118" s="306" t="s">
        <v>93</v>
      </c>
      <c r="C118" s="307"/>
      <c r="D118" s="307"/>
      <c r="E118" s="307"/>
      <c r="F118" s="308"/>
      <c r="G118" s="82" t="str">
        <f>IF(M112&lt;=1,"NO HABILITADO",IF(G116="NO CUMPLE","NO HABILITADO","HABILITADO"))</f>
        <v>HABILITADO</v>
      </c>
    </row>
    <row r="119" spans="1:18" x14ac:dyDescent="0.25">
      <c r="B119"/>
      <c r="C119"/>
      <c r="D119"/>
      <c r="E119"/>
      <c r="F119" s="1"/>
      <c r="G119"/>
    </row>
    <row r="120" spans="1:18" s="34" customFormat="1" ht="19.5" thickBot="1" x14ac:dyDescent="0.35">
      <c r="A120" s="173"/>
      <c r="B120" s="309" t="s">
        <v>94</v>
      </c>
      <c r="C120" s="310"/>
      <c r="D120" s="310"/>
      <c r="E120" s="310"/>
      <c r="F120" s="310"/>
      <c r="G120" s="311"/>
      <c r="H120" s="176"/>
      <c r="I120" s="33"/>
      <c r="J120" s="57"/>
      <c r="K120" s="57" t="s">
        <v>73</v>
      </c>
    </row>
    <row r="121" spans="1:18" s="34" customFormat="1" ht="3.75" customHeight="1" thickBot="1" x14ac:dyDescent="0.35">
      <c r="A121" s="173"/>
      <c r="B121" s="99"/>
      <c r="C121" s="99"/>
      <c r="D121" s="99"/>
      <c r="E121" s="99"/>
      <c r="F121" s="99"/>
      <c r="G121" s="99"/>
      <c r="H121" s="176"/>
      <c r="I121" s="33"/>
      <c r="J121" s="57"/>
      <c r="K121" s="57" t="s">
        <v>74</v>
      </c>
    </row>
    <row r="122" spans="1:18" s="34" customFormat="1" ht="36.75" customHeight="1" thickBot="1" x14ac:dyDescent="0.35">
      <c r="A122" s="173"/>
      <c r="B122" s="280" t="s">
        <v>116</v>
      </c>
      <c r="C122" s="281"/>
      <c r="D122" s="281"/>
      <c r="E122" s="281"/>
      <c r="F122" s="281"/>
      <c r="G122" s="135" t="s">
        <v>73</v>
      </c>
      <c r="H122" s="176"/>
      <c r="I122" s="33"/>
      <c r="J122" s="57"/>
      <c r="K122" s="57"/>
    </row>
    <row r="123" spans="1:18" s="34" customFormat="1" ht="3" customHeight="1" thickBot="1" x14ac:dyDescent="0.35">
      <c r="A123" s="173"/>
      <c r="B123" s="99"/>
      <c r="C123" s="99"/>
      <c r="D123" s="99"/>
      <c r="E123" s="99"/>
      <c r="F123" s="99"/>
      <c r="G123" s="99"/>
      <c r="H123" s="176"/>
      <c r="I123" s="33"/>
      <c r="J123" s="57"/>
      <c r="K123" s="57"/>
    </row>
    <row r="124" spans="1:18" s="34" customFormat="1" ht="27.75" customHeight="1" thickBot="1" x14ac:dyDescent="0.35">
      <c r="A124" s="173"/>
      <c r="B124" s="316" t="s">
        <v>100</v>
      </c>
      <c r="C124" s="316"/>
      <c r="D124" s="316"/>
      <c r="E124" s="316"/>
      <c r="F124" s="316"/>
      <c r="G124" s="316"/>
      <c r="H124" s="176"/>
      <c r="I124" s="33"/>
      <c r="J124" s="57"/>
      <c r="K124" s="57"/>
    </row>
    <row r="125" spans="1:18" s="34" customFormat="1" ht="27.75" customHeight="1" thickBot="1" x14ac:dyDescent="0.35">
      <c r="A125" s="173"/>
      <c r="B125" s="318" t="s">
        <v>103</v>
      </c>
      <c r="C125" s="319"/>
      <c r="D125" s="320"/>
      <c r="E125" s="319" t="s">
        <v>104</v>
      </c>
      <c r="F125" s="319"/>
      <c r="G125" s="319"/>
      <c r="H125" s="176"/>
      <c r="I125" s="33"/>
      <c r="J125" s="57"/>
      <c r="K125" s="57"/>
    </row>
    <row r="126" spans="1:18" s="34" customFormat="1" ht="48" customHeight="1" thickBot="1" x14ac:dyDescent="0.35">
      <c r="A126" s="173"/>
      <c r="B126" s="287" t="s">
        <v>101</v>
      </c>
      <c r="C126" s="288"/>
      <c r="D126" s="289"/>
      <c r="E126" s="287" t="s">
        <v>102</v>
      </c>
      <c r="F126" s="288"/>
      <c r="G126" s="289"/>
      <c r="H126" s="176"/>
      <c r="I126" s="33"/>
      <c r="J126" s="57"/>
      <c r="K126" s="57" t="s">
        <v>105</v>
      </c>
    </row>
    <row r="127" spans="1:18" s="34" customFormat="1" ht="26.25" customHeight="1" x14ac:dyDescent="0.3">
      <c r="A127" s="173"/>
      <c r="B127" s="92" t="s">
        <v>95</v>
      </c>
      <c r="C127" s="303" t="s">
        <v>295</v>
      </c>
      <c r="D127" s="304"/>
      <c r="E127" s="304"/>
      <c r="F127" s="304"/>
      <c r="G127" s="304"/>
      <c r="H127" s="182"/>
      <c r="I127" s="33"/>
      <c r="J127" s="57"/>
      <c r="K127" s="57" t="s">
        <v>106</v>
      </c>
    </row>
    <row r="128" spans="1:18" s="34" customFormat="1" ht="17.25" thickBot="1" x14ac:dyDescent="0.35">
      <c r="A128" s="173"/>
      <c r="B128" s="89"/>
      <c r="C128" s="293" t="s">
        <v>65</v>
      </c>
      <c r="D128" s="294"/>
      <c r="E128" s="90" t="s">
        <v>66</v>
      </c>
      <c r="F128" s="90" t="s">
        <v>67</v>
      </c>
      <c r="G128" s="90" t="s">
        <v>68</v>
      </c>
      <c r="H128" s="183" t="s">
        <v>96</v>
      </c>
      <c r="I128" s="33"/>
      <c r="J128" s="57"/>
      <c r="K128" s="57" t="s">
        <v>107</v>
      </c>
    </row>
    <row r="129" spans="1:18" s="32" customFormat="1" ht="54.75" customHeight="1" thickBot="1" x14ac:dyDescent="0.35">
      <c r="A129" s="172"/>
      <c r="B129" s="97" t="s">
        <v>97</v>
      </c>
      <c r="C129" s="332" t="s">
        <v>102</v>
      </c>
      <c r="D129" s="333"/>
      <c r="E129" s="118" t="s">
        <v>105</v>
      </c>
      <c r="F129" s="119" t="str">
        <f>IF(E129="","NO CUMPLE","CUMPLE")</f>
        <v>CUMPLE</v>
      </c>
      <c r="G129" s="117"/>
      <c r="H129" s="184" t="s">
        <v>98</v>
      </c>
      <c r="I129" s="73" t="s">
        <v>73</v>
      </c>
      <c r="J129" s="57"/>
      <c r="K129" s="96" t="s">
        <v>108</v>
      </c>
      <c r="N129" s="34">
        <f t="shared" ref="N129:N130" si="10">IF(F129="CUMPLE",1,0)</f>
        <v>1</v>
      </c>
    </row>
    <row r="130" spans="1:18" s="32" customFormat="1" ht="27" customHeight="1" x14ac:dyDescent="0.35">
      <c r="A130" s="172"/>
      <c r="B130" s="100"/>
      <c r="C130" s="334" t="s">
        <v>110</v>
      </c>
      <c r="D130" s="335"/>
      <c r="E130" s="101" t="s">
        <v>79</v>
      </c>
      <c r="F130" s="336" t="str">
        <f>IF(E129="ADMINISTRACIÓN DE EMPRESAS ",IF(K135&gt;=5,"CUMPLE","NO CUMPLE"),IF(K135&gt;=4,"CUMPLE","NO CUMPLE"))</f>
        <v>CUMPLE</v>
      </c>
      <c r="G130" s="115"/>
      <c r="H130" s="185"/>
      <c r="I130" s="69"/>
      <c r="J130" s="94" t="s">
        <v>79</v>
      </c>
      <c r="K130" s="70">
        <f>IF(E130="X",1,0)</f>
        <v>1</v>
      </c>
      <c r="L130" s="58"/>
      <c r="M130" s="58">
        <f>IF(F52="CUMPLE",1,0)</f>
        <v>1</v>
      </c>
      <c r="N130" s="34">
        <f t="shared" si="10"/>
        <v>1</v>
      </c>
      <c r="O130" s="70"/>
      <c r="P130" s="70"/>
      <c r="Q130" s="70"/>
      <c r="R130" s="70"/>
    </row>
    <row r="131" spans="1:18" s="34" customFormat="1" ht="19.5" x14ac:dyDescent="0.3">
      <c r="A131" s="173"/>
      <c r="B131" s="100"/>
      <c r="C131" s="339" t="s">
        <v>111</v>
      </c>
      <c r="D131" s="340"/>
      <c r="E131" s="101" t="s">
        <v>79</v>
      </c>
      <c r="F131" s="337"/>
      <c r="G131" s="341"/>
      <c r="H131" s="342"/>
      <c r="I131" s="71"/>
      <c r="J131" s="57"/>
      <c r="K131" s="70">
        <f>IF(E131="X",1,0)</f>
        <v>1</v>
      </c>
      <c r="L131" s="59"/>
      <c r="M131" s="58">
        <f>IF(F72="CUMPLE",1,0)</f>
        <v>1</v>
      </c>
      <c r="O131" s="57"/>
      <c r="P131" s="57"/>
      <c r="Q131" s="57"/>
      <c r="R131" s="57"/>
    </row>
    <row r="132" spans="1:18" s="34" customFormat="1" ht="25.5" customHeight="1" x14ac:dyDescent="0.3">
      <c r="A132" s="173"/>
      <c r="B132" s="120" t="s">
        <v>109</v>
      </c>
      <c r="C132" s="343" t="s">
        <v>112</v>
      </c>
      <c r="D132" s="344"/>
      <c r="E132" s="101" t="s">
        <v>79</v>
      </c>
      <c r="F132" s="337"/>
      <c r="G132" s="116"/>
      <c r="H132" s="186"/>
      <c r="I132" s="71"/>
      <c r="J132" s="57"/>
      <c r="K132" s="70">
        <f>IF(E132="X",1,0)</f>
        <v>1</v>
      </c>
      <c r="L132" s="59"/>
      <c r="M132" s="58">
        <f>IF(F92="CUMPLE",1,0)</f>
        <v>1</v>
      </c>
      <c r="O132" s="57"/>
      <c r="P132" s="57"/>
      <c r="Q132" s="57"/>
      <c r="R132" s="57"/>
    </row>
    <row r="133" spans="1:18" s="34" customFormat="1" ht="20.25" thickBot="1" x14ac:dyDescent="0.35">
      <c r="A133" s="173"/>
      <c r="B133" s="100"/>
      <c r="C133" s="345" t="s">
        <v>114</v>
      </c>
      <c r="D133" s="346"/>
      <c r="E133" s="101" t="s">
        <v>79</v>
      </c>
      <c r="F133" s="337"/>
      <c r="G133" s="116"/>
      <c r="H133" s="186"/>
      <c r="I133" s="71"/>
      <c r="J133" s="57"/>
      <c r="K133" s="70">
        <f>IF(E133="X",1,0)</f>
        <v>1</v>
      </c>
      <c r="L133" s="59"/>
      <c r="M133" s="58">
        <f>IF(F112="CUMPLE",1,0)</f>
        <v>0</v>
      </c>
      <c r="O133" s="57"/>
      <c r="P133" s="57"/>
      <c r="Q133" s="57"/>
      <c r="R133" s="57"/>
    </row>
    <row r="134" spans="1:18" s="34" customFormat="1" ht="40.5" customHeight="1" thickBot="1" x14ac:dyDescent="0.35">
      <c r="A134" s="173"/>
      <c r="B134" s="98"/>
      <c r="C134" s="347" t="s">
        <v>113</v>
      </c>
      <c r="D134" s="348"/>
      <c r="E134" s="63"/>
      <c r="F134" s="337"/>
      <c r="G134" s="116"/>
      <c r="H134" s="186"/>
      <c r="I134" s="71"/>
      <c r="J134" s="57"/>
      <c r="K134" s="70">
        <f>IF(E134="X",1,0)</f>
        <v>0</v>
      </c>
      <c r="L134" s="59"/>
      <c r="M134" s="58"/>
      <c r="O134" s="57"/>
      <c r="P134" s="57"/>
      <c r="Q134" s="57"/>
      <c r="R134" s="57"/>
    </row>
    <row r="135" spans="1:18" s="34" customFormat="1" ht="39" customHeight="1" thickBot="1" x14ac:dyDescent="0.35">
      <c r="A135" s="173"/>
      <c r="B135" s="98"/>
      <c r="C135" s="321" t="s">
        <v>115</v>
      </c>
      <c r="D135" s="322"/>
      <c r="E135" s="102"/>
      <c r="F135" s="338"/>
      <c r="G135" s="115"/>
      <c r="H135" s="187"/>
      <c r="I135" s="71"/>
      <c r="J135" s="57"/>
      <c r="K135" s="70">
        <f>SUM(K130:K134)</f>
        <v>4</v>
      </c>
      <c r="L135" s="59"/>
      <c r="M135" s="58"/>
      <c r="O135" s="57"/>
      <c r="P135" s="57"/>
      <c r="Q135" s="57"/>
      <c r="R135" s="57"/>
    </row>
    <row r="136" spans="1:18" s="34" customFormat="1" ht="29.25" customHeight="1" x14ac:dyDescent="0.3">
      <c r="A136" s="173"/>
      <c r="B136" s="323" t="s">
        <v>99</v>
      </c>
      <c r="C136" s="326" t="s">
        <v>117</v>
      </c>
      <c r="D136" s="103" t="s">
        <v>120</v>
      </c>
      <c r="E136" s="107" t="s">
        <v>123</v>
      </c>
      <c r="F136" s="128" t="str">
        <f>IF(E136="","NO CUMPLE","CUMPLE")</f>
        <v>CUMPLE</v>
      </c>
      <c r="G136" s="110"/>
      <c r="H136" s="188"/>
      <c r="I136" s="33"/>
      <c r="J136" s="57" t="s">
        <v>73</v>
      </c>
      <c r="K136" s="57" t="s">
        <v>121</v>
      </c>
      <c r="N136" s="34">
        <f>IF(F136="CUMPLE",1,0)</f>
        <v>1</v>
      </c>
    </row>
    <row r="137" spans="1:18" s="34" customFormat="1" ht="55.5" customHeight="1" x14ac:dyDescent="0.3">
      <c r="A137" s="173"/>
      <c r="B137" s="324"/>
      <c r="C137" s="327"/>
      <c r="D137" s="104" t="s">
        <v>124</v>
      </c>
      <c r="E137" s="108" t="s">
        <v>73</v>
      </c>
      <c r="F137" s="129" t="str">
        <f>IF(E137="SI","CUMPLE",IF(E137="NO","NO CUMPLE","PENDIENTE"))</f>
        <v>CUMPLE</v>
      </c>
      <c r="G137" s="111"/>
      <c r="H137" s="189"/>
      <c r="I137" s="33"/>
      <c r="J137" s="57" t="s">
        <v>74</v>
      </c>
      <c r="K137" s="57" t="s">
        <v>122</v>
      </c>
      <c r="N137" s="34">
        <f t="shared" ref="N137:N155" si="11">IF(F137="CUMPLE",1,0)</f>
        <v>1</v>
      </c>
    </row>
    <row r="138" spans="1:18" s="34" customFormat="1" ht="43.5" customHeight="1" x14ac:dyDescent="0.3">
      <c r="A138" s="173"/>
      <c r="B138" s="324"/>
      <c r="C138" s="327"/>
      <c r="D138" s="105" t="s">
        <v>125</v>
      </c>
      <c r="E138" s="109">
        <v>40051</v>
      </c>
      <c r="F138" s="127" t="str">
        <f>IF(E138="","NO CUMPLE","CUMPLE")</f>
        <v>CUMPLE</v>
      </c>
      <c r="G138" s="111"/>
      <c r="H138" s="190"/>
      <c r="I138" s="33"/>
      <c r="J138" s="57"/>
      <c r="K138" s="57" t="s">
        <v>123</v>
      </c>
      <c r="N138" s="34">
        <f t="shared" si="11"/>
        <v>1</v>
      </c>
    </row>
    <row r="139" spans="1:18" s="34" customFormat="1" ht="45" customHeight="1" x14ac:dyDescent="0.3">
      <c r="A139" s="173"/>
      <c r="B139" s="324"/>
      <c r="C139" s="327"/>
      <c r="D139" s="105" t="s">
        <v>126</v>
      </c>
      <c r="E139" s="109">
        <v>40415</v>
      </c>
      <c r="F139" s="127" t="str">
        <f>IF(E139="","NO CUMPLE","CUMPLE")</f>
        <v>CUMPLE</v>
      </c>
      <c r="G139" s="112"/>
      <c r="H139" s="189"/>
      <c r="I139" s="91" t="s">
        <v>73</v>
      </c>
      <c r="J139" s="57"/>
      <c r="K139" s="57"/>
      <c r="N139" s="34">
        <f t="shared" si="11"/>
        <v>1</v>
      </c>
    </row>
    <row r="140" spans="1:18" s="34" customFormat="1" ht="29.25" customHeight="1" thickBot="1" x14ac:dyDescent="0.35">
      <c r="A140" s="173"/>
      <c r="B140" s="324"/>
      <c r="C140" s="328"/>
      <c r="D140" s="106" t="s">
        <v>127</v>
      </c>
      <c r="E140" s="114">
        <f>IF(E138="","PENDIENTE FECHA DE INICIO",(E139-E138)/30)</f>
        <v>12.133333333333333</v>
      </c>
      <c r="F140" s="130" t="str">
        <f>IF(E140="PENDIENTE FECHA DE INICIO","PENDIENTE",IF(E140&gt;=6,"CUMPLE","NO CUMPLE"))</f>
        <v>CUMPLE</v>
      </c>
      <c r="G140" s="113"/>
      <c r="H140" s="188"/>
      <c r="I140" s="91" t="s">
        <v>74</v>
      </c>
      <c r="J140" s="57"/>
      <c r="K140" s="57"/>
      <c r="N140" s="34">
        <f t="shared" si="11"/>
        <v>1</v>
      </c>
    </row>
    <row r="141" spans="1:18" s="34" customFormat="1" ht="29.25" customHeight="1" x14ac:dyDescent="0.3">
      <c r="A141" s="173"/>
      <c r="B141" s="324"/>
      <c r="C141" s="326" t="s">
        <v>118</v>
      </c>
      <c r="D141" s="103" t="s">
        <v>120</v>
      </c>
      <c r="E141" s="107" t="s">
        <v>123</v>
      </c>
      <c r="F141" s="128" t="str">
        <f>IF(E141="","NO CUMPLE","CUMPLE")</f>
        <v>CUMPLE</v>
      </c>
      <c r="G141" s="110"/>
      <c r="H141" s="188"/>
      <c r="I141" s="33"/>
      <c r="J141" s="57" t="s">
        <v>73</v>
      </c>
      <c r="K141" s="57" t="s">
        <v>121</v>
      </c>
      <c r="N141" s="34">
        <f t="shared" si="11"/>
        <v>1</v>
      </c>
    </row>
    <row r="142" spans="1:18" s="34" customFormat="1" ht="55.5" customHeight="1" x14ac:dyDescent="0.3">
      <c r="A142" s="173"/>
      <c r="B142" s="324"/>
      <c r="C142" s="327"/>
      <c r="D142" s="104" t="s">
        <v>124</v>
      </c>
      <c r="E142" s="108" t="s">
        <v>73</v>
      </c>
      <c r="F142" s="129" t="str">
        <f>IF(E142="SI","CUMPLE",IF(E142="NO","NO CUMPLE","PENDIENTE"))</f>
        <v>CUMPLE</v>
      </c>
      <c r="G142" s="111"/>
      <c r="H142" s="189"/>
      <c r="I142" s="33"/>
      <c r="J142" s="57" t="s">
        <v>74</v>
      </c>
      <c r="K142" s="57" t="s">
        <v>122</v>
      </c>
      <c r="N142" s="34">
        <f t="shared" si="11"/>
        <v>1</v>
      </c>
    </row>
    <row r="143" spans="1:18" s="34" customFormat="1" ht="43.5" customHeight="1" x14ac:dyDescent="0.3">
      <c r="A143" s="173"/>
      <c r="B143" s="324"/>
      <c r="C143" s="327"/>
      <c r="D143" s="105" t="s">
        <v>125</v>
      </c>
      <c r="E143" s="109">
        <v>40970</v>
      </c>
      <c r="F143" s="127" t="str">
        <f>IF(E143="","NO CUMPLE","CUMPLE")</f>
        <v>CUMPLE</v>
      </c>
      <c r="G143" s="111"/>
      <c r="H143" s="190"/>
      <c r="I143" s="33"/>
      <c r="J143" s="57"/>
      <c r="K143" s="57" t="s">
        <v>123</v>
      </c>
      <c r="N143" s="34">
        <f t="shared" si="11"/>
        <v>1</v>
      </c>
    </row>
    <row r="144" spans="1:18" s="34" customFormat="1" ht="45" customHeight="1" x14ac:dyDescent="0.3">
      <c r="A144" s="173"/>
      <c r="B144" s="324"/>
      <c r="C144" s="327"/>
      <c r="D144" s="105" t="s">
        <v>126</v>
      </c>
      <c r="E144" s="109">
        <v>41639</v>
      </c>
      <c r="F144" s="127" t="str">
        <f>IF(E144="","NO CUMPLE","CUMPLE")</f>
        <v>CUMPLE</v>
      </c>
      <c r="G144" s="112"/>
      <c r="H144" s="189"/>
      <c r="I144" s="91" t="s">
        <v>73</v>
      </c>
      <c r="J144" s="57"/>
      <c r="K144" s="57"/>
      <c r="N144" s="34">
        <f t="shared" si="11"/>
        <v>1</v>
      </c>
    </row>
    <row r="145" spans="1:14" s="34" customFormat="1" ht="29.25" customHeight="1" thickBot="1" x14ac:dyDescent="0.35">
      <c r="A145" s="173"/>
      <c r="B145" s="324"/>
      <c r="C145" s="328"/>
      <c r="D145" s="106" t="s">
        <v>127</v>
      </c>
      <c r="E145" s="114">
        <f>IF(E143="","PENDIENTE FECHA DE INICIO",(E144-E143)/30)</f>
        <v>22.3</v>
      </c>
      <c r="F145" s="130" t="str">
        <f>IF(E145="PENDIENTE FECHA DE INICIO","PENDIENTE",IF(E145&gt;=6,"CUMPLE","NO CUMPLE"))</f>
        <v>CUMPLE</v>
      </c>
      <c r="G145" s="113"/>
      <c r="H145" s="188"/>
      <c r="I145" s="91" t="s">
        <v>74</v>
      </c>
      <c r="J145" s="57"/>
      <c r="K145" s="57"/>
      <c r="N145" s="34">
        <f t="shared" si="11"/>
        <v>1</v>
      </c>
    </row>
    <row r="146" spans="1:14" s="34" customFormat="1" ht="29.25" customHeight="1" x14ac:dyDescent="0.3">
      <c r="A146" s="173"/>
      <c r="B146" s="324"/>
      <c r="C146" s="326" t="s">
        <v>119</v>
      </c>
      <c r="D146" s="103" t="s">
        <v>120</v>
      </c>
      <c r="E146" s="107" t="s">
        <v>123</v>
      </c>
      <c r="F146" s="128" t="str">
        <f>IF(E146="","NO CUMPLE","CUMPLE")</f>
        <v>CUMPLE</v>
      </c>
      <c r="G146" s="110"/>
      <c r="H146" s="188"/>
      <c r="I146" s="33"/>
      <c r="J146" s="57" t="s">
        <v>73</v>
      </c>
      <c r="K146" s="57" t="s">
        <v>121</v>
      </c>
      <c r="N146" s="34">
        <f t="shared" si="11"/>
        <v>1</v>
      </c>
    </row>
    <row r="147" spans="1:14" s="34" customFormat="1" ht="55.5" customHeight="1" x14ac:dyDescent="0.3">
      <c r="A147" s="173"/>
      <c r="B147" s="324"/>
      <c r="C147" s="327"/>
      <c r="D147" s="104" t="s">
        <v>124</v>
      </c>
      <c r="E147" s="108" t="s">
        <v>73</v>
      </c>
      <c r="F147" s="129" t="str">
        <f>IF(E147="SI","CUMPLE",IF(E147="NO","NO CUMPLE","PENDIENTE"))</f>
        <v>CUMPLE</v>
      </c>
      <c r="G147" s="111"/>
      <c r="H147" s="189"/>
      <c r="I147" s="33"/>
      <c r="J147" s="57" t="s">
        <v>74</v>
      </c>
      <c r="K147" s="57" t="s">
        <v>122</v>
      </c>
      <c r="N147" s="34">
        <f t="shared" si="11"/>
        <v>1</v>
      </c>
    </row>
    <row r="148" spans="1:14" s="34" customFormat="1" ht="43.5" customHeight="1" x14ac:dyDescent="0.3">
      <c r="A148" s="173"/>
      <c r="B148" s="324"/>
      <c r="C148" s="327"/>
      <c r="D148" s="105" t="s">
        <v>125</v>
      </c>
      <c r="E148" s="109">
        <v>41765</v>
      </c>
      <c r="F148" s="127" t="str">
        <f>IF(E148="","NO CUMPLE","CUMPLE")</f>
        <v>CUMPLE</v>
      </c>
      <c r="G148" s="111"/>
      <c r="H148" s="190"/>
      <c r="I148" s="33"/>
      <c r="J148" s="57"/>
      <c r="K148" s="57" t="s">
        <v>123</v>
      </c>
      <c r="N148" s="34">
        <f t="shared" si="11"/>
        <v>1</v>
      </c>
    </row>
    <row r="149" spans="1:14" s="34" customFormat="1" ht="45" customHeight="1" x14ac:dyDescent="0.3">
      <c r="A149" s="173"/>
      <c r="B149" s="324"/>
      <c r="C149" s="327"/>
      <c r="D149" s="105" t="s">
        <v>126</v>
      </c>
      <c r="E149" s="109">
        <v>41958</v>
      </c>
      <c r="F149" s="127" t="str">
        <f>IF(E149="","NO CUMPLE","CUMPLE")</f>
        <v>CUMPLE</v>
      </c>
      <c r="G149" s="112"/>
      <c r="H149" s="189"/>
      <c r="I149" s="91" t="s">
        <v>73</v>
      </c>
      <c r="J149" s="57"/>
      <c r="K149" s="57"/>
      <c r="N149" s="34">
        <f t="shared" si="11"/>
        <v>1</v>
      </c>
    </row>
    <row r="150" spans="1:14" s="34" customFormat="1" ht="29.25" customHeight="1" thickBot="1" x14ac:dyDescent="0.35">
      <c r="A150" s="173"/>
      <c r="B150" s="324"/>
      <c r="C150" s="328"/>
      <c r="D150" s="106" t="s">
        <v>127</v>
      </c>
      <c r="E150" s="114">
        <f>IF(E148="","PENDIENTE FECHA DE INICIO",(E149-E148)/30)</f>
        <v>6.4333333333333336</v>
      </c>
      <c r="F150" s="130" t="str">
        <f>IF(E150="PENDIENTE FECHA DE INICIO","PENDIENTE",IF(E150&gt;=6,"CUMPLE","NO CUMPLE"))</f>
        <v>CUMPLE</v>
      </c>
      <c r="G150" s="113"/>
      <c r="H150" s="188"/>
      <c r="I150" s="91" t="s">
        <v>74</v>
      </c>
      <c r="J150" s="57"/>
      <c r="K150" s="57"/>
      <c r="N150" s="34">
        <f t="shared" si="11"/>
        <v>1</v>
      </c>
    </row>
    <row r="151" spans="1:14" s="34" customFormat="1" ht="29.25" customHeight="1" x14ac:dyDescent="0.3">
      <c r="A151" s="173"/>
      <c r="B151" s="324"/>
      <c r="C151" s="326" t="s">
        <v>128</v>
      </c>
      <c r="D151" s="103" t="s">
        <v>120</v>
      </c>
      <c r="E151" s="107" t="s">
        <v>123</v>
      </c>
      <c r="F151" s="128" t="str">
        <f>IF(E151="","NO CUMPLE","CUMPLE")</f>
        <v>CUMPLE</v>
      </c>
      <c r="G151" s="110"/>
      <c r="H151" s="188"/>
      <c r="I151" s="33"/>
      <c r="J151" s="57" t="s">
        <v>73</v>
      </c>
      <c r="K151" s="57" t="s">
        <v>121</v>
      </c>
      <c r="N151" s="34">
        <f t="shared" si="11"/>
        <v>1</v>
      </c>
    </row>
    <row r="152" spans="1:14" s="34" customFormat="1" ht="55.5" customHeight="1" x14ac:dyDescent="0.3">
      <c r="A152" s="173"/>
      <c r="B152" s="324"/>
      <c r="C152" s="327"/>
      <c r="D152" s="104" t="s">
        <v>124</v>
      </c>
      <c r="E152" s="108" t="s">
        <v>73</v>
      </c>
      <c r="F152" s="129" t="str">
        <f>IF(E152="SI","CUMPLE",IF(E152="NO","NO CUMPLE","PENDIENTE"))</f>
        <v>CUMPLE</v>
      </c>
      <c r="G152" s="111"/>
      <c r="H152" s="189"/>
      <c r="I152" s="33"/>
      <c r="J152" s="57" t="s">
        <v>74</v>
      </c>
      <c r="K152" s="57" t="s">
        <v>122</v>
      </c>
      <c r="N152" s="34">
        <f t="shared" si="11"/>
        <v>1</v>
      </c>
    </row>
    <row r="153" spans="1:14" s="34" customFormat="1" ht="43.5" customHeight="1" x14ac:dyDescent="0.3">
      <c r="A153" s="173"/>
      <c r="B153" s="324"/>
      <c r="C153" s="327"/>
      <c r="D153" s="105" t="s">
        <v>125</v>
      </c>
      <c r="E153" s="109">
        <v>43200</v>
      </c>
      <c r="F153" s="127" t="str">
        <f>IF(E153="","NO CUMPLE","CUMPLE")</f>
        <v>CUMPLE</v>
      </c>
      <c r="G153" s="111"/>
      <c r="H153" s="190"/>
      <c r="I153" s="33"/>
      <c r="J153" s="57"/>
      <c r="K153" s="57" t="s">
        <v>123</v>
      </c>
      <c r="N153" s="34">
        <f t="shared" si="11"/>
        <v>1</v>
      </c>
    </row>
    <row r="154" spans="1:14" s="34" customFormat="1" ht="45" customHeight="1" x14ac:dyDescent="0.3">
      <c r="A154" s="173"/>
      <c r="B154" s="324"/>
      <c r="C154" s="327"/>
      <c r="D154" s="105" t="s">
        <v>126</v>
      </c>
      <c r="E154" s="109">
        <v>43564</v>
      </c>
      <c r="F154" s="127" t="str">
        <f>IF(E154="","NO CUMPLE","CUMPLE")</f>
        <v>CUMPLE</v>
      </c>
      <c r="G154" s="112"/>
      <c r="H154" s="189"/>
      <c r="I154" s="91" t="s">
        <v>73</v>
      </c>
      <c r="J154" s="57"/>
      <c r="K154" s="57"/>
      <c r="N154" s="34">
        <f t="shared" si="11"/>
        <v>1</v>
      </c>
    </row>
    <row r="155" spans="1:14" s="34" customFormat="1" ht="29.25" customHeight="1" thickBot="1" x14ac:dyDescent="0.35">
      <c r="A155" s="173"/>
      <c r="B155" s="325"/>
      <c r="C155" s="328"/>
      <c r="D155" s="106" t="s">
        <v>127</v>
      </c>
      <c r="E155" s="114">
        <f>IF(E153="","PENDIENTE FECHA DE INICIO",(E154-E153)/30)</f>
        <v>12.133333333333333</v>
      </c>
      <c r="F155" s="130" t="str">
        <f>IF(E155="PENDIENTE FECHA DE INICIO","PENDIENTE",IF(E155&gt;=6,"CUMPLE","NO CUMPLE"))</f>
        <v>CUMPLE</v>
      </c>
      <c r="G155" s="113"/>
      <c r="H155" s="188"/>
      <c r="I155" s="91" t="s">
        <v>74</v>
      </c>
      <c r="J155" s="57"/>
      <c r="K155" s="57"/>
      <c r="N155" s="34">
        <f t="shared" si="11"/>
        <v>1</v>
      </c>
    </row>
    <row r="156" spans="1:14" s="34" customFormat="1" ht="3.75" customHeight="1" thickBot="1" x14ac:dyDescent="0.35">
      <c r="A156" s="173"/>
      <c r="B156" s="121"/>
      <c r="C156" s="122"/>
      <c r="D156" s="123"/>
      <c r="E156" s="126"/>
      <c r="F156" s="124"/>
      <c r="G156" s="125"/>
      <c r="H156" s="188"/>
      <c r="I156" s="91"/>
      <c r="J156" s="57"/>
      <c r="K156" s="57"/>
      <c r="N156" s="34">
        <f>SUM(N129:N155)</f>
        <v>22</v>
      </c>
    </row>
    <row r="157" spans="1:14" s="34" customFormat="1" ht="29.25" customHeight="1" thickBot="1" x14ac:dyDescent="0.35">
      <c r="A157" s="173"/>
      <c r="B157" s="329" t="s">
        <v>129</v>
      </c>
      <c r="C157" s="330"/>
      <c r="D157" s="331"/>
      <c r="E157" s="126"/>
      <c r="F157" s="132" t="str">
        <f>IF(N156=22,"CUMPLE","NO CUMPLE")</f>
        <v>CUMPLE</v>
      </c>
      <c r="G157" s="125"/>
      <c r="H157" s="188"/>
      <c r="I157" s="91"/>
      <c r="J157" s="57"/>
      <c r="K157" s="57"/>
    </row>
    <row r="158" spans="1:14" s="34" customFormat="1" ht="12.75" customHeight="1" thickBot="1" x14ac:dyDescent="0.35">
      <c r="A158" s="173"/>
      <c r="B158" s="121"/>
      <c r="C158" s="122"/>
      <c r="D158" s="123"/>
      <c r="E158" s="126"/>
      <c r="F158" s="131"/>
      <c r="G158" s="125"/>
      <c r="H158" s="188"/>
      <c r="I158" s="91"/>
      <c r="J158" s="57"/>
      <c r="K158" s="57"/>
    </row>
    <row r="159" spans="1:14" s="34" customFormat="1" ht="27.75" customHeight="1" thickBot="1" x14ac:dyDescent="0.35">
      <c r="A159" s="173"/>
      <c r="B159" s="349" t="s">
        <v>130</v>
      </c>
      <c r="C159" s="350"/>
      <c r="D159" s="350"/>
      <c r="E159" s="350"/>
      <c r="F159" s="350"/>
      <c r="G159" s="351"/>
      <c r="H159" s="176"/>
      <c r="I159" s="33"/>
      <c r="J159" s="57"/>
      <c r="K159" s="57"/>
    </row>
    <row r="160" spans="1:14" s="34" customFormat="1" ht="27.75" customHeight="1" thickBot="1" x14ac:dyDescent="0.35">
      <c r="A160" s="173"/>
      <c r="B160" s="349" t="s">
        <v>103</v>
      </c>
      <c r="C160" s="350"/>
      <c r="D160" s="351"/>
      <c r="E160" s="350" t="s">
        <v>104</v>
      </c>
      <c r="F160" s="350"/>
      <c r="G160" s="350"/>
      <c r="H160" s="176"/>
      <c r="I160" s="33"/>
      <c r="J160" s="57"/>
      <c r="K160" s="57"/>
    </row>
    <row r="161" spans="1:18" s="34" customFormat="1" ht="48" customHeight="1" thickBot="1" x14ac:dyDescent="0.35">
      <c r="A161" s="173"/>
      <c r="B161" s="287" t="s">
        <v>131</v>
      </c>
      <c r="C161" s="288"/>
      <c r="D161" s="289"/>
      <c r="E161" s="287" t="s">
        <v>102</v>
      </c>
      <c r="F161" s="288"/>
      <c r="G161" s="289"/>
      <c r="H161" s="176"/>
      <c r="I161" s="33"/>
      <c r="J161" s="57"/>
      <c r="K161" s="57" t="s">
        <v>105</v>
      </c>
    </row>
    <row r="162" spans="1:18" s="34" customFormat="1" ht="26.25" customHeight="1" x14ac:dyDescent="0.3">
      <c r="A162" s="173"/>
      <c r="B162" s="92" t="s">
        <v>95</v>
      </c>
      <c r="C162" s="303" t="s">
        <v>215</v>
      </c>
      <c r="D162" s="304"/>
      <c r="E162" s="304"/>
      <c r="F162" s="304"/>
      <c r="G162" s="304"/>
      <c r="H162" s="182"/>
      <c r="I162" s="33"/>
      <c r="J162" s="57"/>
      <c r="K162" s="57" t="s">
        <v>106</v>
      </c>
    </row>
    <row r="163" spans="1:18" s="34" customFormat="1" ht="17.25" thickBot="1" x14ac:dyDescent="0.35">
      <c r="A163" s="173"/>
      <c r="B163" s="89"/>
      <c r="C163" s="293" t="s">
        <v>65</v>
      </c>
      <c r="D163" s="294"/>
      <c r="E163" s="90" t="s">
        <v>66</v>
      </c>
      <c r="F163" s="90" t="s">
        <v>67</v>
      </c>
      <c r="G163" s="90" t="s">
        <v>68</v>
      </c>
      <c r="H163" s="183" t="s">
        <v>96</v>
      </c>
      <c r="I163" s="33"/>
      <c r="J163" s="57"/>
      <c r="K163" s="57" t="s">
        <v>107</v>
      </c>
    </row>
    <row r="164" spans="1:18" s="32" customFormat="1" ht="54.75" customHeight="1" thickBot="1" x14ac:dyDescent="0.35">
      <c r="A164" s="172"/>
      <c r="B164" s="97" t="s">
        <v>97</v>
      </c>
      <c r="C164" s="332" t="s">
        <v>102</v>
      </c>
      <c r="D164" s="333"/>
      <c r="E164" s="118" t="s">
        <v>105</v>
      </c>
      <c r="F164" s="119" t="str">
        <f>IF(E164="","NO CUMPLE","CUMPLE")</f>
        <v>CUMPLE</v>
      </c>
      <c r="G164" s="117"/>
      <c r="H164" s="184" t="s">
        <v>98</v>
      </c>
      <c r="I164" s="73" t="s">
        <v>73</v>
      </c>
      <c r="J164" s="57"/>
      <c r="K164" s="96" t="s">
        <v>108</v>
      </c>
      <c r="N164" s="34">
        <f t="shared" ref="N164:N165" si="12">IF(F164="CUMPLE",1,0)</f>
        <v>1</v>
      </c>
    </row>
    <row r="165" spans="1:18" s="32" customFormat="1" ht="27" customHeight="1" x14ac:dyDescent="0.35">
      <c r="A165" s="172"/>
      <c r="B165" s="100"/>
      <c r="C165" s="334" t="s">
        <v>110</v>
      </c>
      <c r="D165" s="335"/>
      <c r="E165" s="101" t="s">
        <v>79</v>
      </c>
      <c r="F165" s="336" t="str">
        <f>IF(E164="ADMINISTRACIÓN DE EMPRESAS ",IF(K170&gt;=5,"CUMPLE","NO CUMPLE"),IF(K170&gt;=4,"CUMPLE","NO CUMPLE"))</f>
        <v>CUMPLE</v>
      </c>
      <c r="G165" s="115"/>
      <c r="H165" s="185"/>
      <c r="I165" s="69"/>
      <c r="J165" s="94" t="s">
        <v>79</v>
      </c>
      <c r="K165" s="70">
        <f>IF(E165="X",1,0)</f>
        <v>1</v>
      </c>
      <c r="L165" s="58"/>
      <c r="M165" s="58">
        <f>IF(F87="CUMPLE",1,0)</f>
        <v>1</v>
      </c>
      <c r="N165" s="34">
        <f t="shared" si="12"/>
        <v>1</v>
      </c>
      <c r="O165" s="70"/>
      <c r="P165" s="70"/>
      <c r="Q165" s="70"/>
      <c r="R165" s="70"/>
    </row>
    <row r="166" spans="1:18" s="34" customFormat="1" ht="19.5" x14ac:dyDescent="0.3">
      <c r="A166" s="173"/>
      <c r="B166" s="100"/>
      <c r="C166" s="339" t="s">
        <v>111</v>
      </c>
      <c r="D166" s="340"/>
      <c r="E166" s="101" t="s">
        <v>79</v>
      </c>
      <c r="F166" s="337"/>
      <c r="G166" s="341"/>
      <c r="H166" s="342"/>
      <c r="I166" s="71"/>
      <c r="J166" s="57"/>
      <c r="K166" s="70">
        <f>IF(E166="X",1,0)</f>
        <v>1</v>
      </c>
      <c r="L166" s="59"/>
      <c r="M166" s="58">
        <f>IF(F107="CUMPLE",1,0)</f>
        <v>0</v>
      </c>
      <c r="O166" s="57"/>
      <c r="P166" s="57"/>
      <c r="Q166" s="57"/>
      <c r="R166" s="57"/>
    </row>
    <row r="167" spans="1:18" s="34" customFormat="1" ht="25.5" customHeight="1" x14ac:dyDescent="0.3">
      <c r="A167" s="173"/>
      <c r="B167" s="120"/>
      <c r="C167" s="343" t="s">
        <v>112</v>
      </c>
      <c r="D167" s="344"/>
      <c r="E167" s="101" t="s">
        <v>79</v>
      </c>
      <c r="F167" s="337"/>
      <c r="G167" s="116"/>
      <c r="H167" s="186"/>
      <c r="I167" s="71"/>
      <c r="J167" s="57"/>
      <c r="K167" s="70">
        <f>IF(E167="X",1,0)</f>
        <v>1</v>
      </c>
      <c r="L167" s="59"/>
      <c r="M167" s="58">
        <f>IF(F127="CUMPLE",1,0)</f>
        <v>0</v>
      </c>
      <c r="O167" s="57"/>
      <c r="P167" s="57"/>
      <c r="Q167" s="57"/>
      <c r="R167" s="57"/>
    </row>
    <row r="168" spans="1:18" s="34" customFormat="1" ht="20.25" thickBot="1" x14ac:dyDescent="0.35">
      <c r="A168" s="173"/>
      <c r="B168" s="120" t="s">
        <v>109</v>
      </c>
      <c r="C168" s="345" t="s">
        <v>114</v>
      </c>
      <c r="D168" s="346"/>
      <c r="E168" s="101" t="s">
        <v>79</v>
      </c>
      <c r="F168" s="337"/>
      <c r="G168" s="116"/>
      <c r="H168" s="186"/>
      <c r="I168" s="71"/>
      <c r="J168" s="57"/>
      <c r="K168" s="70">
        <f>IF(E168="X",1,0)</f>
        <v>1</v>
      </c>
      <c r="L168" s="59"/>
      <c r="M168" s="58">
        <f>IF(F147="CUMPLE",1,0)</f>
        <v>1</v>
      </c>
      <c r="O168" s="57"/>
      <c r="P168" s="57"/>
      <c r="Q168" s="57"/>
      <c r="R168" s="57"/>
    </row>
    <row r="169" spans="1:18" s="34" customFormat="1" ht="40.5" customHeight="1" thickBot="1" x14ac:dyDescent="0.35">
      <c r="A169" s="173"/>
      <c r="B169" s="98"/>
      <c r="C169" s="347" t="s">
        <v>113</v>
      </c>
      <c r="D169" s="348"/>
      <c r="E169" s="63"/>
      <c r="F169" s="337"/>
      <c r="G169" s="116"/>
      <c r="H169" s="186"/>
      <c r="I169" s="71"/>
      <c r="J169" s="57"/>
      <c r="K169" s="70">
        <f>IF(E169="X",1,0)</f>
        <v>0</v>
      </c>
      <c r="L169" s="59"/>
      <c r="M169" s="58"/>
      <c r="O169" s="57"/>
      <c r="P169" s="57"/>
      <c r="Q169" s="57"/>
      <c r="R169" s="57"/>
    </row>
    <row r="170" spans="1:18" s="34" customFormat="1" ht="39" customHeight="1" thickBot="1" x14ac:dyDescent="0.35">
      <c r="A170" s="173"/>
      <c r="B170" s="98"/>
      <c r="C170" s="321" t="s">
        <v>115</v>
      </c>
      <c r="D170" s="322"/>
      <c r="E170" s="102"/>
      <c r="F170" s="338"/>
      <c r="G170" s="115"/>
      <c r="H170" s="187"/>
      <c r="I170" s="71"/>
      <c r="J170" s="57"/>
      <c r="K170" s="70">
        <f>SUM(K165:K169)</f>
        <v>4</v>
      </c>
      <c r="L170" s="59"/>
      <c r="M170" s="58"/>
      <c r="O170" s="57"/>
      <c r="P170" s="57"/>
      <c r="Q170" s="57"/>
      <c r="R170" s="57"/>
    </row>
    <row r="171" spans="1:18" s="34" customFormat="1" ht="29.25" customHeight="1" x14ac:dyDescent="0.3">
      <c r="A171" s="173"/>
      <c r="B171" s="323" t="s">
        <v>99</v>
      </c>
      <c r="C171" s="326" t="s">
        <v>117</v>
      </c>
      <c r="D171" s="103" t="s">
        <v>120</v>
      </c>
      <c r="E171" s="107" t="s">
        <v>130</v>
      </c>
      <c r="F171" s="128" t="str">
        <f>IF(E171="","NO CUMPLE","CUMPLE")</f>
        <v>CUMPLE</v>
      </c>
      <c r="G171" s="110"/>
      <c r="H171" s="188"/>
      <c r="I171" s="33"/>
      <c r="J171" s="57" t="s">
        <v>73</v>
      </c>
      <c r="K171" s="57" t="s">
        <v>130</v>
      </c>
      <c r="N171" s="34">
        <f>IF(F171="CUMPLE",1,0)</f>
        <v>1</v>
      </c>
    </row>
    <row r="172" spans="1:18" s="34" customFormat="1" ht="55.5" customHeight="1" x14ac:dyDescent="0.3">
      <c r="A172" s="173"/>
      <c r="B172" s="324"/>
      <c r="C172" s="327"/>
      <c r="D172" s="104" t="s">
        <v>132</v>
      </c>
      <c r="E172" s="108" t="s">
        <v>73</v>
      </c>
      <c r="F172" s="129" t="str">
        <f>IF(E172="SI","CUMPLE",IF(E172="NO","NO CUMPLE","PENDIENTE"))</f>
        <v>CUMPLE</v>
      </c>
      <c r="G172" s="111"/>
      <c r="H172" s="189"/>
      <c r="I172" s="33"/>
      <c r="J172" s="57" t="s">
        <v>74</v>
      </c>
      <c r="K172" s="57"/>
      <c r="N172" s="34">
        <f t="shared" ref="N172:N185" si="13">IF(F172="CUMPLE",1,0)</f>
        <v>1</v>
      </c>
    </row>
    <row r="173" spans="1:18" s="34" customFormat="1" ht="43.5" customHeight="1" x14ac:dyDescent="0.3">
      <c r="A173" s="173"/>
      <c r="B173" s="324"/>
      <c r="C173" s="327"/>
      <c r="D173" s="105" t="s">
        <v>125</v>
      </c>
      <c r="E173" s="109">
        <v>43200</v>
      </c>
      <c r="F173" s="127" t="str">
        <f>IF(E173="","NO CUMPLE","CUMPLE")</f>
        <v>CUMPLE</v>
      </c>
      <c r="G173" s="111"/>
      <c r="H173" s="190"/>
      <c r="I173" s="33"/>
      <c r="J173" s="57"/>
      <c r="K173" s="57"/>
      <c r="N173" s="34">
        <f t="shared" si="13"/>
        <v>1</v>
      </c>
    </row>
    <row r="174" spans="1:18" s="34" customFormat="1" ht="45" customHeight="1" x14ac:dyDescent="0.3">
      <c r="A174" s="173"/>
      <c r="B174" s="324"/>
      <c r="C174" s="327"/>
      <c r="D174" s="105" t="s">
        <v>126</v>
      </c>
      <c r="E174" s="109">
        <v>43564</v>
      </c>
      <c r="F174" s="127" t="str">
        <f>IF(E174="","NO CUMPLE","CUMPLE")</f>
        <v>CUMPLE</v>
      </c>
      <c r="G174" s="112"/>
      <c r="H174" s="189"/>
      <c r="I174" s="91" t="s">
        <v>73</v>
      </c>
      <c r="J174" s="57"/>
      <c r="K174" s="57"/>
      <c r="N174" s="34">
        <f t="shared" si="13"/>
        <v>1</v>
      </c>
    </row>
    <row r="175" spans="1:18" s="34" customFormat="1" ht="29.25" customHeight="1" thickBot="1" x14ac:dyDescent="0.35">
      <c r="A175" s="173"/>
      <c r="B175" s="324"/>
      <c r="C175" s="328"/>
      <c r="D175" s="106" t="s">
        <v>127</v>
      </c>
      <c r="E175" s="114">
        <f>IF(E173="","PENDIENTE FECHA DE INICIO",(E174-E173)/30)</f>
        <v>12.133333333333333</v>
      </c>
      <c r="F175" s="130" t="str">
        <f>IF(E175="PENDIENTE FECHA DE INICIO","PENDIENTE",IF(E175&gt;=6,"CUMPLE","NO CUMPLE"))</f>
        <v>CUMPLE</v>
      </c>
      <c r="G175" s="113"/>
      <c r="H175" s="188"/>
      <c r="I175" s="91" t="s">
        <v>74</v>
      </c>
      <c r="J175" s="57"/>
      <c r="K175" s="57"/>
      <c r="N175" s="34">
        <f t="shared" si="13"/>
        <v>1</v>
      </c>
    </row>
    <row r="176" spans="1:18" s="34" customFormat="1" ht="29.25" customHeight="1" x14ac:dyDescent="0.3">
      <c r="A176" s="173"/>
      <c r="B176" s="324"/>
      <c r="C176" s="326" t="s">
        <v>118</v>
      </c>
      <c r="D176" s="103" t="s">
        <v>120</v>
      </c>
      <c r="E176" s="107" t="s">
        <v>130</v>
      </c>
      <c r="F176" s="128" t="str">
        <f>IF(E176="","NO CUMPLE","CUMPLE")</f>
        <v>CUMPLE</v>
      </c>
      <c r="G176" s="110"/>
      <c r="H176" s="188"/>
      <c r="I176" s="33"/>
      <c r="J176" s="57" t="s">
        <v>73</v>
      </c>
      <c r="K176" s="57" t="s">
        <v>130</v>
      </c>
      <c r="N176" s="34">
        <f t="shared" si="13"/>
        <v>1</v>
      </c>
    </row>
    <row r="177" spans="1:14" s="34" customFormat="1" ht="55.5" customHeight="1" x14ac:dyDescent="0.3">
      <c r="A177" s="173"/>
      <c r="B177" s="324"/>
      <c r="C177" s="327"/>
      <c r="D177" s="104" t="s">
        <v>132</v>
      </c>
      <c r="E177" s="108" t="s">
        <v>73</v>
      </c>
      <c r="F177" s="129" t="str">
        <f>IF(E177="SI","CUMPLE",IF(E177="NO","NO CUMPLE","PENDIENTE"))</f>
        <v>CUMPLE</v>
      </c>
      <c r="G177" s="111"/>
      <c r="H177" s="189"/>
      <c r="I177" s="33"/>
      <c r="J177" s="57" t="s">
        <v>74</v>
      </c>
      <c r="K177" s="57"/>
      <c r="N177" s="34">
        <f t="shared" si="13"/>
        <v>1</v>
      </c>
    </row>
    <row r="178" spans="1:14" s="34" customFormat="1" ht="43.5" customHeight="1" x14ac:dyDescent="0.3">
      <c r="A178" s="173"/>
      <c r="B178" s="324"/>
      <c r="C178" s="327"/>
      <c r="D178" s="105" t="s">
        <v>125</v>
      </c>
      <c r="E178" s="109">
        <v>41765</v>
      </c>
      <c r="F178" s="127" t="str">
        <f>IF(E178="","NO CUMPLE","CUMPLE")</f>
        <v>CUMPLE</v>
      </c>
      <c r="G178" s="111"/>
      <c r="H178" s="190"/>
      <c r="I178" s="33"/>
      <c r="J178" s="57"/>
      <c r="K178" s="57"/>
      <c r="N178" s="34">
        <f t="shared" si="13"/>
        <v>1</v>
      </c>
    </row>
    <row r="179" spans="1:14" s="34" customFormat="1" ht="45" customHeight="1" x14ac:dyDescent="0.3">
      <c r="A179" s="173"/>
      <c r="B179" s="324"/>
      <c r="C179" s="327"/>
      <c r="D179" s="105" t="s">
        <v>126</v>
      </c>
      <c r="E179" s="109">
        <v>41958</v>
      </c>
      <c r="F179" s="127" t="str">
        <f>IF(E179="","NO CUMPLE","CUMPLE")</f>
        <v>CUMPLE</v>
      </c>
      <c r="G179" s="112"/>
      <c r="H179" s="189"/>
      <c r="I179" s="91" t="s">
        <v>73</v>
      </c>
      <c r="J179" s="57"/>
      <c r="K179" s="57"/>
      <c r="N179" s="34">
        <f t="shared" si="13"/>
        <v>1</v>
      </c>
    </row>
    <row r="180" spans="1:14" s="34" customFormat="1" ht="29.25" customHeight="1" thickBot="1" x14ac:dyDescent="0.35">
      <c r="A180" s="173"/>
      <c r="B180" s="324"/>
      <c r="C180" s="328"/>
      <c r="D180" s="106" t="s">
        <v>127</v>
      </c>
      <c r="E180" s="114">
        <f>IF(E178="","PENDIENTE FECHA DE INICIO",(E179-E178)/30)</f>
        <v>6.4333333333333336</v>
      </c>
      <c r="F180" s="130" t="str">
        <f>IF(E180="PENDIENTE FECHA DE INICIO","PENDIENTE",IF(E180&gt;=6,"CUMPLE","NO CUMPLE"))</f>
        <v>CUMPLE</v>
      </c>
      <c r="G180" s="113"/>
      <c r="H180" s="188"/>
      <c r="I180" s="91" t="s">
        <v>74</v>
      </c>
      <c r="J180" s="57"/>
      <c r="K180" s="57"/>
      <c r="N180" s="34">
        <f t="shared" si="13"/>
        <v>1</v>
      </c>
    </row>
    <row r="181" spans="1:14" s="34" customFormat="1" ht="29.25" customHeight="1" x14ac:dyDescent="0.3">
      <c r="A181" s="173"/>
      <c r="B181" s="324"/>
      <c r="C181" s="326" t="s">
        <v>119</v>
      </c>
      <c r="D181" s="103" t="s">
        <v>120</v>
      </c>
      <c r="E181" s="107" t="s">
        <v>130</v>
      </c>
      <c r="F181" s="128" t="str">
        <f>IF(E181="","NO CUMPLE","CUMPLE")</f>
        <v>CUMPLE</v>
      </c>
      <c r="G181" s="110"/>
      <c r="H181" s="188"/>
      <c r="I181" s="33"/>
      <c r="J181" s="57" t="s">
        <v>73</v>
      </c>
      <c r="K181" s="57" t="s">
        <v>130</v>
      </c>
      <c r="N181" s="34">
        <f t="shared" si="13"/>
        <v>1</v>
      </c>
    </row>
    <row r="182" spans="1:14" s="34" customFormat="1" ht="55.5" customHeight="1" x14ac:dyDescent="0.3">
      <c r="A182" s="173"/>
      <c r="B182" s="324"/>
      <c r="C182" s="327"/>
      <c r="D182" s="104" t="s">
        <v>132</v>
      </c>
      <c r="E182" s="108" t="s">
        <v>73</v>
      </c>
      <c r="F182" s="129" t="str">
        <f>IF(E182="SI","CUMPLE",IF(E182="NO","NO CUMPLE","PENDIENTE"))</f>
        <v>CUMPLE</v>
      </c>
      <c r="G182" s="111"/>
      <c r="H182" s="189"/>
      <c r="I182" s="33"/>
      <c r="J182" s="57" t="s">
        <v>74</v>
      </c>
      <c r="K182" s="57"/>
      <c r="N182" s="34">
        <f t="shared" si="13"/>
        <v>1</v>
      </c>
    </row>
    <row r="183" spans="1:14" s="34" customFormat="1" ht="43.5" customHeight="1" x14ac:dyDescent="0.3">
      <c r="A183" s="173"/>
      <c r="B183" s="324"/>
      <c r="C183" s="327"/>
      <c r="D183" s="105" t="s">
        <v>125</v>
      </c>
      <c r="E183" s="109">
        <v>40970</v>
      </c>
      <c r="F183" s="127" t="str">
        <f>IF(E183="","NO CUMPLE","CUMPLE")</f>
        <v>CUMPLE</v>
      </c>
      <c r="G183" s="111"/>
      <c r="H183" s="190"/>
      <c r="I183" s="33"/>
      <c r="J183" s="57"/>
      <c r="K183" s="57"/>
      <c r="N183" s="34">
        <f t="shared" si="13"/>
        <v>1</v>
      </c>
    </row>
    <row r="184" spans="1:14" s="34" customFormat="1" ht="45" customHeight="1" x14ac:dyDescent="0.3">
      <c r="A184" s="173"/>
      <c r="B184" s="324"/>
      <c r="C184" s="327"/>
      <c r="D184" s="105" t="s">
        <v>126</v>
      </c>
      <c r="E184" s="109">
        <v>41639</v>
      </c>
      <c r="F184" s="127" t="str">
        <f>IF(E184="","NO CUMPLE","CUMPLE")</f>
        <v>CUMPLE</v>
      </c>
      <c r="G184" s="112"/>
      <c r="H184" s="189"/>
      <c r="I184" s="91" t="s">
        <v>73</v>
      </c>
      <c r="J184" s="57"/>
      <c r="K184" s="57"/>
      <c r="N184" s="34">
        <f t="shared" si="13"/>
        <v>1</v>
      </c>
    </row>
    <row r="185" spans="1:14" s="34" customFormat="1" ht="29.25" customHeight="1" thickBot="1" x14ac:dyDescent="0.35">
      <c r="A185" s="173"/>
      <c r="B185" s="325"/>
      <c r="C185" s="328"/>
      <c r="D185" s="106" t="s">
        <v>127</v>
      </c>
      <c r="E185" s="114">
        <f>IF(E183="","PENDIENTE FECHA DE INICIO",(E184-E183)/30)</f>
        <v>22.3</v>
      </c>
      <c r="F185" s="130" t="str">
        <f>IF(E185="PENDIENTE FECHA DE INICIO","PENDIENTE",IF(E185&gt;=6,"CUMPLE","NO CUMPLE"))</f>
        <v>CUMPLE</v>
      </c>
      <c r="G185" s="113"/>
      <c r="H185" s="188"/>
      <c r="I185" s="91" t="s">
        <v>74</v>
      </c>
      <c r="J185" s="57"/>
      <c r="K185" s="57"/>
      <c r="N185" s="34">
        <f t="shared" si="13"/>
        <v>1</v>
      </c>
    </row>
    <row r="186" spans="1:14" s="34" customFormat="1" ht="4.5" customHeight="1" thickBot="1" x14ac:dyDescent="0.35">
      <c r="A186" s="173"/>
      <c r="B186" s="121"/>
      <c r="C186" s="122"/>
      <c r="D186" s="123"/>
      <c r="E186" s="126"/>
      <c r="F186" s="124"/>
      <c r="G186" s="125"/>
      <c r="H186" s="188"/>
      <c r="I186" s="91"/>
      <c r="J186" s="57"/>
      <c r="K186" s="57"/>
      <c r="N186" s="34">
        <f>SUM(N164:N185)</f>
        <v>17</v>
      </c>
    </row>
    <row r="187" spans="1:14" s="34" customFormat="1" ht="29.25" customHeight="1" thickBot="1" x14ac:dyDescent="0.35">
      <c r="A187" s="173"/>
      <c r="B187" s="329" t="s">
        <v>129</v>
      </c>
      <c r="C187" s="330"/>
      <c r="D187" s="331"/>
      <c r="E187" s="126"/>
      <c r="F187" s="132" t="str">
        <f>IF(N186=17,"CUMPLE","NO CUMPLE")</f>
        <v>CUMPLE</v>
      </c>
      <c r="G187" s="125"/>
      <c r="H187" s="188"/>
      <c r="I187" s="91"/>
      <c r="J187" s="57"/>
      <c r="K187" s="57"/>
    </row>
    <row r="188" spans="1:14" s="34" customFormat="1" ht="7.5" customHeight="1" thickBot="1" x14ac:dyDescent="0.35">
      <c r="A188" s="173"/>
      <c r="B188" s="121"/>
      <c r="C188" s="122"/>
      <c r="D188" s="123"/>
      <c r="E188" s="126"/>
      <c r="F188" s="131"/>
      <c r="G188" s="125"/>
      <c r="H188" s="188"/>
      <c r="I188" s="91"/>
      <c r="J188" s="57"/>
      <c r="K188" s="57"/>
    </row>
    <row r="189" spans="1:14" s="34" customFormat="1" ht="29.25" customHeight="1" thickBot="1" x14ac:dyDescent="0.4">
      <c r="A189" s="173"/>
      <c r="B189" s="306" t="s">
        <v>133</v>
      </c>
      <c r="C189" s="307"/>
      <c r="D189" s="307"/>
      <c r="E189" s="307"/>
      <c r="F189" s="308"/>
      <c r="G189" s="82" t="str">
        <f>IF(AND(F187="CUMPLE",F157="CUMPLE",G122="SI"),"HABILITADO",IF(G122="NO","NO HABILITADO",IF(F157="NO CUMPLE","NO HABILITADO",IF(F187="NO CUMPLE","NO HABILITADO",HABILITADO))))</f>
        <v>HABILITADO</v>
      </c>
      <c r="H189" s="188"/>
      <c r="I189" s="91"/>
      <c r="J189" s="57"/>
      <c r="K189" s="57"/>
    </row>
    <row r="190" spans="1:14" s="34" customFormat="1" ht="29.25" customHeight="1" x14ac:dyDescent="0.3">
      <c r="A190" s="173"/>
      <c r="B190" s="121"/>
      <c r="C190" s="122"/>
      <c r="D190" s="123"/>
      <c r="E190" s="126"/>
      <c r="F190" s="131"/>
      <c r="G190" s="125"/>
      <c r="H190" s="188"/>
      <c r="I190" s="91"/>
      <c r="J190" s="57"/>
      <c r="K190" s="57"/>
    </row>
    <row r="191" spans="1:14" s="34" customFormat="1" ht="29.25" customHeight="1" thickBot="1" x14ac:dyDescent="0.35">
      <c r="A191" s="173"/>
      <c r="B191" s="309" t="s">
        <v>134</v>
      </c>
      <c r="C191" s="310"/>
      <c r="D191" s="310"/>
      <c r="E191" s="310"/>
      <c r="F191" s="310"/>
      <c r="G191" s="311"/>
      <c r="H191" s="188"/>
      <c r="I191" s="91"/>
      <c r="J191" s="57"/>
      <c r="K191" s="57"/>
    </row>
    <row r="192" spans="1:14" ht="10.5" customHeight="1" thickBot="1" x14ac:dyDescent="0.3">
      <c r="B192"/>
      <c r="C192"/>
      <c r="D192"/>
      <c r="E192"/>
      <c r="F192" s="1"/>
      <c r="G192"/>
    </row>
    <row r="193" spans="1:14" ht="30" customHeight="1" thickBot="1" x14ac:dyDescent="0.3">
      <c r="B193" s="312" t="s">
        <v>135</v>
      </c>
      <c r="C193" s="313"/>
      <c r="D193" s="313"/>
      <c r="E193" s="313"/>
      <c r="F193" s="313"/>
      <c r="G193" s="314"/>
    </row>
    <row r="194" spans="1:14" ht="30" customHeight="1" thickBot="1" x14ac:dyDescent="0.3">
      <c r="B194" s="280" t="s">
        <v>146</v>
      </c>
      <c r="C194" s="281"/>
      <c r="D194" s="281"/>
      <c r="E194" s="281"/>
      <c r="F194" s="281"/>
      <c r="G194" s="135" t="s">
        <v>73</v>
      </c>
    </row>
    <row r="195" spans="1:14" ht="14.25" thickBot="1" x14ac:dyDescent="0.3">
      <c r="B195"/>
      <c r="C195"/>
      <c r="D195"/>
      <c r="E195"/>
      <c r="F195" s="1"/>
      <c r="G195"/>
    </row>
    <row r="196" spans="1:14" s="34" customFormat="1" ht="27.75" customHeight="1" thickBot="1" x14ac:dyDescent="0.35">
      <c r="A196" s="173"/>
      <c r="B196" s="315" t="s">
        <v>138</v>
      </c>
      <c r="C196" s="316"/>
      <c r="D196" s="316"/>
      <c r="E196" s="316"/>
      <c r="F196" s="316"/>
      <c r="G196" s="317"/>
      <c r="H196" s="176"/>
      <c r="I196" s="33"/>
      <c r="J196" s="57"/>
      <c r="K196" s="57"/>
    </row>
    <row r="197" spans="1:14" s="34" customFormat="1" ht="27.75" customHeight="1" thickBot="1" x14ac:dyDescent="0.35">
      <c r="A197" s="173"/>
      <c r="B197" s="318" t="s">
        <v>103</v>
      </c>
      <c r="C197" s="319"/>
      <c r="D197" s="320"/>
      <c r="E197" s="319" t="s">
        <v>104</v>
      </c>
      <c r="F197" s="319"/>
      <c r="G197" s="320"/>
      <c r="H197" s="176"/>
      <c r="I197" s="33"/>
      <c r="J197" s="57"/>
      <c r="K197" s="57"/>
    </row>
    <row r="198" spans="1:14" s="34" customFormat="1" ht="48" customHeight="1" thickBot="1" x14ac:dyDescent="0.35">
      <c r="A198" s="173"/>
      <c r="B198" s="287" t="s">
        <v>137</v>
      </c>
      <c r="C198" s="288"/>
      <c r="D198" s="289"/>
      <c r="E198" s="287" t="s">
        <v>136</v>
      </c>
      <c r="F198" s="288"/>
      <c r="G198" s="289"/>
      <c r="H198" s="176"/>
      <c r="I198" s="33"/>
      <c r="J198" s="57"/>
      <c r="K198" s="57" t="s">
        <v>105</v>
      </c>
    </row>
    <row r="199" spans="1:14" s="34" customFormat="1" ht="26.25" customHeight="1" x14ac:dyDescent="0.3">
      <c r="A199" s="173"/>
      <c r="B199" s="133" t="s">
        <v>95</v>
      </c>
      <c r="C199" s="303" t="s">
        <v>216</v>
      </c>
      <c r="D199" s="304"/>
      <c r="E199" s="304"/>
      <c r="F199" s="304"/>
      <c r="G199" s="305"/>
      <c r="H199" s="182"/>
      <c r="I199" s="33"/>
      <c r="J199" s="57"/>
      <c r="K199" s="57" t="s">
        <v>106</v>
      </c>
    </row>
    <row r="200" spans="1:14" s="34" customFormat="1" ht="17.25" thickBot="1" x14ac:dyDescent="0.35">
      <c r="A200" s="173"/>
      <c r="B200" s="134"/>
      <c r="C200" s="293" t="s">
        <v>65</v>
      </c>
      <c r="D200" s="294"/>
      <c r="E200" s="90" t="s">
        <v>66</v>
      </c>
      <c r="F200" s="90" t="s">
        <v>67</v>
      </c>
      <c r="G200" s="138" t="s">
        <v>68</v>
      </c>
      <c r="H200" s="183" t="s">
        <v>96</v>
      </c>
      <c r="I200" s="33"/>
      <c r="J200" s="57"/>
      <c r="K200" s="57" t="s">
        <v>107</v>
      </c>
    </row>
    <row r="201" spans="1:14" s="32" customFormat="1" ht="54.75" customHeight="1" thickBot="1" x14ac:dyDescent="0.35">
      <c r="A201" s="172"/>
      <c r="B201" s="136" t="s">
        <v>97</v>
      </c>
      <c r="C201" s="295" t="s">
        <v>139</v>
      </c>
      <c r="D201" s="296"/>
      <c r="E201" s="118" t="s">
        <v>106</v>
      </c>
      <c r="F201" s="119" t="str">
        <f>IF(E201="","NO CUMPLE","CUMPLE")</f>
        <v>CUMPLE</v>
      </c>
      <c r="G201" s="137"/>
      <c r="H201" s="184" t="s">
        <v>98</v>
      </c>
      <c r="I201" s="73" t="s">
        <v>73</v>
      </c>
      <c r="J201" s="57"/>
      <c r="K201" s="96" t="s">
        <v>73</v>
      </c>
      <c r="N201" s="34">
        <f t="shared" ref="N201:N202" si="14">IF(F201="CUMPLE",1,0)</f>
        <v>1</v>
      </c>
    </row>
    <row r="202" spans="1:14" ht="42.75" customHeight="1" thickBot="1" x14ac:dyDescent="0.35">
      <c r="A202" s="168" t="s">
        <v>0</v>
      </c>
      <c r="B202" s="136" t="s">
        <v>140</v>
      </c>
      <c r="C202" s="295" t="s">
        <v>137</v>
      </c>
      <c r="D202" s="296"/>
      <c r="E202" s="118" t="s">
        <v>73</v>
      </c>
      <c r="F202" s="119" t="str">
        <f>IF(E202="","NO CUMPLE",IF(E202="SI","CUMPLE",IF(E202="NO","NO CUMPLE","CUMPLE")))</f>
        <v>CUMPLE</v>
      </c>
      <c r="G202" s="218"/>
      <c r="J202" s="2"/>
      <c r="K202" s="2" t="s">
        <v>74</v>
      </c>
      <c r="N202" s="34">
        <f t="shared" si="14"/>
        <v>1</v>
      </c>
    </row>
    <row r="203" spans="1:14" ht="4.5" customHeight="1" thickBot="1" x14ac:dyDescent="0.3">
      <c r="B203" s="72"/>
      <c r="J203" s="2"/>
      <c r="K203" s="2"/>
    </row>
    <row r="204" spans="1:14" ht="29.25" customHeight="1" thickBot="1" x14ac:dyDescent="0.3">
      <c r="B204" s="72"/>
      <c r="F204" s="139">
        <f>IF(N204=2,13,0)</f>
        <v>13</v>
      </c>
      <c r="G204" s="2" t="s">
        <v>141</v>
      </c>
      <c r="J204" s="2"/>
      <c r="K204" s="2"/>
      <c r="N204" s="2">
        <f>SUM(N201:N203)</f>
        <v>2</v>
      </c>
    </row>
    <row r="205" spans="1:14" ht="14.25" thickBot="1" x14ac:dyDescent="0.3">
      <c r="B205" s="72"/>
      <c r="J205" s="2"/>
      <c r="K205" s="2"/>
    </row>
    <row r="206" spans="1:14" s="34" customFormat="1" ht="27.75" customHeight="1" thickBot="1" x14ac:dyDescent="0.35">
      <c r="A206" s="173"/>
      <c r="B206" s="297" t="s">
        <v>142</v>
      </c>
      <c r="C206" s="298"/>
      <c r="D206" s="298"/>
      <c r="E206" s="298"/>
      <c r="F206" s="298"/>
      <c r="G206" s="299"/>
      <c r="H206" s="176"/>
      <c r="I206" s="33"/>
      <c r="J206" s="57"/>
      <c r="K206" s="57"/>
    </row>
    <row r="207" spans="1:14" s="34" customFormat="1" ht="27.75" customHeight="1" thickBot="1" x14ac:dyDescent="0.35">
      <c r="A207" s="173"/>
      <c r="B207" s="300" t="s">
        <v>103</v>
      </c>
      <c r="C207" s="301"/>
      <c r="D207" s="302"/>
      <c r="E207" s="301" t="s">
        <v>104</v>
      </c>
      <c r="F207" s="301"/>
      <c r="G207" s="302"/>
      <c r="H207" s="176"/>
      <c r="I207" s="33"/>
      <c r="J207" s="57"/>
      <c r="K207" s="57"/>
    </row>
    <row r="208" spans="1:14" s="34" customFormat="1" ht="48" customHeight="1" thickBot="1" x14ac:dyDescent="0.35">
      <c r="A208" s="173"/>
      <c r="B208" s="287" t="s">
        <v>143</v>
      </c>
      <c r="C208" s="288"/>
      <c r="D208" s="289"/>
      <c r="E208" s="287" t="s">
        <v>136</v>
      </c>
      <c r="F208" s="288"/>
      <c r="G208" s="289"/>
      <c r="H208" s="176"/>
      <c r="I208" s="33"/>
      <c r="J208" s="57"/>
      <c r="K208" s="57" t="s">
        <v>105</v>
      </c>
    </row>
    <row r="209" spans="1:14" s="34" customFormat="1" ht="26.25" customHeight="1" x14ac:dyDescent="0.3">
      <c r="A209" s="173"/>
      <c r="B209" s="133" t="s">
        <v>95</v>
      </c>
      <c r="C209" s="303" t="s">
        <v>217</v>
      </c>
      <c r="D209" s="304"/>
      <c r="E209" s="304"/>
      <c r="F209" s="304"/>
      <c r="G209" s="305"/>
      <c r="H209" s="182"/>
      <c r="I209" s="33"/>
      <c r="J209" s="57"/>
      <c r="K209" s="57" t="s">
        <v>106</v>
      </c>
    </row>
    <row r="210" spans="1:14" s="34" customFormat="1" ht="17.25" thickBot="1" x14ac:dyDescent="0.35">
      <c r="A210" s="173"/>
      <c r="B210" s="134"/>
      <c r="C210" s="293" t="s">
        <v>65</v>
      </c>
      <c r="D210" s="294"/>
      <c r="E210" s="90" t="s">
        <v>66</v>
      </c>
      <c r="F210" s="90" t="s">
        <v>67</v>
      </c>
      <c r="G210" s="138" t="s">
        <v>68</v>
      </c>
      <c r="H210" s="183" t="s">
        <v>96</v>
      </c>
      <c r="I210" s="33"/>
      <c r="J210" s="57"/>
      <c r="K210" s="57" t="s">
        <v>107</v>
      </c>
    </row>
    <row r="211" spans="1:14" s="32" customFormat="1" ht="54.75" customHeight="1" thickBot="1" x14ac:dyDescent="0.35">
      <c r="A211" s="172"/>
      <c r="B211" s="136" t="s">
        <v>97</v>
      </c>
      <c r="C211" s="295" t="s">
        <v>139</v>
      </c>
      <c r="D211" s="296"/>
      <c r="E211" s="118" t="s">
        <v>105</v>
      </c>
      <c r="F211" s="119" t="str">
        <f>IF(E211="","NO CUMPLE","CUMPLE")</f>
        <v>CUMPLE</v>
      </c>
      <c r="G211" s="137"/>
      <c r="H211" s="184" t="s">
        <v>98</v>
      </c>
      <c r="I211" s="73" t="s">
        <v>73</v>
      </c>
      <c r="J211" s="57"/>
      <c r="K211" s="96" t="s">
        <v>73</v>
      </c>
      <c r="N211" s="34">
        <f t="shared" ref="N211:N212" si="15">IF(F211="CUMPLE",1,0)</f>
        <v>1</v>
      </c>
    </row>
    <row r="212" spans="1:14" ht="42.75" customHeight="1" thickBot="1" x14ac:dyDescent="0.35">
      <c r="A212" s="168" t="s">
        <v>0</v>
      </c>
      <c r="B212" s="136" t="s">
        <v>140</v>
      </c>
      <c r="C212" s="295" t="s">
        <v>143</v>
      </c>
      <c r="D212" s="296"/>
      <c r="E212" s="118" t="s">
        <v>73</v>
      </c>
      <c r="F212" s="119" t="str">
        <f>IF(E212="","NO CUMPLE",IF(E212="SI","CUMPLE",IF(E212="NO","NO CUMPLE","CUMPLE")))</f>
        <v>CUMPLE</v>
      </c>
      <c r="G212" s="137"/>
      <c r="J212" s="2"/>
      <c r="K212" s="2" t="s">
        <v>74</v>
      </c>
      <c r="N212" s="34">
        <f t="shared" si="15"/>
        <v>1</v>
      </c>
    </row>
    <row r="213" spans="1:14" ht="4.5" customHeight="1" thickBot="1" x14ac:dyDescent="0.3">
      <c r="B213" s="72"/>
      <c r="J213" s="2"/>
      <c r="K213" s="2"/>
    </row>
    <row r="214" spans="1:14" ht="29.25" customHeight="1" thickBot="1" x14ac:dyDescent="0.3">
      <c r="B214" s="72"/>
      <c r="F214" s="139">
        <f>IF(N214=2,13,0)</f>
        <v>13</v>
      </c>
      <c r="G214" s="2" t="s">
        <v>141</v>
      </c>
      <c r="J214" s="2"/>
      <c r="K214" s="2"/>
      <c r="N214" s="2">
        <f>SUM(N211:N213)</f>
        <v>2</v>
      </c>
    </row>
    <row r="215" spans="1:14" ht="14.25" thickBot="1" x14ac:dyDescent="0.3">
      <c r="B215" s="72"/>
      <c r="J215" s="2"/>
      <c r="K215" s="2"/>
    </row>
    <row r="216" spans="1:14" s="34" customFormat="1" ht="27.75" customHeight="1" thickBot="1" x14ac:dyDescent="0.35">
      <c r="A216" s="173"/>
      <c r="B216" s="297" t="s">
        <v>144</v>
      </c>
      <c r="C216" s="298"/>
      <c r="D216" s="298"/>
      <c r="E216" s="298"/>
      <c r="F216" s="298"/>
      <c r="G216" s="299"/>
      <c r="H216" s="176"/>
      <c r="I216" s="33"/>
      <c r="J216" s="57"/>
      <c r="K216" s="57"/>
    </row>
    <row r="217" spans="1:14" s="34" customFormat="1" ht="27.75" customHeight="1" thickBot="1" x14ac:dyDescent="0.35">
      <c r="A217" s="173"/>
      <c r="B217" s="300" t="s">
        <v>103</v>
      </c>
      <c r="C217" s="301"/>
      <c r="D217" s="302"/>
      <c r="E217" s="301" t="s">
        <v>104</v>
      </c>
      <c r="F217" s="301"/>
      <c r="G217" s="302"/>
      <c r="H217" s="176"/>
      <c r="I217" s="33"/>
      <c r="J217" s="57"/>
      <c r="K217" s="57"/>
    </row>
    <row r="218" spans="1:14" s="34" customFormat="1" ht="48" customHeight="1" thickBot="1" x14ac:dyDescent="0.35">
      <c r="A218" s="173"/>
      <c r="B218" s="287" t="s">
        <v>145</v>
      </c>
      <c r="C218" s="288"/>
      <c r="D218" s="289"/>
      <c r="E218" s="287" t="s">
        <v>136</v>
      </c>
      <c r="F218" s="288"/>
      <c r="G218" s="289"/>
      <c r="H218" s="176"/>
      <c r="I218" s="33"/>
      <c r="J218" s="57"/>
      <c r="K218" s="57" t="s">
        <v>105</v>
      </c>
    </row>
    <row r="219" spans="1:14" s="34" customFormat="1" ht="26.25" customHeight="1" x14ac:dyDescent="0.3">
      <c r="A219" s="173"/>
      <c r="B219" s="133" t="s">
        <v>95</v>
      </c>
      <c r="C219" s="303" t="s">
        <v>218</v>
      </c>
      <c r="D219" s="304"/>
      <c r="E219" s="304"/>
      <c r="F219" s="304"/>
      <c r="G219" s="305"/>
      <c r="H219" s="182"/>
      <c r="I219" s="33"/>
      <c r="J219" s="57"/>
      <c r="K219" s="57" t="s">
        <v>106</v>
      </c>
    </row>
    <row r="220" spans="1:14" s="34" customFormat="1" ht="17.25" thickBot="1" x14ac:dyDescent="0.35">
      <c r="A220" s="173"/>
      <c r="B220" s="134"/>
      <c r="C220" s="293" t="s">
        <v>65</v>
      </c>
      <c r="D220" s="294"/>
      <c r="E220" s="90" t="s">
        <v>66</v>
      </c>
      <c r="F220" s="90" t="s">
        <v>67</v>
      </c>
      <c r="G220" s="138" t="s">
        <v>68</v>
      </c>
      <c r="H220" s="183" t="s">
        <v>96</v>
      </c>
      <c r="I220" s="33"/>
      <c r="J220" s="57"/>
      <c r="K220" s="57" t="s">
        <v>107</v>
      </c>
    </row>
    <row r="221" spans="1:14" s="32" customFormat="1" ht="54.75" customHeight="1" thickBot="1" x14ac:dyDescent="0.35">
      <c r="A221" s="172"/>
      <c r="B221" s="136" t="s">
        <v>97</v>
      </c>
      <c r="C221" s="295" t="s">
        <v>139</v>
      </c>
      <c r="D221" s="296"/>
      <c r="E221" s="118" t="s">
        <v>106</v>
      </c>
      <c r="F221" s="119" t="str">
        <f>IF(E221="","NO CUMPLE","CUMPLE")</f>
        <v>CUMPLE</v>
      </c>
      <c r="G221" s="137"/>
      <c r="H221" s="184" t="s">
        <v>98</v>
      </c>
      <c r="I221" s="73" t="s">
        <v>73</v>
      </c>
      <c r="J221" s="57"/>
      <c r="K221" s="96" t="s">
        <v>73</v>
      </c>
      <c r="N221" s="34">
        <f t="shared" ref="N221:N222" si="16">IF(F221="CUMPLE",1,0)</f>
        <v>1</v>
      </c>
    </row>
    <row r="222" spans="1:14" ht="42.75" customHeight="1" thickBot="1" x14ac:dyDescent="0.35">
      <c r="B222" s="136" t="s">
        <v>140</v>
      </c>
      <c r="C222" s="295" t="s">
        <v>145</v>
      </c>
      <c r="D222" s="296"/>
      <c r="E222" s="118" t="s">
        <v>73</v>
      </c>
      <c r="F222" s="119" t="str">
        <f>IF(E222="","NO CUMPLE",IF(E222="SI","CUMPLE",IF(E222="NO","NO CUMPLE","CUMPLE")))</f>
        <v>CUMPLE</v>
      </c>
      <c r="G222" s="218"/>
      <c r="J222" s="2"/>
      <c r="K222" s="2" t="s">
        <v>74</v>
      </c>
      <c r="N222" s="34">
        <f t="shared" si="16"/>
        <v>1</v>
      </c>
    </row>
    <row r="223" spans="1:14" s="176" customFormat="1" ht="4.5" customHeight="1" thickBot="1" x14ac:dyDescent="0.3">
      <c r="A223" s="191"/>
      <c r="B223" s="193"/>
    </row>
    <row r="224" spans="1:14" ht="29.25" customHeight="1" thickBot="1" x14ac:dyDescent="0.3">
      <c r="B224" s="193"/>
      <c r="C224" s="176"/>
      <c r="D224" s="176"/>
      <c r="E224" s="176"/>
      <c r="F224" s="139">
        <f>IF(N224=2,13,0)</f>
        <v>13</v>
      </c>
      <c r="G224" s="140" t="s">
        <v>141</v>
      </c>
      <c r="J224" s="2"/>
      <c r="K224" s="2"/>
      <c r="N224" s="2">
        <f>SUM(N221:N223)</f>
        <v>2</v>
      </c>
    </row>
    <row r="225" spans="1:12" s="176" customFormat="1" ht="14.25" thickBot="1" x14ac:dyDescent="0.3">
      <c r="A225" s="191"/>
      <c r="F225" s="193"/>
      <c r="G225" s="195"/>
    </row>
    <row r="226" spans="1:12" ht="27.75" thickBot="1" x14ac:dyDescent="0.3">
      <c r="B226" s="176"/>
      <c r="C226" s="176"/>
      <c r="D226" s="176"/>
      <c r="E226" s="194" t="s">
        <v>154</v>
      </c>
      <c r="F226" s="147">
        <f>IF(G194="NO",SUM(F204,F214,F224)*0,SUM(F204,F214,F224))</f>
        <v>39</v>
      </c>
      <c r="G226" s="176"/>
      <c r="J226" s="2"/>
      <c r="K226" s="2"/>
    </row>
    <row r="227" spans="1:12" ht="14.25" thickBot="1" x14ac:dyDescent="0.3">
      <c r="B227" s="176"/>
      <c r="C227" s="176"/>
      <c r="D227" s="176"/>
      <c r="E227" s="176"/>
      <c r="F227" s="176"/>
      <c r="G227" s="176"/>
    </row>
    <row r="228" spans="1:12" ht="18.75" thickBot="1" x14ac:dyDescent="0.3">
      <c r="B228" s="277" t="s">
        <v>155</v>
      </c>
      <c r="C228" s="278"/>
      <c r="D228" s="278"/>
      <c r="E228" s="278"/>
      <c r="F228" s="278"/>
      <c r="G228" s="279"/>
    </row>
    <row r="229" spans="1:12" ht="26.25" thickBot="1" x14ac:dyDescent="0.3">
      <c r="B229" s="280" t="s">
        <v>159</v>
      </c>
      <c r="C229" s="281"/>
      <c r="D229" s="281"/>
      <c r="E229" s="281"/>
      <c r="F229" s="281"/>
      <c r="G229" s="135" t="s">
        <v>73</v>
      </c>
    </row>
    <row r="230" spans="1:12" ht="18.75" thickBot="1" x14ac:dyDescent="0.3">
      <c r="B230" s="153"/>
      <c r="C230" s="154"/>
      <c r="D230" s="141"/>
      <c r="E230" s="141"/>
      <c r="F230" s="141"/>
      <c r="G230" s="141"/>
    </row>
    <row r="231" spans="1:12" ht="17.25" thickBot="1" x14ac:dyDescent="0.3">
      <c r="B231" s="142" t="s">
        <v>147</v>
      </c>
      <c r="C231" s="152" t="s">
        <v>160</v>
      </c>
      <c r="D231" s="282" t="s">
        <v>148</v>
      </c>
      <c r="E231" s="283"/>
      <c r="F231" s="143" t="s">
        <v>149</v>
      </c>
      <c r="G231" s="142" t="s">
        <v>150</v>
      </c>
      <c r="J231" s="155"/>
      <c r="K231" s="155" t="s">
        <v>80</v>
      </c>
    </row>
    <row r="232" spans="1:12" ht="60.75" customHeight="1" thickBot="1" x14ac:dyDescent="0.3">
      <c r="B232" s="148" t="s">
        <v>156</v>
      </c>
      <c r="C232" s="150" t="s">
        <v>151</v>
      </c>
      <c r="D232" s="284" t="s">
        <v>80</v>
      </c>
      <c r="E232" s="284"/>
      <c r="F232" s="285">
        <f>IF(G229="NO",0,IF(L235&gt;10,"ERROR",L235))</f>
        <v>10</v>
      </c>
      <c r="G232" s="144"/>
      <c r="L232" s="2">
        <f>IF(D232="X",10,0)</f>
        <v>10</v>
      </c>
    </row>
    <row r="233" spans="1:12" ht="60.75" customHeight="1" thickBot="1" x14ac:dyDescent="0.3">
      <c r="B233" s="149" t="s">
        <v>157</v>
      </c>
      <c r="C233" s="150" t="s">
        <v>152</v>
      </c>
      <c r="D233" s="284"/>
      <c r="E233" s="284"/>
      <c r="F233" s="285"/>
      <c r="G233" s="145"/>
      <c r="L233" s="2">
        <f t="shared" ref="L233" si="17">IF(D233="X",5,0)</f>
        <v>0</v>
      </c>
    </row>
    <row r="234" spans="1:12" ht="55.5" customHeight="1" thickBot="1" x14ac:dyDescent="0.3">
      <c r="B234" s="149" t="s">
        <v>158</v>
      </c>
      <c r="C234" s="151" t="s">
        <v>153</v>
      </c>
      <c r="D234" s="284"/>
      <c r="E234" s="284"/>
      <c r="F234" s="286"/>
      <c r="G234" s="146"/>
      <c r="L234" s="2">
        <f>IF(D234="X",0,0)</f>
        <v>0</v>
      </c>
    </row>
    <row r="235" spans="1:12" ht="14.25" thickBot="1" x14ac:dyDescent="0.3">
      <c r="L235" s="2">
        <f>SUM(L232:L234)</f>
        <v>10</v>
      </c>
    </row>
    <row r="236" spans="1:12" ht="18.75" customHeight="1" x14ac:dyDescent="0.25">
      <c r="B236" s="259" t="s">
        <v>167</v>
      </c>
      <c r="C236" s="260"/>
      <c r="D236" s="260"/>
      <c r="E236" s="260"/>
      <c r="F236" s="260"/>
      <c r="G236" s="261"/>
    </row>
    <row r="237" spans="1:12" ht="34.5" customHeight="1" thickBot="1" x14ac:dyDescent="0.3">
      <c r="B237" s="262" t="s">
        <v>161</v>
      </c>
      <c r="C237" s="263"/>
      <c r="D237" s="263"/>
      <c r="E237" s="264"/>
      <c r="F237" s="264"/>
      <c r="G237" s="265"/>
    </row>
    <row r="238" spans="1:12" ht="48" thickBot="1" x14ac:dyDescent="0.3">
      <c r="B238" s="156"/>
      <c r="C238" s="157"/>
      <c r="D238" s="157"/>
      <c r="E238" s="165" t="s">
        <v>73</v>
      </c>
      <c r="F238" s="166" t="s">
        <v>74</v>
      </c>
      <c r="G238" s="158" t="s">
        <v>162</v>
      </c>
    </row>
    <row r="239" spans="1:12" ht="57" customHeight="1" thickBot="1" x14ac:dyDescent="0.3">
      <c r="B239" s="266" t="s">
        <v>168</v>
      </c>
      <c r="C239" s="267"/>
      <c r="D239" s="268"/>
      <c r="E239" s="164" t="s">
        <v>80</v>
      </c>
      <c r="F239" s="164"/>
      <c r="G239" s="163">
        <f>G114</f>
        <v>9441.8648199971631</v>
      </c>
    </row>
    <row r="240" spans="1:12" ht="26.25" customHeight="1" thickBot="1" x14ac:dyDescent="0.3">
      <c r="B240" s="269" t="s">
        <v>169</v>
      </c>
      <c r="C240" s="270"/>
      <c r="D240" s="271"/>
      <c r="E240" s="164" t="s">
        <v>80</v>
      </c>
      <c r="F240" s="164"/>
      <c r="G240" s="163"/>
    </row>
    <row r="241" spans="1:11" ht="45.75" customHeight="1" thickBot="1" x14ac:dyDescent="0.3">
      <c r="B241" s="272" t="s">
        <v>163</v>
      </c>
      <c r="C241" s="273"/>
      <c r="D241" s="274"/>
      <c r="E241" s="275" t="s">
        <v>164</v>
      </c>
      <c r="F241" s="276"/>
      <c r="G241" s="167" t="s">
        <v>165</v>
      </c>
    </row>
    <row r="242" spans="1:11" ht="26.25" customHeight="1" thickBot="1" x14ac:dyDescent="0.3">
      <c r="B242" s="249"/>
      <c r="C242" s="250"/>
      <c r="D242" s="250"/>
      <c r="E242" s="251" t="s">
        <v>309</v>
      </c>
      <c r="F242" s="252"/>
      <c r="G242" s="229">
        <f>D26+D46</f>
        <v>8008.0047295089735</v>
      </c>
    </row>
    <row r="243" spans="1:11" ht="24" customHeight="1" thickBot="1" x14ac:dyDescent="0.3">
      <c r="B243" s="160"/>
      <c r="C243" s="161"/>
      <c r="D243" s="161"/>
      <c r="E243" s="253" t="s">
        <v>166</v>
      </c>
      <c r="F243" s="254"/>
      <c r="G243" s="162">
        <f>IF(G242="",0,IF(G239=0,0,IF(G242&gt;=G239*0.4,1,0)))</f>
        <v>1</v>
      </c>
    </row>
    <row r="244" spans="1:11" s="169" customFormat="1" ht="14.25" thickBot="1" x14ac:dyDescent="0.3">
      <c r="A244" s="168"/>
      <c r="H244" s="176"/>
      <c r="J244" s="170"/>
      <c r="K244" s="170"/>
    </row>
    <row r="245" spans="1:11" ht="24.75" thickBot="1" x14ac:dyDescent="0.3">
      <c r="B245" s="169"/>
      <c r="C245" s="169"/>
      <c r="D245" s="169"/>
      <c r="E245" s="255" t="s">
        <v>170</v>
      </c>
      <c r="F245" s="256"/>
      <c r="G245" s="175">
        <f>SUM(F226,F232,G243)</f>
        <v>50</v>
      </c>
    </row>
    <row r="246" spans="1:11" s="169" customFormat="1" ht="14.25" thickBot="1" x14ac:dyDescent="0.3">
      <c r="A246" s="168"/>
      <c r="H246" s="176"/>
      <c r="J246" s="170"/>
      <c r="K246" s="170"/>
    </row>
    <row r="247" spans="1:11" ht="21" customHeight="1" thickBot="1" x14ac:dyDescent="0.3">
      <c r="B247" s="169"/>
      <c r="C247" s="169"/>
      <c r="D247" s="169"/>
      <c r="E247" s="257" t="s">
        <v>174</v>
      </c>
      <c r="F247" s="258"/>
      <c r="G247" s="174" t="str">
        <f>IF(AND(G118="HABILITADO",G189="HABILITADO"),"HABILITADO","NO HABILITADO")</f>
        <v>HABILITADO</v>
      </c>
    </row>
    <row r="248" spans="1:11" s="169" customFormat="1" x14ac:dyDescent="0.25">
      <c r="A248" s="168"/>
      <c r="H248" s="176"/>
      <c r="J248" s="170"/>
      <c r="K248" s="170"/>
    </row>
  </sheetData>
  <sheetProtection algorithmName="SHA-512" hashValue="3MIHxPoA6VU53W3sntnU/3K+36AuMmcThzu4OJe3j1YAbfHwpN84oAhtlx0tvk83/6UxF9mHHkuQseM6DjwvoQ==" saltValue="Cbk9+8EFsYczu1KQvwOnDA==" spinCount="100000" sheet="1" objects="1" scenarios="1" selectLockedCells="1" selectUnlockedCells="1"/>
  <mergeCells count="143">
    <mergeCell ref="B1:G2"/>
    <mergeCell ref="C3:G3"/>
    <mergeCell ref="B4:G4"/>
    <mergeCell ref="B10:G10"/>
    <mergeCell ref="B11:G11"/>
    <mergeCell ref="C13:G13"/>
    <mergeCell ref="B27:B31"/>
    <mergeCell ref="F27:F31"/>
    <mergeCell ref="C34:G34"/>
    <mergeCell ref="C35:G35"/>
    <mergeCell ref="C36:G36"/>
    <mergeCell ref="C37:G37"/>
    <mergeCell ref="C14:G14"/>
    <mergeCell ref="C15:G15"/>
    <mergeCell ref="C16:G16"/>
    <mergeCell ref="C17:G17"/>
    <mergeCell ref="B19:B22"/>
    <mergeCell ref="F19:F22"/>
    <mergeCell ref="G19:G22"/>
    <mergeCell ref="C56:G56"/>
    <mergeCell ref="C57:G57"/>
    <mergeCell ref="B59:B62"/>
    <mergeCell ref="F59:F62"/>
    <mergeCell ref="B67:B71"/>
    <mergeCell ref="F67:F71"/>
    <mergeCell ref="B39:B42"/>
    <mergeCell ref="F39:F42"/>
    <mergeCell ref="B47:B51"/>
    <mergeCell ref="F47:F51"/>
    <mergeCell ref="C54:G54"/>
    <mergeCell ref="C55:G55"/>
    <mergeCell ref="B87:B91"/>
    <mergeCell ref="F87:F91"/>
    <mergeCell ref="C94:G94"/>
    <mergeCell ref="C95:G95"/>
    <mergeCell ref="C96:G96"/>
    <mergeCell ref="C97:G97"/>
    <mergeCell ref="C74:G74"/>
    <mergeCell ref="C75:G75"/>
    <mergeCell ref="C76:G76"/>
    <mergeCell ref="C77:G77"/>
    <mergeCell ref="B79:B82"/>
    <mergeCell ref="F79:F82"/>
    <mergeCell ref="B120:G120"/>
    <mergeCell ref="B122:F122"/>
    <mergeCell ref="B124:G124"/>
    <mergeCell ref="B125:D125"/>
    <mergeCell ref="E125:G125"/>
    <mergeCell ref="B126:D126"/>
    <mergeCell ref="E126:G126"/>
    <mergeCell ref="B99:B102"/>
    <mergeCell ref="F99:F102"/>
    <mergeCell ref="B107:B111"/>
    <mergeCell ref="F107:F111"/>
    <mergeCell ref="B114:F114"/>
    <mergeCell ref="B118:F118"/>
    <mergeCell ref="C127:G127"/>
    <mergeCell ref="C128:D128"/>
    <mergeCell ref="C129:D129"/>
    <mergeCell ref="C130:D130"/>
    <mergeCell ref="F130:F135"/>
    <mergeCell ref="C131:D131"/>
    <mergeCell ref="G131:H131"/>
    <mergeCell ref="C132:D132"/>
    <mergeCell ref="C133:D133"/>
    <mergeCell ref="C134:D134"/>
    <mergeCell ref="B157:D157"/>
    <mergeCell ref="B159:G159"/>
    <mergeCell ref="B160:D160"/>
    <mergeCell ref="E160:G160"/>
    <mergeCell ref="B161:D161"/>
    <mergeCell ref="E161:G161"/>
    <mergeCell ref="C135:D135"/>
    <mergeCell ref="B136:B155"/>
    <mergeCell ref="C136:C140"/>
    <mergeCell ref="C141:C145"/>
    <mergeCell ref="C146:C150"/>
    <mergeCell ref="C151:C155"/>
    <mergeCell ref="C170:D170"/>
    <mergeCell ref="B171:B185"/>
    <mergeCell ref="C171:C175"/>
    <mergeCell ref="C176:C180"/>
    <mergeCell ref="C181:C185"/>
    <mergeCell ref="B187:D187"/>
    <mergeCell ref="C162:G162"/>
    <mergeCell ref="C163:D163"/>
    <mergeCell ref="C164:D164"/>
    <mergeCell ref="C165:D165"/>
    <mergeCell ref="F165:F170"/>
    <mergeCell ref="C166:D166"/>
    <mergeCell ref="G166:H166"/>
    <mergeCell ref="C167:D167"/>
    <mergeCell ref="C168:D168"/>
    <mergeCell ref="C169:D169"/>
    <mergeCell ref="B198:D198"/>
    <mergeCell ref="E198:G198"/>
    <mergeCell ref="C199:G199"/>
    <mergeCell ref="C200:D200"/>
    <mergeCell ref="C201:D201"/>
    <mergeCell ref="C202:D202"/>
    <mergeCell ref="B189:F189"/>
    <mergeCell ref="B191:G191"/>
    <mergeCell ref="B193:G193"/>
    <mergeCell ref="B194:F194"/>
    <mergeCell ref="B196:G196"/>
    <mergeCell ref="B197:D197"/>
    <mergeCell ref="E197:G197"/>
    <mergeCell ref="C210:D210"/>
    <mergeCell ref="C211:D211"/>
    <mergeCell ref="C212:D212"/>
    <mergeCell ref="B216:G216"/>
    <mergeCell ref="B217:D217"/>
    <mergeCell ref="E217:G217"/>
    <mergeCell ref="B206:G206"/>
    <mergeCell ref="B207:D207"/>
    <mergeCell ref="E207:G207"/>
    <mergeCell ref="B208:D208"/>
    <mergeCell ref="E208:G208"/>
    <mergeCell ref="C209:G209"/>
    <mergeCell ref="B228:G228"/>
    <mergeCell ref="B229:F229"/>
    <mergeCell ref="D231:E231"/>
    <mergeCell ref="D232:E232"/>
    <mergeCell ref="F232:F234"/>
    <mergeCell ref="D233:E233"/>
    <mergeCell ref="D234:E234"/>
    <mergeCell ref="B218:D218"/>
    <mergeCell ref="E218:G218"/>
    <mergeCell ref="C219:G219"/>
    <mergeCell ref="C220:D220"/>
    <mergeCell ref="C221:D221"/>
    <mergeCell ref="C222:D222"/>
    <mergeCell ref="B242:D242"/>
    <mergeCell ref="E242:F242"/>
    <mergeCell ref="E243:F243"/>
    <mergeCell ref="E245:F245"/>
    <mergeCell ref="E247:F247"/>
    <mergeCell ref="B236:G236"/>
    <mergeCell ref="B237:G237"/>
    <mergeCell ref="B239:D239"/>
    <mergeCell ref="B240:D240"/>
    <mergeCell ref="B241:D241"/>
    <mergeCell ref="E241:F241"/>
  </mergeCells>
  <conditionalFormatting sqref="F136:F140 F156:F158 F188 F190">
    <cfRule type="expression" dxfId="48" priority="26">
      <formula>"NO CUMPLE"</formula>
    </cfRule>
  </conditionalFormatting>
  <conditionalFormatting sqref="F129">
    <cfRule type="expression" dxfId="47" priority="25">
      <formula>"NO CUMPLE"</formula>
    </cfRule>
  </conditionalFormatting>
  <conditionalFormatting sqref="F141:F145">
    <cfRule type="expression" dxfId="46" priority="23">
      <formula>"NO CUMPLE"</formula>
    </cfRule>
  </conditionalFormatting>
  <conditionalFormatting sqref="F146:F150">
    <cfRule type="expression" dxfId="45" priority="22">
      <formula>"NO CUMPLE"</formula>
    </cfRule>
  </conditionalFormatting>
  <conditionalFormatting sqref="F151:F155">
    <cfRule type="expression" dxfId="44" priority="21">
      <formula>"NO CUMPLE"</formula>
    </cfRule>
  </conditionalFormatting>
  <conditionalFormatting sqref="F171:F175 F186:F187">
    <cfRule type="expression" dxfId="43" priority="19">
      <formula>"NO CUMPLE"</formula>
    </cfRule>
  </conditionalFormatting>
  <conditionalFormatting sqref="F164">
    <cfRule type="expression" dxfId="42" priority="18">
      <formula>"NO CUMPLE"</formula>
    </cfRule>
  </conditionalFormatting>
  <conditionalFormatting sqref="F176:F180">
    <cfRule type="expression" dxfId="41" priority="16">
      <formula>"NO CUMPLE"</formula>
    </cfRule>
  </conditionalFormatting>
  <conditionalFormatting sqref="F181:F185">
    <cfRule type="expression" dxfId="40" priority="15">
      <formula>"NO CUMPLE"</formula>
    </cfRule>
  </conditionalFormatting>
  <conditionalFormatting sqref="F201">
    <cfRule type="expression" dxfId="39" priority="13">
      <formula>"NO CUMPLE"</formula>
    </cfRule>
  </conditionalFormatting>
  <conditionalFormatting sqref="F222">
    <cfRule type="expression" dxfId="38" priority="8">
      <formula>"NO CUMPLE"</formula>
    </cfRule>
  </conditionalFormatting>
  <conditionalFormatting sqref="F221">
    <cfRule type="expression" dxfId="37" priority="9">
      <formula>"NO CUMPLE"</formula>
    </cfRule>
  </conditionalFormatting>
  <conditionalFormatting sqref="F202">
    <cfRule type="expression" dxfId="36" priority="12">
      <formula>"NO CUMPLE"</formula>
    </cfRule>
  </conditionalFormatting>
  <conditionalFormatting sqref="F211">
    <cfRule type="expression" dxfId="35" priority="11">
      <formula>"NO CUMPLE"</formula>
    </cfRule>
  </conditionalFormatting>
  <conditionalFormatting sqref="F212">
    <cfRule type="expression" dxfId="34" priority="10">
      <formula>"NO CUMPLE"</formula>
    </cfRule>
  </conditionalFormatting>
  <conditionalFormatting sqref="F240">
    <cfRule type="expression" dxfId="33" priority="7">
      <formula>$D$514="X"</formula>
    </cfRule>
  </conditionalFormatting>
  <conditionalFormatting sqref="E240">
    <cfRule type="expression" dxfId="32" priority="6">
      <formula>$E$514="X"</formula>
    </cfRule>
  </conditionalFormatting>
  <conditionalFormatting sqref="G239:G240">
    <cfRule type="expression" dxfId="31" priority="5">
      <formula>$E$514="X"</formula>
    </cfRule>
  </conditionalFormatting>
  <conditionalFormatting sqref="E242">
    <cfRule type="expression" dxfId="30" priority="4">
      <formula>$E$514="X"</formula>
    </cfRule>
  </conditionalFormatting>
  <conditionalFormatting sqref="G242">
    <cfRule type="expression" dxfId="29" priority="3">
      <formula>$E$514="X"</formula>
    </cfRule>
  </conditionalFormatting>
  <conditionalFormatting sqref="F239">
    <cfRule type="expression" dxfId="28" priority="2">
      <formula>$D$514="X"</formula>
    </cfRule>
  </conditionalFormatting>
  <conditionalFormatting sqref="E239">
    <cfRule type="expression" dxfId="27" priority="1">
      <formula>$E$514="X"</formula>
    </cfRule>
  </conditionalFormatting>
  <dataValidations count="12">
    <dataValidation type="list" allowBlank="1" showInputMessage="1" showErrorMessage="1" sqref="D10:E12 D33:E33 D53:E53 D73:E73 D93:E93 D113:E113 D115:E117 D119:E119 D192:E192 D195:E195">
      <formula1>"Sí,No"</formula1>
    </dataValidation>
    <dataValidation showInputMessage="1" showErrorMessage="1" sqref="C17:G17 C37:G37 C57:G57 C77:G77 C97:G97 E140 E145 E150 E155:E158 E175 E180 E185:E188 E190"/>
    <dataValidation type="list" allowBlank="1" showInputMessage="1" showErrorMessage="1" errorTitle="                        ERROR" error="Sólo marcar &quot;X&quot; en caso de acreditar código." sqref="D19:D22 D27:D31 D39:D42 D47:D51 D59:D62 D67:D71 D79:D82 D87:D91 D99:D102 D107:D111 E130:E135 E165:E170">
      <formula1>$J$19</formula1>
    </dataValidation>
    <dataValidation type="list" showInputMessage="1" showErrorMessage="1" sqref="E129 E164">
      <formula1>$K$126:$K$129</formula1>
    </dataValidation>
    <dataValidation type="list" allowBlank="1" showInputMessage="1" showErrorMessage="1" sqref="G122 G194 G229">
      <formula1>$K$120:$K$121</formula1>
    </dataValidation>
    <dataValidation type="list" allowBlank="1" showInputMessage="1" showErrorMessage="1" sqref="E136 E141 E146 E151">
      <formula1>$K$136:$K$138</formula1>
    </dataValidation>
    <dataValidation type="list" allowBlank="1" showInputMessage="1" showErrorMessage="1" errorTitle="CUMPLE CON EL OBJETO?" error="SI o NO" sqref="E137 E147 E142 E152 E172 E182 E177">
      <formula1>$J$136:$J$137</formula1>
    </dataValidation>
    <dataValidation type="list" allowBlank="1" showInputMessage="1" showErrorMessage="1" sqref="E171 E176 E181">
      <formula1>$K$171</formula1>
    </dataValidation>
    <dataValidation type="list" showInputMessage="1" showErrorMessage="1" sqref="E201 E221 E211">
      <formula1>$K$198:$K$200</formula1>
    </dataValidation>
    <dataValidation type="list" showInputMessage="1" showErrorMessage="1" sqref="E202 E222 E212">
      <formula1>$K$201:$K$202</formula1>
    </dataValidation>
    <dataValidation type="list" allowBlank="1" showInputMessage="1" showErrorMessage="1" sqref="D232:D234">
      <formula1>$K$231</formula1>
    </dataValidation>
    <dataValidation operator="greaterThan" allowBlank="1" showInputMessage="1" showErrorMessage="1" errorTitle="OJO" error="REVISAR QUE FECHA DE TERMINACIÓN SEA MAYOR QUE LA DE SUSCRIPCIÓN DEL CONTRATO" sqref="D25 D45 D65 D85 D105"/>
  </dataValidations>
  <printOptions horizontalCentered="1"/>
  <pageMargins left="0.4" right="0.4" top="0.4" bottom="0.4" header="0.3" footer="0.3"/>
  <pageSetup paperSize="9"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24" operator="containsText" id="{CB54FEB4-62FF-4E54-B1A5-C2197366AA57}">
            <xm:f>NOT(ISERROR(SEARCH($E$129="ADMINISTRACIÓN DE EMPRESAS ",C134)))</xm:f>
            <xm:f>$E$129="ADMINISTRACIÓN DE EMPRESAS "</xm:f>
            <x14:dxf>
              <fill>
                <patternFill>
                  <bgColor theme="5" tint="0.39994506668294322"/>
                </patternFill>
              </fill>
            </x14:dxf>
          </x14:cfRule>
          <xm:sqref>C134:D134</xm:sqref>
        </x14:conditionalFormatting>
        <x14:conditionalFormatting xmlns:xm="http://schemas.microsoft.com/office/excel/2006/main">
          <x14:cfRule type="containsText" priority="20" operator="containsText" id="{ECB9494C-F187-4692-B9BE-D6BBB50D9291}">
            <xm:f>NOT(ISERROR(SEARCH($F$157="CUMPLE",F157)))</xm:f>
            <xm:f>$F$157="CUMPLE"</xm:f>
            <x14:dxf>
              <fill>
                <patternFill>
                  <bgColor rgb="FFFFFF00"/>
                </patternFill>
              </fill>
            </x14:dxf>
          </x14:cfRule>
          <xm:sqref>F157:F158 F188 F190</xm:sqref>
        </x14:conditionalFormatting>
        <x14:conditionalFormatting xmlns:xm="http://schemas.microsoft.com/office/excel/2006/main">
          <x14:cfRule type="containsText" priority="17" operator="containsText" id="{D4342768-89B1-4ABE-A663-7FAED5248404}">
            <xm:f>NOT(ISERROR(SEARCH($E$129="ADMINISTRACIÓN DE EMPRESAS ",C169)))</xm:f>
            <xm:f>$E$129="ADMINISTRACIÓN DE EMPRESAS "</xm:f>
            <x14:dxf>
              <fill>
                <patternFill>
                  <bgColor theme="5" tint="0.39994506668294322"/>
                </patternFill>
              </fill>
            </x14:dxf>
          </x14:cfRule>
          <xm:sqref>C169:D169</xm:sqref>
        </x14:conditionalFormatting>
        <x14:conditionalFormatting xmlns:xm="http://schemas.microsoft.com/office/excel/2006/main">
          <x14:cfRule type="containsText" priority="14" operator="containsText" id="{A4DF2A5F-2B1F-4F18-B1E1-19D49CC3C7E5}">
            <xm:f>NOT(ISERROR(SEARCH($F$157="CUMPLE",F187)))</xm:f>
            <xm:f>$F$157="CUMPLE"</xm:f>
            <x14:dxf>
              <fill>
                <patternFill>
                  <bgColor rgb="FFFFFF00"/>
                </patternFill>
              </fill>
            </x14:dxf>
          </x14:cfRule>
          <xm:sqref>F187</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4"/>
    <pageSetUpPr autoPageBreaks="0" fitToPage="1"/>
  </sheetPr>
  <dimension ref="A1:R248"/>
  <sheetViews>
    <sheetView showGridLines="0" showRowColHeaders="0" zoomScale="90" zoomScaleNormal="90" workbookViewId="0">
      <pane ySplit="3" topLeftCell="A4" activePane="bottomLeft" state="frozen"/>
      <selection pane="bottomLeft" activeCell="B4" sqref="B4:G4"/>
    </sheetView>
  </sheetViews>
  <sheetFormatPr baseColWidth="10" defaultColWidth="0" defaultRowHeight="13.5" customHeight="1" zeroHeight="1" x14ac:dyDescent="0.25"/>
  <cols>
    <col min="1" max="1" width="24" style="168" customWidth="1"/>
    <col min="2" max="7" width="24" style="2" customWidth="1"/>
    <col min="8" max="8" width="1.5" style="176" customWidth="1"/>
    <col min="9" max="9" width="24" style="2" hidden="1" customWidth="1"/>
    <col min="10" max="11" width="24" style="72" hidden="1" customWidth="1"/>
    <col min="12" max="16384" width="24" style="2" hidden="1"/>
  </cols>
  <sheetData>
    <row r="1" spans="1:14" ht="8.25" customHeight="1" x14ac:dyDescent="0.25">
      <c r="A1" s="171"/>
      <c r="B1" s="384"/>
      <c r="C1" s="385"/>
      <c r="D1" s="385"/>
      <c r="E1" s="385"/>
      <c r="F1" s="385"/>
      <c r="G1" s="385"/>
    </row>
    <row r="2" spans="1:14" ht="133.5" customHeight="1" thickBot="1" x14ac:dyDescent="0.3">
      <c r="B2" s="385"/>
      <c r="C2" s="385"/>
      <c r="D2" s="385"/>
      <c r="E2" s="385"/>
      <c r="F2" s="385"/>
      <c r="G2" s="385"/>
    </row>
    <row r="3" spans="1:14" ht="37.5" customHeight="1" thickBot="1" x14ac:dyDescent="0.3">
      <c r="B3" s="196" t="s">
        <v>77</v>
      </c>
      <c r="C3" s="378" t="s">
        <v>190</v>
      </c>
      <c r="D3" s="367"/>
      <c r="E3" s="367"/>
      <c r="F3" s="367"/>
      <c r="G3" s="368"/>
    </row>
    <row r="4" spans="1:14" ht="60.75" customHeight="1" x14ac:dyDescent="0.25">
      <c r="B4" s="386" t="s">
        <v>7</v>
      </c>
      <c r="C4" s="386"/>
      <c r="D4" s="386"/>
      <c r="E4" s="386"/>
      <c r="F4" s="386"/>
      <c r="G4" s="386"/>
      <c r="H4" s="177"/>
      <c r="K4" s="93"/>
      <c r="L4" s="5"/>
    </row>
    <row r="5" spans="1:14" ht="16.5" x14ac:dyDescent="0.3">
      <c r="B5" s="3" t="s">
        <v>58</v>
      </c>
      <c r="C5" s="30">
        <v>43672</v>
      </c>
      <c r="D5" s="4"/>
      <c r="E5" s="4"/>
      <c r="F5" s="4"/>
      <c r="G5" s="4"/>
    </row>
    <row r="6" spans="1:14" ht="16.5" x14ac:dyDescent="0.3">
      <c r="B6" s="3" t="s">
        <v>57</v>
      </c>
      <c r="C6" s="28">
        <v>900000000</v>
      </c>
      <c r="D6" s="4"/>
      <c r="E6" s="4"/>
      <c r="F6" s="4"/>
      <c r="G6" s="4"/>
    </row>
    <row r="7" spans="1:14" ht="16.5" x14ac:dyDescent="0.3">
      <c r="B7" s="3" t="s">
        <v>59</v>
      </c>
      <c r="C7" s="74">
        <f>C6/Hoja1!C44</f>
        <v>1086.8042641369084</v>
      </c>
      <c r="D7" s="4"/>
      <c r="E7" s="4"/>
      <c r="F7" s="4"/>
      <c r="G7" s="4"/>
    </row>
    <row r="8" spans="1:14" ht="16.5" x14ac:dyDescent="0.3">
      <c r="B8" s="3"/>
      <c r="C8" s="29"/>
      <c r="D8" s="4"/>
      <c r="E8" s="4"/>
      <c r="F8" s="4"/>
      <c r="G8" s="4"/>
    </row>
    <row r="9" spans="1:14" ht="17.25" hidden="1" thickBot="1" x14ac:dyDescent="0.35">
      <c r="B9" s="6" t="s">
        <v>1</v>
      </c>
      <c r="C9" s="6" t="s">
        <v>2</v>
      </c>
      <c r="D9" s="6" t="s">
        <v>3</v>
      </c>
      <c r="E9" s="6" t="s">
        <v>4</v>
      </c>
      <c r="F9" s="6" t="s">
        <v>5</v>
      </c>
      <c r="G9" s="6" t="s">
        <v>6</v>
      </c>
    </row>
    <row r="10" spans="1:14" ht="18" x14ac:dyDescent="0.25">
      <c r="B10" s="387" t="s">
        <v>60</v>
      </c>
      <c r="C10" s="388"/>
      <c r="D10" s="388"/>
      <c r="E10" s="388"/>
      <c r="F10" s="388"/>
      <c r="G10" s="389"/>
    </row>
    <row r="11" spans="1:14" ht="18" x14ac:dyDescent="0.25">
      <c r="B11" s="390" t="s">
        <v>61</v>
      </c>
      <c r="C11" s="391"/>
      <c r="D11" s="391"/>
      <c r="E11" s="391"/>
      <c r="F11" s="391"/>
      <c r="G11" s="392"/>
    </row>
    <row r="12" spans="1:14" s="176" customFormat="1" ht="14.25" thickBot="1" x14ac:dyDescent="0.3">
      <c r="A12" s="191"/>
      <c r="F12" s="192"/>
      <c r="J12" s="193"/>
      <c r="K12" s="193"/>
    </row>
    <row r="13" spans="1:14" ht="28.5" customHeight="1" thickBot="1" x14ac:dyDescent="0.3">
      <c r="B13" s="60" t="s">
        <v>77</v>
      </c>
      <c r="C13" s="378" t="str">
        <f>C3</f>
        <v>CONSORCIO NACIONAL DE MEDIOS</v>
      </c>
      <c r="D13" s="379"/>
      <c r="E13" s="379"/>
      <c r="F13" s="379"/>
      <c r="G13" s="380"/>
    </row>
    <row r="14" spans="1:14" s="32" customFormat="1" ht="17.25" thickBot="1" x14ac:dyDescent="0.3">
      <c r="A14" s="172"/>
      <c r="B14" s="48" t="s">
        <v>75</v>
      </c>
      <c r="C14" s="372" t="s">
        <v>190</v>
      </c>
      <c r="D14" s="373"/>
      <c r="E14" s="373"/>
      <c r="F14" s="373"/>
      <c r="G14" s="374"/>
      <c r="H14" s="176"/>
      <c r="I14" s="31"/>
      <c r="J14" s="70"/>
      <c r="K14" s="70"/>
      <c r="L14" s="76"/>
    </row>
    <row r="15" spans="1:14" s="32" customFormat="1" ht="34.5" customHeight="1" thickBot="1" x14ac:dyDescent="0.3">
      <c r="A15" s="172"/>
      <c r="B15" s="47" t="s">
        <v>62</v>
      </c>
      <c r="C15" s="381" t="s">
        <v>192</v>
      </c>
      <c r="D15" s="444"/>
      <c r="E15" s="444"/>
      <c r="F15" s="444"/>
      <c r="G15" s="445"/>
      <c r="H15" s="176"/>
      <c r="I15" s="31"/>
      <c r="J15" s="70"/>
      <c r="K15" s="70"/>
      <c r="L15" s="83"/>
      <c r="M15" s="58"/>
      <c r="N15" s="58"/>
    </row>
    <row r="16" spans="1:14" s="34" customFormat="1" ht="32.25" customHeight="1" thickBot="1" x14ac:dyDescent="0.35">
      <c r="A16" s="173"/>
      <c r="B16" s="56" t="s">
        <v>63</v>
      </c>
      <c r="C16" s="372" t="s">
        <v>191</v>
      </c>
      <c r="D16" s="373"/>
      <c r="E16" s="373"/>
      <c r="F16" s="373"/>
      <c r="G16" s="374"/>
      <c r="H16" s="178"/>
      <c r="I16" s="33"/>
      <c r="J16" s="57"/>
      <c r="K16" s="57"/>
      <c r="L16" s="84"/>
      <c r="M16" s="59"/>
      <c r="N16" s="59"/>
    </row>
    <row r="17" spans="1:18" s="32" customFormat="1" ht="37.5" customHeight="1" thickBot="1" x14ac:dyDescent="0.3">
      <c r="A17" s="172"/>
      <c r="B17" s="49" t="s">
        <v>64</v>
      </c>
      <c r="C17" s="375">
        <v>1</v>
      </c>
      <c r="D17" s="376"/>
      <c r="E17" s="376"/>
      <c r="F17" s="376"/>
      <c r="G17" s="377"/>
      <c r="H17" s="176"/>
      <c r="I17" s="69"/>
      <c r="J17" s="70"/>
      <c r="K17" s="70"/>
      <c r="L17" s="58"/>
      <c r="M17" s="58"/>
      <c r="N17" s="58"/>
      <c r="O17" s="70"/>
      <c r="P17" s="70"/>
      <c r="Q17" s="70"/>
      <c r="R17" s="70"/>
    </row>
    <row r="18" spans="1:18" s="32" customFormat="1" ht="30" customHeight="1" thickBot="1" x14ac:dyDescent="0.35">
      <c r="A18" s="172"/>
      <c r="B18" s="51"/>
      <c r="C18" s="52" t="s">
        <v>65</v>
      </c>
      <c r="D18" s="53" t="s">
        <v>66</v>
      </c>
      <c r="E18" s="66" t="s">
        <v>172</v>
      </c>
      <c r="F18" s="54" t="s">
        <v>67</v>
      </c>
      <c r="G18" s="55" t="s">
        <v>68</v>
      </c>
      <c r="H18" s="176"/>
      <c r="I18" s="69"/>
      <c r="J18" s="70"/>
      <c r="K18" s="70"/>
      <c r="L18" s="58"/>
      <c r="M18" s="58"/>
      <c r="N18" s="58"/>
      <c r="O18" s="70"/>
      <c r="P18" s="70"/>
      <c r="Q18" s="70"/>
      <c r="R18" s="70"/>
    </row>
    <row r="19" spans="1:18" s="32" customFormat="1" ht="23.25" customHeight="1" x14ac:dyDescent="0.35">
      <c r="A19" s="172"/>
      <c r="B19" s="357" t="s">
        <v>69</v>
      </c>
      <c r="C19" s="50">
        <v>82101500</v>
      </c>
      <c r="D19" s="63" t="s">
        <v>79</v>
      </c>
      <c r="E19" s="36">
        <v>96</v>
      </c>
      <c r="F19" s="358" t="str">
        <f>IF(K23&gt;=1,"CUMPLE","NO CUMPLE")</f>
        <v>CUMPLE</v>
      </c>
      <c r="G19" s="460" t="s">
        <v>294</v>
      </c>
      <c r="H19" s="176"/>
      <c r="I19" s="69"/>
      <c r="J19" s="94" t="s">
        <v>79</v>
      </c>
      <c r="K19" s="70">
        <f>IF(D19="X",1,0)</f>
        <v>1</v>
      </c>
      <c r="L19" s="58"/>
      <c r="M19" s="58"/>
      <c r="N19" s="58"/>
      <c r="O19" s="70"/>
      <c r="P19" s="70"/>
      <c r="Q19" s="70"/>
      <c r="R19" s="70"/>
    </row>
    <row r="20" spans="1:18" s="34" customFormat="1" ht="15" customHeight="1" x14ac:dyDescent="0.3">
      <c r="A20" s="173"/>
      <c r="B20" s="357"/>
      <c r="C20" s="35">
        <v>82101600</v>
      </c>
      <c r="D20" s="63" t="s">
        <v>79</v>
      </c>
      <c r="E20" s="37">
        <v>96</v>
      </c>
      <c r="F20" s="358"/>
      <c r="G20" s="461"/>
      <c r="H20" s="178"/>
      <c r="I20" s="71"/>
      <c r="J20" s="57"/>
      <c r="K20" s="70">
        <f t="shared" ref="K20:K22" si="0">IF(D20="X",1,0)</f>
        <v>1</v>
      </c>
      <c r="L20" s="59"/>
      <c r="M20" s="59"/>
      <c r="N20" s="59"/>
      <c r="O20" s="57"/>
      <c r="P20" s="57"/>
      <c r="Q20" s="57"/>
      <c r="R20" s="57"/>
    </row>
    <row r="21" spans="1:18" s="34" customFormat="1" ht="19.5" x14ac:dyDescent="0.3">
      <c r="A21" s="173"/>
      <c r="B21" s="357"/>
      <c r="C21" s="35">
        <v>82101800</v>
      </c>
      <c r="D21" s="63" t="s">
        <v>79</v>
      </c>
      <c r="E21" s="37">
        <v>96</v>
      </c>
      <c r="F21" s="358"/>
      <c r="G21" s="461"/>
      <c r="H21" s="178"/>
      <c r="I21" s="71"/>
      <c r="J21" s="57"/>
      <c r="K21" s="70">
        <f t="shared" si="0"/>
        <v>1</v>
      </c>
      <c r="L21" s="59"/>
      <c r="M21" s="59"/>
      <c r="N21" s="59"/>
      <c r="O21" s="57"/>
      <c r="P21" s="57"/>
      <c r="Q21" s="57"/>
      <c r="R21" s="57"/>
    </row>
    <row r="22" spans="1:18" s="34" customFormat="1" ht="18" customHeight="1" thickBot="1" x14ac:dyDescent="0.35">
      <c r="A22" s="173"/>
      <c r="B22" s="357"/>
      <c r="C22" s="38">
        <v>82101900</v>
      </c>
      <c r="D22" s="63" t="s">
        <v>79</v>
      </c>
      <c r="E22" s="39">
        <v>96</v>
      </c>
      <c r="F22" s="358"/>
      <c r="G22" s="462"/>
      <c r="H22" s="178"/>
      <c r="I22" s="71"/>
      <c r="J22" s="57"/>
      <c r="K22" s="70">
        <f t="shared" si="0"/>
        <v>1</v>
      </c>
      <c r="L22" s="59"/>
      <c r="M22" s="59"/>
      <c r="N22" s="59"/>
      <c r="O22" s="57"/>
      <c r="P22" s="57"/>
      <c r="Q22" s="57"/>
      <c r="R22" s="57"/>
    </row>
    <row r="23" spans="1:18" s="32" customFormat="1" ht="22.5" customHeight="1" thickBot="1" x14ac:dyDescent="0.35">
      <c r="A23" s="172"/>
      <c r="B23" s="40" t="s">
        <v>171</v>
      </c>
      <c r="C23" s="41"/>
      <c r="D23" s="64">
        <v>42736</v>
      </c>
      <c r="E23" s="61"/>
      <c r="F23" s="43" t="str">
        <f>IF(D23="","NO CUMPLE","CUMPLE")</f>
        <v>CUMPLE</v>
      </c>
      <c r="G23" s="201"/>
      <c r="H23" s="179">
        <f>YEAR(D23)</f>
        <v>2017</v>
      </c>
      <c r="I23" s="69"/>
      <c r="J23" s="70"/>
      <c r="K23" s="70">
        <f>SUM(K19:K22)</f>
        <v>4</v>
      </c>
      <c r="L23" s="58"/>
      <c r="M23" s="58"/>
      <c r="N23" s="58"/>
      <c r="O23" s="70"/>
      <c r="P23" s="70"/>
      <c r="Q23" s="70"/>
      <c r="R23" s="70"/>
    </row>
    <row r="24" spans="1:18" s="32" customFormat="1" ht="20.25" customHeight="1" thickBot="1" x14ac:dyDescent="0.35">
      <c r="A24" s="172"/>
      <c r="B24" s="40" t="s">
        <v>70</v>
      </c>
      <c r="C24" s="41"/>
      <c r="D24" s="65">
        <v>6499001322</v>
      </c>
      <c r="E24" s="61"/>
      <c r="F24" s="43" t="str">
        <f>IF(D24="","NO CUMPLE","CUMPLE")</f>
        <v>CUMPLE</v>
      </c>
      <c r="G24" s="201"/>
      <c r="H24" s="176"/>
      <c r="I24" s="69"/>
      <c r="J24" s="70"/>
      <c r="K24" s="70"/>
      <c r="L24" s="58"/>
      <c r="M24" s="58"/>
      <c r="N24" s="58"/>
      <c r="O24" s="70"/>
      <c r="P24" s="70"/>
      <c r="Q24" s="70"/>
      <c r="R24" s="70"/>
    </row>
    <row r="25" spans="1:18" s="32" customFormat="1" ht="24.75" customHeight="1" thickBot="1" x14ac:dyDescent="0.35">
      <c r="A25" s="172"/>
      <c r="B25" s="40" t="s">
        <v>72</v>
      </c>
      <c r="C25" s="41"/>
      <c r="D25" s="64">
        <v>43100</v>
      </c>
      <c r="E25" s="62"/>
      <c r="F25" s="43" t="str">
        <f>IF(D25="","",IF(OR(D25&gt;$C$5,D25&lt;$K$25,),"NO CUMPLE","CUMPLE"))</f>
        <v>CUMPLE</v>
      </c>
      <c r="G25" s="201"/>
      <c r="H25" s="180"/>
      <c r="I25" s="69"/>
      <c r="J25" s="70"/>
      <c r="K25" s="95">
        <v>41846</v>
      </c>
      <c r="L25" s="58"/>
      <c r="M25" s="58"/>
      <c r="N25" s="58"/>
      <c r="O25" s="75"/>
      <c r="P25" s="70"/>
      <c r="Q25" s="70"/>
      <c r="R25" s="70"/>
    </row>
    <row r="26" spans="1:18" s="32" customFormat="1" ht="19.5" customHeight="1" thickBot="1" x14ac:dyDescent="0.35">
      <c r="A26" s="172"/>
      <c r="B26" s="40" t="s">
        <v>71</v>
      </c>
      <c r="C26" s="41"/>
      <c r="D26" s="42">
        <f>IFERROR((D24/(VLOOKUP(H23,Hoja1!$A$9:$C$44,3,0)))*C17,"PENDIENTE")</f>
        <v>8809.6130657149024</v>
      </c>
      <c r="E26" s="62"/>
      <c r="F26" s="43" t="str">
        <f>IF(D26=0,"NO CUMPLE","CUMPLE")</f>
        <v>CUMPLE</v>
      </c>
      <c r="G26" s="88"/>
      <c r="H26" s="180"/>
      <c r="I26" s="69"/>
      <c r="J26" s="70"/>
      <c r="K26" s="70"/>
      <c r="L26" s="58"/>
      <c r="M26" s="58"/>
      <c r="N26" s="58"/>
      <c r="O26" s="70"/>
      <c r="P26" s="70"/>
      <c r="Q26" s="70"/>
      <c r="R26" s="70"/>
    </row>
    <row r="27" spans="1:18" s="32" customFormat="1" ht="19.5" x14ac:dyDescent="0.35">
      <c r="A27" s="172"/>
      <c r="B27" s="359" t="s">
        <v>86</v>
      </c>
      <c r="C27" s="50" t="s">
        <v>81</v>
      </c>
      <c r="D27" s="63" t="s">
        <v>79</v>
      </c>
      <c r="E27" s="36"/>
      <c r="F27" s="358" t="str">
        <f>IF(K32&gt;=1,"CUMPLE","NO CUMPLE")</f>
        <v>CUMPLE</v>
      </c>
      <c r="G27" s="86"/>
      <c r="H27" s="176"/>
      <c r="I27" s="69"/>
      <c r="J27" s="94" t="s">
        <v>79</v>
      </c>
      <c r="K27" s="70">
        <f>IF(D27="X",1,0)</f>
        <v>1</v>
      </c>
      <c r="L27" s="58"/>
      <c r="M27" s="58"/>
      <c r="N27" s="58"/>
      <c r="O27" s="70"/>
      <c r="P27" s="70"/>
      <c r="Q27" s="70"/>
      <c r="R27" s="70"/>
    </row>
    <row r="28" spans="1:18" s="34" customFormat="1" ht="19.5" x14ac:dyDescent="0.3">
      <c r="A28" s="173"/>
      <c r="B28" s="359"/>
      <c r="C28" s="35" t="s">
        <v>82</v>
      </c>
      <c r="D28" s="63" t="s">
        <v>79</v>
      </c>
      <c r="E28" s="37"/>
      <c r="F28" s="358"/>
      <c r="G28" s="85"/>
      <c r="H28" s="178"/>
      <c r="I28" s="71"/>
      <c r="J28" s="57"/>
      <c r="K28" s="70">
        <f t="shared" ref="K28:K31" si="1">IF(D28="X",1,0)</f>
        <v>1</v>
      </c>
      <c r="L28" s="59"/>
      <c r="M28" s="59"/>
      <c r="N28" s="59"/>
      <c r="O28" s="57"/>
      <c r="P28" s="57"/>
      <c r="Q28" s="57"/>
      <c r="R28" s="57"/>
    </row>
    <row r="29" spans="1:18" s="34" customFormat="1" ht="19.5" x14ac:dyDescent="0.3">
      <c r="A29" s="173"/>
      <c r="B29" s="359"/>
      <c r="C29" s="35" t="s">
        <v>83</v>
      </c>
      <c r="D29" s="63" t="s">
        <v>79</v>
      </c>
      <c r="E29" s="37"/>
      <c r="F29" s="358"/>
      <c r="G29" s="85"/>
      <c r="H29" s="178"/>
      <c r="I29" s="71"/>
      <c r="J29" s="57"/>
      <c r="K29" s="70">
        <f t="shared" si="1"/>
        <v>1</v>
      </c>
      <c r="L29" s="59"/>
      <c r="M29" s="59"/>
      <c r="N29" s="59"/>
      <c r="O29" s="57"/>
      <c r="P29" s="57"/>
      <c r="Q29" s="57"/>
      <c r="R29" s="57"/>
    </row>
    <row r="30" spans="1:18" s="34" customFormat="1" ht="19.5" x14ac:dyDescent="0.3">
      <c r="A30" s="173"/>
      <c r="B30" s="359"/>
      <c r="C30" s="38" t="s">
        <v>84</v>
      </c>
      <c r="D30" s="63" t="s">
        <v>79</v>
      </c>
      <c r="E30" s="67"/>
      <c r="F30" s="358"/>
      <c r="G30" s="85"/>
      <c r="H30" s="178"/>
      <c r="I30" s="71"/>
      <c r="J30" s="57"/>
      <c r="K30" s="70">
        <f t="shared" si="1"/>
        <v>1</v>
      </c>
      <c r="L30" s="59"/>
      <c r="M30" s="59"/>
      <c r="N30" s="59"/>
      <c r="O30" s="57"/>
      <c r="P30" s="57"/>
      <c r="Q30" s="57"/>
      <c r="R30" s="57"/>
    </row>
    <row r="31" spans="1:18" s="34" customFormat="1" ht="20.25" thickBot="1" x14ac:dyDescent="0.35">
      <c r="A31" s="173"/>
      <c r="B31" s="359"/>
      <c r="C31" s="68" t="s">
        <v>85</v>
      </c>
      <c r="D31" s="63" t="s">
        <v>79</v>
      </c>
      <c r="E31" s="39"/>
      <c r="F31" s="358"/>
      <c r="G31" s="87"/>
      <c r="H31" s="178"/>
      <c r="I31" s="71"/>
      <c r="J31" s="57"/>
      <c r="K31" s="70">
        <f t="shared" si="1"/>
        <v>1</v>
      </c>
      <c r="L31" s="59"/>
      <c r="M31" s="59"/>
      <c r="N31" s="59"/>
      <c r="O31" s="57"/>
      <c r="P31" s="57"/>
      <c r="Q31" s="57"/>
      <c r="R31" s="57"/>
    </row>
    <row r="32" spans="1:18" s="32" customFormat="1" ht="16.5" thickBot="1" x14ac:dyDescent="0.35">
      <c r="A32" s="172"/>
      <c r="B32" s="45" t="s">
        <v>87</v>
      </c>
      <c r="C32" s="46"/>
      <c r="D32" s="46"/>
      <c r="E32" s="46"/>
      <c r="F32" s="78" t="str">
        <f>IF(F27="","PENDIENTE",IF(F26="","PENDIENTE",IF(F25="","PENDIENTE",IF(F24="","PENDIENTE",IF(F23="","PENDIENTE",IF(F19="","PENDIENTE",IF(F27="NO CUMPLE","NO CUMPLE",IF(F26="NO CUMPLE","NO CUMPLE",IF(F25="NO CUMPLE","NO CUMPLE",IF(F24="NO CUMPLE","NO CUMPLE",(IF(F23="NO CUMPLE","NO CUMPLE",IF(F19="NO CUMPLE","NO CUMPLE","CUMPLE")))))))))))))</f>
        <v>CUMPLE</v>
      </c>
      <c r="G32" s="44"/>
      <c r="H32" s="181" t="s">
        <v>74</v>
      </c>
      <c r="I32" s="69"/>
      <c r="J32" s="70"/>
      <c r="K32" s="70">
        <f>SUM(K27:K31)</f>
        <v>5</v>
      </c>
      <c r="L32" s="58"/>
      <c r="M32" s="58"/>
      <c r="N32" s="58"/>
      <c r="O32" s="70"/>
      <c r="P32" s="70"/>
      <c r="Q32" s="70"/>
      <c r="R32" s="70"/>
    </row>
    <row r="33" spans="1:18" ht="14.25" thickBot="1" x14ac:dyDescent="0.3">
      <c r="B33" s="79"/>
      <c r="C33" s="79"/>
      <c r="D33" s="79"/>
      <c r="E33" s="79"/>
      <c r="F33" s="80"/>
      <c r="G33" s="79"/>
      <c r="I33" s="72"/>
      <c r="L33" s="11"/>
      <c r="M33" s="11"/>
      <c r="N33" s="11"/>
      <c r="O33" s="72"/>
      <c r="P33" s="72"/>
      <c r="Q33" s="72"/>
      <c r="R33" s="72"/>
    </row>
    <row r="34" spans="1:18" s="32" customFormat="1" ht="17.25" thickBot="1" x14ac:dyDescent="0.3">
      <c r="A34" s="172"/>
      <c r="B34" s="48" t="s">
        <v>88</v>
      </c>
      <c r="C34" s="372" t="s">
        <v>190</v>
      </c>
      <c r="D34" s="373"/>
      <c r="E34" s="373"/>
      <c r="F34" s="373"/>
      <c r="G34" s="374"/>
      <c r="H34" s="176"/>
      <c r="I34" s="31"/>
      <c r="J34" s="70"/>
      <c r="K34" s="70"/>
      <c r="L34" s="77"/>
      <c r="M34" s="58"/>
      <c r="N34" s="58"/>
    </row>
    <row r="35" spans="1:18" s="32" customFormat="1" ht="34.5" customHeight="1" thickBot="1" x14ac:dyDescent="0.3">
      <c r="A35" s="172"/>
      <c r="B35" s="47" t="s">
        <v>62</v>
      </c>
      <c r="C35" s="381" t="s">
        <v>192</v>
      </c>
      <c r="D35" s="444"/>
      <c r="E35" s="444"/>
      <c r="F35" s="444"/>
      <c r="G35" s="445"/>
      <c r="H35" s="176"/>
      <c r="I35" s="31"/>
      <c r="J35" s="70"/>
      <c r="K35" s="70"/>
      <c r="L35" s="83"/>
      <c r="M35" s="58"/>
      <c r="N35" s="58"/>
    </row>
    <row r="36" spans="1:18" s="34" customFormat="1" ht="32.25" customHeight="1" thickBot="1" x14ac:dyDescent="0.35">
      <c r="A36" s="173"/>
      <c r="B36" s="56" t="s">
        <v>63</v>
      </c>
      <c r="C36" s="372" t="s">
        <v>191</v>
      </c>
      <c r="D36" s="373"/>
      <c r="E36" s="373"/>
      <c r="F36" s="373"/>
      <c r="G36" s="374"/>
      <c r="H36" s="178"/>
      <c r="I36" s="33"/>
      <c r="J36" s="57"/>
      <c r="K36" s="57"/>
      <c r="L36" s="84"/>
      <c r="M36" s="59"/>
      <c r="N36" s="59"/>
    </row>
    <row r="37" spans="1:18" s="32" customFormat="1" ht="37.5" customHeight="1" thickBot="1" x14ac:dyDescent="0.3">
      <c r="A37" s="172"/>
      <c r="B37" s="49" t="s">
        <v>64</v>
      </c>
      <c r="C37" s="375">
        <v>1</v>
      </c>
      <c r="D37" s="376"/>
      <c r="E37" s="376"/>
      <c r="F37" s="376"/>
      <c r="G37" s="377"/>
      <c r="H37" s="176"/>
      <c r="I37" s="69"/>
      <c r="J37" s="70"/>
      <c r="K37" s="70"/>
      <c r="L37" s="58"/>
      <c r="M37" s="58"/>
      <c r="N37" s="58"/>
      <c r="O37" s="70"/>
      <c r="P37" s="70"/>
      <c r="Q37" s="70"/>
      <c r="R37" s="70"/>
    </row>
    <row r="38" spans="1:18" s="32" customFormat="1" ht="30" customHeight="1" thickBot="1" x14ac:dyDescent="0.35">
      <c r="A38" s="172"/>
      <c r="B38" s="51"/>
      <c r="C38" s="52" t="s">
        <v>65</v>
      </c>
      <c r="D38" s="53" t="s">
        <v>66</v>
      </c>
      <c r="E38" s="66" t="s">
        <v>172</v>
      </c>
      <c r="F38" s="54" t="s">
        <v>67</v>
      </c>
      <c r="G38" s="55" t="s">
        <v>68</v>
      </c>
      <c r="H38" s="176"/>
      <c r="I38" s="69"/>
      <c r="J38" s="70"/>
      <c r="K38" s="70"/>
      <c r="L38" s="58"/>
      <c r="M38" s="58"/>
      <c r="N38" s="58"/>
      <c r="O38" s="70"/>
      <c r="P38" s="70"/>
      <c r="Q38" s="70"/>
      <c r="R38" s="70"/>
    </row>
    <row r="39" spans="1:18" s="32" customFormat="1" ht="23.25" customHeight="1" x14ac:dyDescent="0.35">
      <c r="A39" s="172"/>
      <c r="B39" s="357" t="s">
        <v>69</v>
      </c>
      <c r="C39" s="50">
        <v>82101500</v>
      </c>
      <c r="D39" s="63" t="s">
        <v>79</v>
      </c>
      <c r="E39" s="36">
        <v>97</v>
      </c>
      <c r="F39" s="358" t="str">
        <f>IF(K43&gt;=1,"CUMPLE","NO CUMPLE")</f>
        <v>CUMPLE</v>
      </c>
      <c r="G39" s="86"/>
      <c r="H39" s="176"/>
      <c r="I39" s="69"/>
      <c r="J39" s="94" t="s">
        <v>79</v>
      </c>
      <c r="K39" s="70">
        <f>IF(D39="X",1,0)</f>
        <v>1</v>
      </c>
      <c r="L39" s="58"/>
      <c r="M39" s="58"/>
      <c r="N39" s="58"/>
      <c r="O39" s="70"/>
      <c r="P39" s="70"/>
      <c r="Q39" s="70"/>
      <c r="R39" s="70"/>
    </row>
    <row r="40" spans="1:18" s="34" customFormat="1" ht="15" customHeight="1" x14ac:dyDescent="0.3">
      <c r="A40" s="173"/>
      <c r="B40" s="357"/>
      <c r="C40" s="35">
        <v>82101600</v>
      </c>
      <c r="D40" s="63" t="s">
        <v>79</v>
      </c>
      <c r="E40" s="37">
        <v>97</v>
      </c>
      <c r="F40" s="358"/>
      <c r="G40" s="85"/>
      <c r="H40" s="178"/>
      <c r="I40" s="71"/>
      <c r="J40" s="57"/>
      <c r="K40" s="70">
        <f t="shared" ref="K40:K42" si="2">IF(D40="X",1,0)</f>
        <v>1</v>
      </c>
      <c r="L40" s="59"/>
      <c r="M40" s="59"/>
      <c r="N40" s="59"/>
      <c r="O40" s="57"/>
      <c r="P40" s="57"/>
      <c r="Q40" s="57"/>
      <c r="R40" s="57"/>
    </row>
    <row r="41" spans="1:18" s="34" customFormat="1" ht="19.5" x14ac:dyDescent="0.3">
      <c r="A41" s="173"/>
      <c r="B41" s="357"/>
      <c r="C41" s="35">
        <v>82101800</v>
      </c>
      <c r="D41" s="63" t="s">
        <v>79</v>
      </c>
      <c r="E41" s="37">
        <v>97</v>
      </c>
      <c r="F41" s="358"/>
      <c r="G41" s="85"/>
      <c r="H41" s="178"/>
      <c r="I41" s="71"/>
      <c r="J41" s="57"/>
      <c r="K41" s="70">
        <f t="shared" si="2"/>
        <v>1</v>
      </c>
      <c r="L41" s="59"/>
      <c r="M41" s="59"/>
      <c r="N41" s="59"/>
      <c r="O41" s="57"/>
      <c r="P41" s="57"/>
      <c r="Q41" s="57"/>
      <c r="R41" s="57"/>
    </row>
    <row r="42" spans="1:18" s="34" customFormat="1" ht="18" customHeight="1" thickBot="1" x14ac:dyDescent="0.35">
      <c r="A42" s="173"/>
      <c r="B42" s="357"/>
      <c r="C42" s="38">
        <v>82101900</v>
      </c>
      <c r="D42" s="63" t="s">
        <v>79</v>
      </c>
      <c r="E42" s="39">
        <v>97</v>
      </c>
      <c r="F42" s="358"/>
      <c r="G42" s="87"/>
      <c r="H42" s="178"/>
      <c r="I42" s="71"/>
      <c r="J42" s="57"/>
      <c r="K42" s="70">
        <f t="shared" si="2"/>
        <v>1</v>
      </c>
      <c r="L42" s="59"/>
      <c r="M42" s="59"/>
      <c r="N42" s="59"/>
      <c r="O42" s="57"/>
      <c r="P42" s="57"/>
      <c r="Q42" s="57"/>
      <c r="R42" s="57"/>
    </row>
    <row r="43" spans="1:18" s="32" customFormat="1" ht="22.5" customHeight="1" thickBot="1" x14ac:dyDescent="0.35">
      <c r="A43" s="172"/>
      <c r="B43" s="40" t="s">
        <v>171</v>
      </c>
      <c r="C43" s="41"/>
      <c r="D43" s="64">
        <v>43101</v>
      </c>
      <c r="E43" s="61"/>
      <c r="F43" s="43" t="str">
        <f>IF(D43="","NO CUMPLE","CUMPLE")</f>
        <v>CUMPLE</v>
      </c>
      <c r="G43" s="201"/>
      <c r="H43" s="179">
        <f>YEAR(D43)</f>
        <v>2018</v>
      </c>
      <c r="I43" s="69"/>
      <c r="J43" s="70"/>
      <c r="K43" s="70">
        <f>SUM(K39:K42)</f>
        <v>4</v>
      </c>
      <c r="L43" s="58"/>
      <c r="M43" s="58"/>
      <c r="N43" s="58"/>
      <c r="O43" s="70"/>
      <c r="P43" s="70"/>
      <c r="Q43" s="70"/>
      <c r="R43" s="70"/>
    </row>
    <row r="44" spans="1:18" s="32" customFormat="1" ht="20.25" customHeight="1" thickBot="1" x14ac:dyDescent="0.35">
      <c r="A44" s="172"/>
      <c r="B44" s="40" t="s">
        <v>70</v>
      </c>
      <c r="C44" s="41"/>
      <c r="D44" s="65">
        <v>8149365261</v>
      </c>
      <c r="E44" s="61"/>
      <c r="F44" s="43" t="str">
        <f>IF(D44="","NO CUMPLE","CUMPLE")</f>
        <v>CUMPLE</v>
      </c>
      <c r="G44" s="201"/>
      <c r="H44" s="176"/>
      <c r="I44" s="69"/>
      <c r="J44" s="70"/>
      <c r="K44" s="70"/>
      <c r="L44" s="58"/>
      <c r="M44" s="58"/>
      <c r="N44" s="58"/>
      <c r="O44" s="70"/>
      <c r="P44" s="70"/>
      <c r="Q44" s="70"/>
      <c r="R44" s="70"/>
    </row>
    <row r="45" spans="1:18" s="32" customFormat="1" ht="24.75" customHeight="1" thickBot="1" x14ac:dyDescent="0.35">
      <c r="A45" s="172"/>
      <c r="B45" s="40" t="s">
        <v>72</v>
      </c>
      <c r="C45" s="41"/>
      <c r="D45" s="64">
        <v>43465</v>
      </c>
      <c r="E45" s="62"/>
      <c r="F45" s="43" t="str">
        <f>IF(D45="","",IF(OR(D45&gt;$C$5,D45&lt;$K$25,),"NO CUMPLE","CUMPLE"))</f>
        <v>CUMPLE</v>
      </c>
      <c r="G45" s="201"/>
      <c r="H45" s="180"/>
      <c r="I45" s="69"/>
      <c r="J45" s="70"/>
      <c r="K45" s="95">
        <v>41846</v>
      </c>
      <c r="L45" s="58"/>
      <c r="M45" s="58"/>
      <c r="N45" s="58"/>
      <c r="O45" s="75"/>
      <c r="P45" s="70"/>
      <c r="Q45" s="70"/>
      <c r="R45" s="70"/>
    </row>
    <row r="46" spans="1:18" s="32" customFormat="1" ht="19.5" customHeight="1" thickBot="1" x14ac:dyDescent="0.35">
      <c r="A46" s="172"/>
      <c r="B46" s="40" t="s">
        <v>71</v>
      </c>
      <c r="C46" s="41"/>
      <c r="D46" s="42">
        <f>IFERROR((D44/(VLOOKUP(H43,Hoja1!$A$9:$C$44,3,0)))*C37,"PENDIENTE")</f>
        <v>10431.29435053415</v>
      </c>
      <c r="E46" s="62">
        <v>97</v>
      </c>
      <c r="F46" s="43" t="str">
        <f>IF(D46=0,"NO CUMPLE","CUMPLE")</f>
        <v>CUMPLE</v>
      </c>
      <c r="G46" s="88"/>
      <c r="H46" s="180"/>
      <c r="I46" s="69"/>
      <c r="J46" s="70"/>
      <c r="K46" s="70"/>
      <c r="L46" s="58"/>
      <c r="M46" s="58"/>
      <c r="N46" s="58"/>
      <c r="O46" s="70"/>
      <c r="P46" s="70"/>
      <c r="Q46" s="70"/>
      <c r="R46" s="70"/>
    </row>
    <row r="47" spans="1:18" s="32" customFormat="1" ht="19.5" x14ac:dyDescent="0.35">
      <c r="A47" s="172"/>
      <c r="B47" s="359" t="s">
        <v>86</v>
      </c>
      <c r="C47" s="50" t="s">
        <v>81</v>
      </c>
      <c r="D47" s="63" t="s">
        <v>79</v>
      </c>
      <c r="E47" s="36"/>
      <c r="F47" s="358" t="str">
        <f>IF(K52&gt;=1,"CUMPLE","NO CUMPLE")</f>
        <v>CUMPLE</v>
      </c>
      <c r="G47" s="86"/>
      <c r="H47" s="176"/>
      <c r="I47" s="69"/>
      <c r="J47" s="94" t="s">
        <v>79</v>
      </c>
      <c r="K47" s="70">
        <f>IF(D47="X",1,0)</f>
        <v>1</v>
      </c>
      <c r="L47" s="58"/>
      <c r="M47" s="58"/>
      <c r="N47" s="58"/>
      <c r="O47" s="70"/>
      <c r="P47" s="70"/>
      <c r="Q47" s="70"/>
      <c r="R47" s="70"/>
    </row>
    <row r="48" spans="1:18" s="34" customFormat="1" ht="19.5" x14ac:dyDescent="0.3">
      <c r="A48" s="173"/>
      <c r="B48" s="359"/>
      <c r="C48" s="35" t="s">
        <v>82</v>
      </c>
      <c r="D48" s="63" t="s">
        <v>79</v>
      </c>
      <c r="E48" s="37"/>
      <c r="F48" s="358"/>
      <c r="G48" s="85"/>
      <c r="H48" s="178"/>
      <c r="I48" s="71"/>
      <c r="J48" s="57"/>
      <c r="K48" s="70">
        <f t="shared" ref="K48:K51" si="3">IF(D48="X",1,0)</f>
        <v>1</v>
      </c>
      <c r="L48" s="59"/>
      <c r="M48" s="59"/>
      <c r="N48" s="59"/>
      <c r="O48" s="57"/>
      <c r="P48" s="57"/>
      <c r="Q48" s="57"/>
      <c r="R48" s="57"/>
    </row>
    <row r="49" spans="1:18" s="34" customFormat="1" ht="19.5" x14ac:dyDescent="0.3">
      <c r="A49" s="173"/>
      <c r="B49" s="359"/>
      <c r="C49" s="35" t="s">
        <v>83</v>
      </c>
      <c r="D49" s="63" t="s">
        <v>79</v>
      </c>
      <c r="E49" s="37"/>
      <c r="F49" s="358"/>
      <c r="G49" s="85"/>
      <c r="H49" s="178"/>
      <c r="I49" s="71"/>
      <c r="J49" s="57"/>
      <c r="K49" s="70">
        <f t="shared" si="3"/>
        <v>1</v>
      </c>
      <c r="L49" s="59"/>
      <c r="M49" s="59"/>
      <c r="N49" s="59"/>
      <c r="O49" s="57"/>
      <c r="P49" s="57"/>
      <c r="Q49" s="57"/>
      <c r="R49" s="57"/>
    </row>
    <row r="50" spans="1:18" s="34" customFormat="1" ht="19.5" x14ac:dyDescent="0.3">
      <c r="A50" s="173"/>
      <c r="B50" s="359"/>
      <c r="C50" s="38" t="s">
        <v>84</v>
      </c>
      <c r="D50" s="63" t="s">
        <v>79</v>
      </c>
      <c r="E50" s="67"/>
      <c r="F50" s="358"/>
      <c r="G50" s="85"/>
      <c r="H50" s="178"/>
      <c r="I50" s="71"/>
      <c r="J50" s="57"/>
      <c r="K50" s="70">
        <f t="shared" si="3"/>
        <v>1</v>
      </c>
      <c r="L50" s="59"/>
      <c r="M50" s="59"/>
      <c r="N50" s="59"/>
      <c r="O50" s="57"/>
      <c r="P50" s="57"/>
      <c r="Q50" s="57"/>
      <c r="R50" s="57"/>
    </row>
    <row r="51" spans="1:18" s="34" customFormat="1" ht="20.25" thickBot="1" x14ac:dyDescent="0.35">
      <c r="A51" s="173"/>
      <c r="B51" s="359"/>
      <c r="C51" s="68" t="s">
        <v>85</v>
      </c>
      <c r="D51" s="63" t="s">
        <v>79</v>
      </c>
      <c r="E51" s="39"/>
      <c r="F51" s="358"/>
      <c r="G51" s="87"/>
      <c r="H51" s="178"/>
      <c r="I51" s="71"/>
      <c r="J51" s="57"/>
      <c r="K51" s="70">
        <f t="shared" si="3"/>
        <v>1</v>
      </c>
      <c r="L51" s="59"/>
      <c r="M51" s="59"/>
      <c r="N51" s="59"/>
      <c r="O51" s="57"/>
      <c r="P51" s="57"/>
      <c r="Q51" s="57"/>
      <c r="R51" s="57"/>
    </row>
    <row r="52" spans="1:18" s="32" customFormat="1" ht="16.5" thickBot="1" x14ac:dyDescent="0.35">
      <c r="A52" s="172"/>
      <c r="B52" s="45" t="s">
        <v>87</v>
      </c>
      <c r="C52" s="46"/>
      <c r="D52" s="46"/>
      <c r="E52" s="46"/>
      <c r="F52" s="78" t="str">
        <f>IF(F47="","PENDIENTE",IF(F46="","PENDIENTE",IF(F45="","PENDIENTE",IF(F44="","PENDIENTE",IF(F43="","PENDIENTE",IF(F39="","PENDIENTE",IF(F47="NO CUMPLE","NO CUMPLE",IF(F46="NO CUMPLE","NO CUMPLE",IF(F45="NO CUMPLE","NO CUMPLE",IF(F44="NO CUMPLE","NO CUMPLE",(IF(F43="NO CUMPLE","NO CUMPLE",IF(F39="NO CUMPLE","NO CUMPLE","CUMPLE")))))))))))))</f>
        <v>CUMPLE</v>
      </c>
      <c r="G52" s="44"/>
      <c r="H52" s="181" t="s">
        <v>74</v>
      </c>
      <c r="I52" s="69"/>
      <c r="J52" s="70"/>
      <c r="K52" s="70">
        <f>SUM(K47:K51)</f>
        <v>5</v>
      </c>
      <c r="L52" s="58"/>
      <c r="M52" s="58"/>
      <c r="N52" s="58"/>
      <c r="O52" s="70"/>
      <c r="P52" s="70"/>
      <c r="Q52" s="70"/>
      <c r="R52" s="70"/>
    </row>
    <row r="53" spans="1:18" ht="14.25" thickBot="1" x14ac:dyDescent="0.3">
      <c r="B53" s="79"/>
      <c r="C53" s="79"/>
      <c r="D53" s="79"/>
      <c r="E53" s="79"/>
      <c r="F53" s="80"/>
      <c r="G53" s="79"/>
      <c r="I53" s="72"/>
      <c r="L53" s="11"/>
      <c r="M53" s="11"/>
      <c r="N53" s="11"/>
      <c r="O53" s="72"/>
      <c r="P53" s="72"/>
      <c r="Q53" s="72"/>
      <c r="R53" s="72"/>
    </row>
    <row r="54" spans="1:18" s="32" customFormat="1" ht="21" thickBot="1" x14ac:dyDescent="0.3">
      <c r="A54" s="172"/>
      <c r="B54" s="48" t="s">
        <v>89</v>
      </c>
      <c r="C54" s="457" t="s">
        <v>190</v>
      </c>
      <c r="D54" s="379"/>
      <c r="E54" s="379"/>
      <c r="F54" s="379"/>
      <c r="G54" s="380"/>
      <c r="H54" s="176"/>
      <c r="I54" s="31"/>
      <c r="J54" s="70"/>
      <c r="K54" s="70"/>
      <c r="L54" s="77"/>
      <c r="M54" s="58"/>
      <c r="N54" s="58"/>
    </row>
    <row r="55" spans="1:18" s="32" customFormat="1" ht="34.5" customHeight="1" thickBot="1" x14ac:dyDescent="0.3">
      <c r="A55" s="172"/>
      <c r="B55" s="47" t="s">
        <v>62</v>
      </c>
      <c r="C55" s="369" t="s">
        <v>194</v>
      </c>
      <c r="D55" s="458"/>
      <c r="E55" s="458"/>
      <c r="F55" s="458"/>
      <c r="G55" s="459"/>
      <c r="H55" s="176"/>
      <c r="I55" s="31"/>
      <c r="J55" s="70"/>
      <c r="K55" s="70"/>
      <c r="L55" s="83"/>
      <c r="M55" s="58"/>
      <c r="N55" s="58"/>
    </row>
    <row r="56" spans="1:18" s="34" customFormat="1" ht="32.25" customHeight="1" thickBot="1" x14ac:dyDescent="0.35">
      <c r="A56" s="173"/>
      <c r="B56" s="56" t="s">
        <v>63</v>
      </c>
      <c r="C56" s="378" t="s">
        <v>193</v>
      </c>
      <c r="D56" s="379"/>
      <c r="E56" s="379"/>
      <c r="F56" s="379"/>
      <c r="G56" s="380"/>
      <c r="H56" s="178"/>
      <c r="I56" s="33"/>
      <c r="J56" s="57"/>
      <c r="K56" s="57"/>
      <c r="L56" s="84"/>
      <c r="M56" s="59"/>
      <c r="N56" s="59"/>
    </row>
    <row r="57" spans="1:18" s="32" customFormat="1" ht="37.5" customHeight="1" thickBot="1" x14ac:dyDescent="0.3">
      <c r="A57" s="172"/>
      <c r="B57" s="49" t="s">
        <v>64</v>
      </c>
      <c r="C57" s="451">
        <v>0.5</v>
      </c>
      <c r="D57" s="452"/>
      <c r="E57" s="452"/>
      <c r="F57" s="452"/>
      <c r="G57" s="453"/>
      <c r="H57" s="176"/>
      <c r="I57" s="69"/>
      <c r="J57" s="70"/>
      <c r="K57" s="70"/>
      <c r="L57" s="58"/>
      <c r="M57" s="58"/>
      <c r="N57" s="58"/>
      <c r="O57" s="70"/>
      <c r="P57" s="70"/>
      <c r="Q57" s="70"/>
      <c r="R57" s="70"/>
    </row>
    <row r="58" spans="1:18" s="32" customFormat="1" ht="30" customHeight="1" thickBot="1" x14ac:dyDescent="0.35">
      <c r="A58" s="172"/>
      <c r="B58" s="51"/>
      <c r="C58" s="52" t="s">
        <v>65</v>
      </c>
      <c r="D58" s="53" t="s">
        <v>66</v>
      </c>
      <c r="E58" s="66" t="s">
        <v>173</v>
      </c>
      <c r="F58" s="54" t="s">
        <v>67</v>
      </c>
      <c r="G58" s="55" t="s">
        <v>68</v>
      </c>
      <c r="H58" s="176"/>
      <c r="I58" s="69"/>
      <c r="J58" s="70"/>
      <c r="K58" s="70"/>
      <c r="L58" s="58"/>
      <c r="M58" s="58"/>
      <c r="N58" s="58"/>
      <c r="O58" s="70"/>
      <c r="P58" s="70"/>
      <c r="Q58" s="70"/>
      <c r="R58" s="70"/>
    </row>
    <row r="59" spans="1:18" s="32" customFormat="1" ht="23.25" customHeight="1" x14ac:dyDescent="0.35">
      <c r="A59" s="172"/>
      <c r="B59" s="357" t="s">
        <v>69</v>
      </c>
      <c r="C59" s="50">
        <v>82101500</v>
      </c>
      <c r="D59" s="63" t="s">
        <v>79</v>
      </c>
      <c r="E59" s="36">
        <v>90</v>
      </c>
      <c r="F59" s="358" t="str">
        <f>IF(K63&gt;=1,"CUMPLE","NO CUMPLE")</f>
        <v>CUMPLE</v>
      </c>
      <c r="G59" s="363"/>
      <c r="H59" s="176"/>
      <c r="I59" s="69"/>
      <c r="J59" s="94" t="s">
        <v>79</v>
      </c>
      <c r="K59" s="70">
        <f>IF(D59="X",1,0)</f>
        <v>1</v>
      </c>
      <c r="L59" s="58"/>
      <c r="M59" s="58"/>
      <c r="N59" s="58"/>
      <c r="O59" s="70"/>
      <c r="P59" s="70"/>
      <c r="Q59" s="70"/>
      <c r="R59" s="70"/>
    </row>
    <row r="60" spans="1:18" s="34" customFormat="1" ht="15" customHeight="1" x14ac:dyDescent="0.3">
      <c r="A60" s="173"/>
      <c r="B60" s="357"/>
      <c r="C60" s="35">
        <v>82101600</v>
      </c>
      <c r="D60" s="63" t="s">
        <v>79</v>
      </c>
      <c r="E60" s="37">
        <v>90</v>
      </c>
      <c r="F60" s="358"/>
      <c r="G60" s="364"/>
      <c r="H60" s="178"/>
      <c r="I60" s="71"/>
      <c r="J60" s="57"/>
      <c r="K60" s="70">
        <f t="shared" ref="K60:K62" si="4">IF(D60="X",1,0)</f>
        <v>1</v>
      </c>
      <c r="L60" s="59"/>
      <c r="M60" s="59"/>
      <c r="N60" s="59"/>
      <c r="O60" s="57"/>
      <c r="P60" s="57"/>
      <c r="Q60" s="57"/>
      <c r="R60" s="57"/>
    </row>
    <row r="61" spans="1:18" s="34" customFormat="1" ht="19.5" x14ac:dyDescent="0.3">
      <c r="A61" s="173"/>
      <c r="B61" s="357"/>
      <c r="C61" s="35">
        <v>82101800</v>
      </c>
      <c r="D61" s="63" t="s">
        <v>79</v>
      </c>
      <c r="E61" s="37">
        <v>90</v>
      </c>
      <c r="F61" s="358"/>
      <c r="G61" s="364"/>
      <c r="H61" s="178"/>
      <c r="I61" s="71"/>
      <c r="J61" s="57"/>
      <c r="K61" s="70">
        <f t="shared" si="4"/>
        <v>1</v>
      </c>
      <c r="L61" s="59"/>
      <c r="M61" s="59"/>
      <c r="N61" s="59"/>
      <c r="O61" s="57"/>
      <c r="P61" s="57"/>
      <c r="Q61" s="57"/>
      <c r="R61" s="57"/>
    </row>
    <row r="62" spans="1:18" s="34" customFormat="1" ht="18" customHeight="1" thickBot="1" x14ac:dyDescent="0.35">
      <c r="A62" s="173"/>
      <c r="B62" s="357"/>
      <c r="C62" s="38">
        <v>82101900</v>
      </c>
      <c r="D62" s="63" t="s">
        <v>79</v>
      </c>
      <c r="E62" s="39">
        <v>90</v>
      </c>
      <c r="F62" s="358"/>
      <c r="G62" s="365"/>
      <c r="H62" s="178"/>
      <c r="I62" s="71"/>
      <c r="J62" s="57"/>
      <c r="K62" s="70">
        <f t="shared" si="4"/>
        <v>1</v>
      </c>
      <c r="L62" s="59"/>
      <c r="M62" s="59"/>
      <c r="N62" s="59"/>
      <c r="O62" s="57"/>
      <c r="P62" s="57"/>
      <c r="Q62" s="57"/>
      <c r="R62" s="57"/>
    </row>
    <row r="63" spans="1:18" s="32" customFormat="1" ht="22.5" customHeight="1" thickBot="1" x14ac:dyDescent="0.35">
      <c r="A63" s="172"/>
      <c r="B63" s="40" t="s">
        <v>171</v>
      </c>
      <c r="C63" s="41"/>
      <c r="D63" s="64">
        <v>41991</v>
      </c>
      <c r="E63" s="61"/>
      <c r="F63" s="43" t="str">
        <f>IF(D63="","NO CUMPLE","CUMPLE")</f>
        <v>CUMPLE</v>
      </c>
      <c r="G63" s="88"/>
      <c r="H63" s="179">
        <f>YEAR(D63)</f>
        <v>2014</v>
      </c>
      <c r="I63" s="69"/>
      <c r="J63" s="70"/>
      <c r="K63" s="70">
        <f>SUM(K59:K62)</f>
        <v>4</v>
      </c>
      <c r="L63" s="58"/>
      <c r="M63" s="58"/>
      <c r="N63" s="58"/>
      <c r="O63" s="70"/>
      <c r="P63" s="70"/>
      <c r="Q63" s="70"/>
      <c r="R63" s="70"/>
    </row>
    <row r="64" spans="1:18" s="32" customFormat="1" ht="20.25" customHeight="1" thickBot="1" x14ac:dyDescent="0.35">
      <c r="A64" s="172"/>
      <c r="B64" s="40" t="s">
        <v>70</v>
      </c>
      <c r="C64" s="41"/>
      <c r="D64" s="65">
        <v>1022100747</v>
      </c>
      <c r="E64" s="61"/>
      <c r="F64" s="43" t="str">
        <f>IF(D64="","NO CUMPLE","CUMPLE")</f>
        <v>CUMPLE</v>
      </c>
      <c r="G64" s="88"/>
      <c r="H64" s="176"/>
      <c r="I64" s="69"/>
      <c r="J64" s="70"/>
      <c r="K64" s="70"/>
      <c r="L64" s="58"/>
      <c r="M64" s="58"/>
      <c r="N64" s="58"/>
      <c r="O64" s="70"/>
      <c r="P64" s="70"/>
      <c r="Q64" s="70"/>
      <c r="R64" s="70"/>
    </row>
    <row r="65" spans="1:18" s="32" customFormat="1" ht="24.75" customHeight="1" thickBot="1" x14ac:dyDescent="0.35">
      <c r="A65" s="172"/>
      <c r="B65" s="40" t="s">
        <v>72</v>
      </c>
      <c r="C65" s="41"/>
      <c r="D65" s="64">
        <v>42369</v>
      </c>
      <c r="E65" s="62"/>
      <c r="F65" s="43" t="str">
        <f>IF(D65="","",IF(OR(D65&gt;$C$5,D65&lt;$K$25,),"NO CUMPLE","CUMPLE"))</f>
        <v>CUMPLE</v>
      </c>
      <c r="G65" s="88"/>
      <c r="H65" s="180"/>
      <c r="I65" s="69"/>
      <c r="J65" s="70"/>
      <c r="K65" s="95">
        <v>41846</v>
      </c>
      <c r="L65" s="58"/>
      <c r="M65" s="58"/>
      <c r="N65" s="58"/>
      <c r="O65" s="75"/>
      <c r="P65" s="70"/>
      <c r="Q65" s="70"/>
      <c r="R65" s="70"/>
    </row>
    <row r="66" spans="1:18" s="32" customFormat="1" ht="19.5" customHeight="1" thickBot="1" x14ac:dyDescent="0.35">
      <c r="A66" s="172"/>
      <c r="B66" s="40" t="s">
        <v>71</v>
      </c>
      <c r="C66" s="41"/>
      <c r="D66" s="42">
        <f>IFERROR((D64/(VLOOKUP(H63,Hoja1!$A$9:$C$44,3,0)))*C57,"PENDIENTE")</f>
        <v>829.62722970779225</v>
      </c>
      <c r="E66" s="62"/>
      <c r="F66" s="43" t="str">
        <f>IF(D66=0,"NO CUMPLE","CUMPLE")</f>
        <v>CUMPLE</v>
      </c>
      <c r="G66" s="88"/>
      <c r="H66" s="180"/>
      <c r="I66" s="69"/>
      <c r="J66" s="70"/>
      <c r="K66" s="70"/>
      <c r="L66" s="58"/>
      <c r="M66" s="58"/>
      <c r="N66" s="58"/>
      <c r="O66" s="70"/>
      <c r="P66" s="70"/>
      <c r="Q66" s="70"/>
      <c r="R66" s="70"/>
    </row>
    <row r="67" spans="1:18" s="32" customFormat="1" ht="19.5" x14ac:dyDescent="0.35">
      <c r="A67" s="172"/>
      <c r="B67" s="359" t="s">
        <v>86</v>
      </c>
      <c r="C67" s="50" t="s">
        <v>81</v>
      </c>
      <c r="D67" s="63" t="s">
        <v>79</v>
      </c>
      <c r="E67" s="36"/>
      <c r="F67" s="358" t="str">
        <f>IF(K72&gt;=1,"CUMPLE","NO CUMPLE")</f>
        <v>CUMPLE</v>
      </c>
      <c r="G67" s="86"/>
      <c r="H67" s="176"/>
      <c r="I67" s="69"/>
      <c r="J67" s="94" t="s">
        <v>79</v>
      </c>
      <c r="K67" s="70">
        <f>IF(D67="X",1,0)</f>
        <v>1</v>
      </c>
      <c r="L67" s="58"/>
      <c r="M67" s="58"/>
      <c r="N67" s="58"/>
      <c r="O67" s="70"/>
      <c r="P67" s="70"/>
      <c r="Q67" s="70"/>
      <c r="R67" s="70"/>
    </row>
    <row r="68" spans="1:18" s="34" customFormat="1" ht="19.5" x14ac:dyDescent="0.3">
      <c r="A68" s="173"/>
      <c r="B68" s="359"/>
      <c r="C68" s="35" t="s">
        <v>82</v>
      </c>
      <c r="D68" s="63" t="s">
        <v>79</v>
      </c>
      <c r="E68" s="37"/>
      <c r="F68" s="358"/>
      <c r="G68" s="85"/>
      <c r="H68" s="178"/>
      <c r="I68" s="71"/>
      <c r="J68" s="57"/>
      <c r="K68" s="70">
        <f t="shared" ref="K68:K71" si="5">IF(D68="X",1,0)</f>
        <v>1</v>
      </c>
      <c r="L68" s="59"/>
      <c r="M68" s="59"/>
      <c r="N68" s="59"/>
      <c r="O68" s="57"/>
      <c r="P68" s="57"/>
      <c r="Q68" s="57"/>
      <c r="R68" s="57"/>
    </row>
    <row r="69" spans="1:18" s="34" customFormat="1" ht="19.5" x14ac:dyDescent="0.3">
      <c r="A69" s="173"/>
      <c r="B69" s="359"/>
      <c r="C69" s="35" t="s">
        <v>83</v>
      </c>
      <c r="D69" s="63" t="s">
        <v>79</v>
      </c>
      <c r="E69" s="37"/>
      <c r="F69" s="358"/>
      <c r="G69" s="85"/>
      <c r="H69" s="178"/>
      <c r="I69" s="71"/>
      <c r="J69" s="57"/>
      <c r="K69" s="70">
        <f t="shared" si="5"/>
        <v>1</v>
      </c>
      <c r="L69" s="59"/>
      <c r="M69" s="59"/>
      <c r="N69" s="59"/>
      <c r="O69" s="57"/>
      <c r="P69" s="57"/>
      <c r="Q69" s="57"/>
      <c r="R69" s="57"/>
    </row>
    <row r="70" spans="1:18" s="34" customFormat="1" ht="19.5" x14ac:dyDescent="0.3">
      <c r="A70" s="173"/>
      <c r="B70" s="359"/>
      <c r="C70" s="38" t="s">
        <v>84</v>
      </c>
      <c r="D70" s="63"/>
      <c r="E70" s="67"/>
      <c r="F70" s="358"/>
      <c r="G70" s="85"/>
      <c r="H70" s="178"/>
      <c r="I70" s="71"/>
      <c r="J70" s="57"/>
      <c r="K70" s="70">
        <f t="shared" si="5"/>
        <v>0</v>
      </c>
      <c r="L70" s="59"/>
      <c r="M70" s="59"/>
      <c r="N70" s="59"/>
      <c r="O70" s="57"/>
      <c r="P70" s="57"/>
      <c r="Q70" s="57"/>
      <c r="R70" s="57"/>
    </row>
    <row r="71" spans="1:18" s="34" customFormat="1" ht="20.25" thickBot="1" x14ac:dyDescent="0.35">
      <c r="A71" s="173"/>
      <c r="B71" s="359"/>
      <c r="C71" s="68" t="s">
        <v>85</v>
      </c>
      <c r="D71" s="63"/>
      <c r="E71" s="39"/>
      <c r="F71" s="358"/>
      <c r="G71" s="87"/>
      <c r="H71" s="178"/>
      <c r="I71" s="71"/>
      <c r="J71" s="57"/>
      <c r="K71" s="70">
        <f t="shared" si="5"/>
        <v>0</v>
      </c>
      <c r="L71" s="59"/>
      <c r="M71" s="59"/>
      <c r="N71" s="59"/>
      <c r="O71" s="57"/>
      <c r="P71" s="57"/>
      <c r="Q71" s="57"/>
      <c r="R71" s="57"/>
    </row>
    <row r="72" spans="1:18" s="32" customFormat="1" ht="16.5" thickBot="1" x14ac:dyDescent="0.35">
      <c r="A72" s="172"/>
      <c r="B72" s="45" t="s">
        <v>87</v>
      </c>
      <c r="C72" s="46"/>
      <c r="D72" s="46"/>
      <c r="E72" s="46"/>
      <c r="F72" s="78" t="str">
        <f>IF(F67="","PENDIENTE",IF(F66="","PENDIENTE",IF(F65="","PENDIENTE",IF(F64="","PENDIENTE",IF(F63="","PENDIENTE",IF(F59="","PENDIENTE",IF(F67="NO CUMPLE","NO CUMPLE",IF(F66="NO CUMPLE","NO CUMPLE",IF(F65="NO CUMPLE","NO CUMPLE",IF(F64="NO CUMPLE","NO CUMPLE",(IF(F63="NO CUMPLE","NO CUMPLE",IF(F59="NO CUMPLE","NO CUMPLE","CUMPLE")))))))))))))</f>
        <v>CUMPLE</v>
      </c>
      <c r="G72" s="44"/>
      <c r="H72" s="181" t="s">
        <v>74</v>
      </c>
      <c r="I72" s="69"/>
      <c r="J72" s="70"/>
      <c r="K72" s="70">
        <f>SUM(K67:K71)</f>
        <v>3</v>
      </c>
      <c r="L72" s="58"/>
      <c r="M72" s="58"/>
      <c r="N72" s="58"/>
      <c r="O72" s="70"/>
      <c r="P72" s="70"/>
      <c r="Q72" s="70"/>
      <c r="R72" s="70"/>
    </row>
    <row r="73" spans="1:18" ht="14.25" thickBot="1" x14ac:dyDescent="0.3">
      <c r="B73" s="79"/>
      <c r="C73" s="79"/>
      <c r="D73" s="79"/>
      <c r="E73" s="79"/>
      <c r="F73" s="80"/>
      <c r="G73" s="79"/>
      <c r="I73" s="72"/>
      <c r="L73" s="11"/>
      <c r="M73" s="11"/>
      <c r="N73" s="11"/>
      <c r="O73" s="72"/>
      <c r="P73" s="72"/>
      <c r="Q73" s="72"/>
      <c r="R73" s="72"/>
    </row>
    <row r="74" spans="1:18" s="32" customFormat="1" ht="21" thickBot="1" x14ac:dyDescent="0.3">
      <c r="A74" s="172"/>
      <c r="B74" s="48" t="s">
        <v>90</v>
      </c>
      <c r="C74" s="378" t="s">
        <v>190</v>
      </c>
      <c r="D74" s="379"/>
      <c r="E74" s="379"/>
      <c r="F74" s="379"/>
      <c r="G74" s="380"/>
      <c r="H74" s="176"/>
      <c r="I74" s="31"/>
      <c r="J74" s="70"/>
      <c r="K74" s="70"/>
      <c r="L74" s="77"/>
      <c r="M74" s="58"/>
      <c r="N74" s="58"/>
    </row>
    <row r="75" spans="1:18" s="32" customFormat="1" ht="34.5" customHeight="1" thickBot="1" x14ac:dyDescent="0.3">
      <c r="A75" s="172"/>
      <c r="B75" s="47" t="s">
        <v>62</v>
      </c>
      <c r="C75" s="381" t="s">
        <v>196</v>
      </c>
      <c r="D75" s="367"/>
      <c r="E75" s="367"/>
      <c r="F75" s="367"/>
      <c r="G75" s="368"/>
      <c r="H75" s="176"/>
      <c r="I75" s="31"/>
      <c r="J75" s="70"/>
      <c r="K75" s="70"/>
      <c r="L75" s="83"/>
      <c r="M75" s="58"/>
      <c r="N75" s="58"/>
    </row>
    <row r="76" spans="1:18" s="34" customFormat="1" ht="32.25" customHeight="1" thickBot="1" x14ac:dyDescent="0.35">
      <c r="A76" s="173"/>
      <c r="B76" s="56" t="s">
        <v>63</v>
      </c>
      <c r="C76" s="454" t="s">
        <v>195</v>
      </c>
      <c r="D76" s="455"/>
      <c r="E76" s="455"/>
      <c r="F76" s="455"/>
      <c r="G76" s="456"/>
      <c r="H76" s="178"/>
      <c r="I76" s="33"/>
      <c r="J76" s="57"/>
      <c r="K76" s="57"/>
      <c r="L76" s="84"/>
      <c r="M76" s="59"/>
      <c r="N76" s="59"/>
    </row>
    <row r="77" spans="1:18" s="32" customFormat="1" ht="37.5" customHeight="1" thickBot="1" x14ac:dyDescent="0.3">
      <c r="A77" s="172"/>
      <c r="B77" s="49" t="s">
        <v>64</v>
      </c>
      <c r="C77" s="451">
        <v>1</v>
      </c>
      <c r="D77" s="452"/>
      <c r="E77" s="452"/>
      <c r="F77" s="452"/>
      <c r="G77" s="453"/>
      <c r="H77" s="176"/>
      <c r="I77" s="69"/>
      <c r="J77" s="70"/>
      <c r="K77" s="70"/>
      <c r="L77" s="58"/>
      <c r="M77" s="58"/>
      <c r="N77" s="58"/>
      <c r="O77" s="70"/>
      <c r="P77" s="70"/>
      <c r="Q77" s="70"/>
      <c r="R77" s="70"/>
    </row>
    <row r="78" spans="1:18" s="32" customFormat="1" ht="30" customHeight="1" thickBot="1" x14ac:dyDescent="0.35">
      <c r="A78" s="172"/>
      <c r="B78" s="51"/>
      <c r="C78" s="52" t="s">
        <v>65</v>
      </c>
      <c r="D78" s="53" t="s">
        <v>66</v>
      </c>
      <c r="E78" s="66" t="s">
        <v>172</v>
      </c>
      <c r="F78" s="54" t="s">
        <v>67</v>
      </c>
      <c r="G78" s="55" t="s">
        <v>68</v>
      </c>
      <c r="H78" s="176"/>
      <c r="I78" s="69"/>
      <c r="J78" s="70"/>
      <c r="K78" s="70"/>
      <c r="L78" s="58"/>
      <c r="M78" s="58"/>
      <c r="N78" s="58"/>
      <c r="O78" s="70"/>
      <c r="P78" s="70"/>
      <c r="Q78" s="70"/>
      <c r="R78" s="70"/>
    </row>
    <row r="79" spans="1:18" s="32" customFormat="1" ht="23.25" customHeight="1" x14ac:dyDescent="0.35">
      <c r="A79" s="172"/>
      <c r="B79" s="357" t="s">
        <v>69</v>
      </c>
      <c r="C79" s="50">
        <v>82101500</v>
      </c>
      <c r="D79" s="63" t="s">
        <v>79</v>
      </c>
      <c r="E79" s="36">
        <v>80</v>
      </c>
      <c r="F79" s="358" t="str">
        <f>IF(K83&gt;=1,"CUMPLE","NO CUMPLE")</f>
        <v>CUMPLE</v>
      </c>
      <c r="G79" s="363"/>
      <c r="H79" s="176"/>
      <c r="I79" s="69"/>
      <c r="J79" s="94" t="s">
        <v>79</v>
      </c>
      <c r="K79" s="70">
        <f>IF(D79="X",1,0)</f>
        <v>1</v>
      </c>
      <c r="L79" s="58"/>
      <c r="M79" s="58"/>
      <c r="N79" s="58"/>
      <c r="O79" s="70"/>
      <c r="P79" s="70"/>
      <c r="Q79" s="70"/>
      <c r="R79" s="70"/>
    </row>
    <row r="80" spans="1:18" s="34" customFormat="1" ht="15" customHeight="1" x14ac:dyDescent="0.3">
      <c r="A80" s="173"/>
      <c r="B80" s="357"/>
      <c r="C80" s="35">
        <v>82101600</v>
      </c>
      <c r="D80" s="63" t="s">
        <v>79</v>
      </c>
      <c r="E80" s="37">
        <v>80</v>
      </c>
      <c r="F80" s="358"/>
      <c r="G80" s="364"/>
      <c r="H80" s="178"/>
      <c r="I80" s="71"/>
      <c r="J80" s="57"/>
      <c r="K80" s="70">
        <f t="shared" ref="K80:K82" si="6">IF(D80="X",1,0)</f>
        <v>1</v>
      </c>
      <c r="L80" s="59"/>
      <c r="M80" s="59"/>
      <c r="N80" s="59"/>
      <c r="O80" s="57"/>
      <c r="P80" s="57"/>
      <c r="Q80" s="57"/>
      <c r="R80" s="57"/>
    </row>
    <row r="81" spans="1:18" s="34" customFormat="1" ht="19.5" x14ac:dyDescent="0.3">
      <c r="A81" s="173"/>
      <c r="B81" s="357"/>
      <c r="C81" s="35">
        <v>82101800</v>
      </c>
      <c r="D81" s="63" t="s">
        <v>79</v>
      </c>
      <c r="E81" s="37">
        <v>80</v>
      </c>
      <c r="F81" s="358"/>
      <c r="G81" s="364"/>
      <c r="H81" s="178"/>
      <c r="I81" s="71"/>
      <c r="J81" s="57"/>
      <c r="K81" s="70">
        <f t="shared" si="6"/>
        <v>1</v>
      </c>
      <c r="L81" s="59"/>
      <c r="M81" s="59"/>
      <c r="N81" s="59"/>
      <c r="O81" s="57"/>
      <c r="P81" s="57"/>
      <c r="Q81" s="57"/>
      <c r="R81" s="57"/>
    </row>
    <row r="82" spans="1:18" s="34" customFormat="1" ht="18" customHeight="1" thickBot="1" x14ac:dyDescent="0.35">
      <c r="A82" s="173"/>
      <c r="B82" s="357"/>
      <c r="C82" s="38">
        <v>82101900</v>
      </c>
      <c r="D82" s="63" t="s">
        <v>79</v>
      </c>
      <c r="E82" s="39">
        <v>80</v>
      </c>
      <c r="F82" s="358"/>
      <c r="G82" s="365"/>
      <c r="H82" s="178"/>
      <c r="I82" s="71"/>
      <c r="J82" s="57"/>
      <c r="K82" s="70">
        <f t="shared" si="6"/>
        <v>1</v>
      </c>
      <c r="L82" s="59"/>
      <c r="M82" s="59"/>
      <c r="N82" s="59"/>
      <c r="O82" s="57"/>
      <c r="P82" s="57"/>
      <c r="Q82" s="57"/>
      <c r="R82" s="57"/>
    </row>
    <row r="83" spans="1:18" s="32" customFormat="1" ht="22.5" customHeight="1" thickBot="1" x14ac:dyDescent="0.35">
      <c r="A83" s="172"/>
      <c r="B83" s="40" t="s">
        <v>171</v>
      </c>
      <c r="C83" s="41"/>
      <c r="D83" s="64">
        <v>42003</v>
      </c>
      <c r="E83" s="61"/>
      <c r="F83" s="43" t="str">
        <f>IF(D83="","NO CUMPLE","CUMPLE")</f>
        <v>CUMPLE</v>
      </c>
      <c r="G83" s="88"/>
      <c r="H83" s="179">
        <f>YEAR(D83)</f>
        <v>2014</v>
      </c>
      <c r="I83" s="69"/>
      <c r="J83" s="70"/>
      <c r="K83" s="70">
        <f>SUM(K79:K82)</f>
        <v>4</v>
      </c>
      <c r="L83" s="58"/>
      <c r="M83" s="58"/>
      <c r="N83" s="58"/>
      <c r="O83" s="70"/>
      <c r="P83" s="70"/>
      <c r="Q83" s="70"/>
      <c r="R83" s="70"/>
    </row>
    <row r="84" spans="1:18" s="32" customFormat="1" ht="20.25" customHeight="1" thickBot="1" x14ac:dyDescent="0.35">
      <c r="A84" s="172"/>
      <c r="B84" s="40" t="s">
        <v>70</v>
      </c>
      <c r="C84" s="41"/>
      <c r="D84" s="65">
        <v>299933215</v>
      </c>
      <c r="E84" s="61"/>
      <c r="F84" s="43" t="str">
        <f>IF(D84="","NO CUMPLE","CUMPLE")</f>
        <v>CUMPLE</v>
      </c>
      <c r="G84" s="88"/>
      <c r="H84" s="176"/>
      <c r="I84" s="69"/>
      <c r="J84" s="70"/>
      <c r="K84" s="70"/>
      <c r="L84" s="58"/>
      <c r="M84" s="58"/>
      <c r="N84" s="58"/>
      <c r="O84" s="70"/>
      <c r="P84" s="70"/>
      <c r="Q84" s="70"/>
      <c r="R84" s="70"/>
    </row>
    <row r="85" spans="1:18" s="32" customFormat="1" ht="24.75" customHeight="1" thickBot="1" x14ac:dyDescent="0.35">
      <c r="A85" s="172"/>
      <c r="B85" s="40" t="s">
        <v>72</v>
      </c>
      <c r="C85" s="41"/>
      <c r="D85" s="64">
        <v>42184</v>
      </c>
      <c r="E85" s="62"/>
      <c r="F85" s="43" t="str">
        <f>IF(D85="","",IF(OR(D85&gt;$C$5,D85&lt;$K$25,),"NO CUMPLE","CUMPLE"))</f>
        <v>CUMPLE</v>
      </c>
      <c r="G85" s="88"/>
      <c r="H85" s="180"/>
      <c r="I85" s="69"/>
      <c r="J85" s="70"/>
      <c r="K85" s="95">
        <v>41846</v>
      </c>
      <c r="L85" s="58"/>
      <c r="M85" s="58"/>
      <c r="N85" s="58"/>
      <c r="O85" s="75"/>
      <c r="P85" s="70"/>
      <c r="Q85" s="70"/>
      <c r="R85" s="70"/>
    </row>
    <row r="86" spans="1:18" s="32" customFormat="1" ht="19.5" customHeight="1" thickBot="1" x14ac:dyDescent="0.35">
      <c r="A86" s="172"/>
      <c r="B86" s="40" t="s">
        <v>71</v>
      </c>
      <c r="C86" s="41"/>
      <c r="D86" s="42">
        <f>IFERROR((D84/(VLOOKUP(H83,Hoja1!$A$9:$C$44,3,0)))*C77,"PENDIENTE")</f>
        <v>486.9045698051948</v>
      </c>
      <c r="E86" s="62"/>
      <c r="F86" s="43" t="str">
        <f>IF(D86=0,"NO CUMPLE","CUMPLE")</f>
        <v>CUMPLE</v>
      </c>
      <c r="G86" s="88"/>
      <c r="H86" s="180"/>
      <c r="I86" s="69"/>
      <c r="J86" s="70"/>
      <c r="K86" s="70"/>
      <c r="L86" s="58"/>
      <c r="M86" s="58"/>
      <c r="N86" s="58"/>
      <c r="O86" s="70"/>
      <c r="P86" s="70"/>
      <c r="Q86" s="70"/>
      <c r="R86" s="70"/>
    </row>
    <row r="87" spans="1:18" s="32" customFormat="1" ht="19.5" x14ac:dyDescent="0.35">
      <c r="A87" s="172"/>
      <c r="B87" s="359" t="s">
        <v>86</v>
      </c>
      <c r="C87" s="50" t="s">
        <v>81</v>
      </c>
      <c r="D87" s="63"/>
      <c r="E87" s="36"/>
      <c r="F87" s="358" t="str">
        <f>IF(K92&gt;=1,"CUMPLE","NO CUMPLE")</f>
        <v>CUMPLE</v>
      </c>
      <c r="G87" s="86"/>
      <c r="H87" s="176"/>
      <c r="I87" s="69"/>
      <c r="J87" s="94" t="s">
        <v>79</v>
      </c>
      <c r="K87" s="70">
        <f>IF(D87="X",1,0)</f>
        <v>0</v>
      </c>
      <c r="L87" s="58"/>
      <c r="M87" s="58"/>
      <c r="N87" s="58"/>
      <c r="O87" s="70"/>
      <c r="P87" s="70"/>
      <c r="Q87" s="70"/>
      <c r="R87" s="70"/>
    </row>
    <row r="88" spans="1:18" s="34" customFormat="1" ht="19.5" x14ac:dyDescent="0.3">
      <c r="A88" s="173"/>
      <c r="B88" s="359"/>
      <c r="C88" s="35" t="s">
        <v>82</v>
      </c>
      <c r="D88" s="63" t="s">
        <v>79</v>
      </c>
      <c r="E88" s="37"/>
      <c r="F88" s="358"/>
      <c r="G88" s="85"/>
      <c r="H88" s="178"/>
      <c r="I88" s="71"/>
      <c r="J88" s="57"/>
      <c r="K88" s="70">
        <f t="shared" ref="K88:K91" si="7">IF(D88="X",1,0)</f>
        <v>1</v>
      </c>
      <c r="L88" s="59"/>
      <c r="M88" s="59"/>
      <c r="N88" s="59"/>
      <c r="O88" s="57"/>
      <c r="P88" s="57"/>
      <c r="Q88" s="57"/>
      <c r="R88" s="57"/>
    </row>
    <row r="89" spans="1:18" s="34" customFormat="1" ht="19.5" x14ac:dyDescent="0.3">
      <c r="A89" s="173"/>
      <c r="B89" s="359"/>
      <c r="C89" s="35" t="s">
        <v>83</v>
      </c>
      <c r="D89" s="63" t="s">
        <v>79</v>
      </c>
      <c r="E89" s="37"/>
      <c r="F89" s="358"/>
      <c r="G89" s="85"/>
      <c r="H89" s="178"/>
      <c r="I89" s="71"/>
      <c r="J89" s="57"/>
      <c r="K89" s="70">
        <f t="shared" si="7"/>
        <v>1</v>
      </c>
      <c r="L89" s="59"/>
      <c r="M89" s="59"/>
      <c r="N89" s="59"/>
      <c r="O89" s="57"/>
      <c r="P89" s="57"/>
      <c r="Q89" s="57"/>
      <c r="R89" s="57"/>
    </row>
    <row r="90" spans="1:18" s="34" customFormat="1" ht="19.5" x14ac:dyDescent="0.3">
      <c r="A90" s="173"/>
      <c r="B90" s="359"/>
      <c r="C90" s="38" t="s">
        <v>84</v>
      </c>
      <c r="D90" s="63"/>
      <c r="E90" s="67"/>
      <c r="F90" s="358"/>
      <c r="G90" s="85"/>
      <c r="H90" s="178"/>
      <c r="I90" s="71"/>
      <c r="J90" s="57"/>
      <c r="K90" s="70">
        <f t="shared" si="7"/>
        <v>0</v>
      </c>
      <c r="L90" s="59"/>
      <c r="M90" s="59"/>
      <c r="N90" s="59"/>
      <c r="O90" s="57"/>
      <c r="P90" s="57"/>
      <c r="Q90" s="57"/>
      <c r="R90" s="57"/>
    </row>
    <row r="91" spans="1:18" s="34" customFormat="1" ht="20.25" thickBot="1" x14ac:dyDescent="0.35">
      <c r="A91" s="173"/>
      <c r="B91" s="359"/>
      <c r="C91" s="68" t="s">
        <v>85</v>
      </c>
      <c r="D91" s="63" t="s">
        <v>79</v>
      </c>
      <c r="E91" s="39"/>
      <c r="F91" s="358"/>
      <c r="G91" s="87"/>
      <c r="H91" s="178"/>
      <c r="I91" s="71"/>
      <c r="J91" s="57"/>
      <c r="K91" s="70">
        <f t="shared" si="7"/>
        <v>1</v>
      </c>
      <c r="L91" s="59"/>
      <c r="M91" s="59"/>
      <c r="N91" s="59"/>
      <c r="O91" s="57"/>
      <c r="P91" s="57"/>
      <c r="Q91" s="57"/>
      <c r="R91" s="57"/>
    </row>
    <row r="92" spans="1:18" s="32" customFormat="1" ht="16.5" thickBot="1" x14ac:dyDescent="0.35">
      <c r="A92" s="172"/>
      <c r="B92" s="45" t="s">
        <v>87</v>
      </c>
      <c r="C92" s="46"/>
      <c r="D92" s="46"/>
      <c r="E92" s="46"/>
      <c r="F92" s="78" t="str">
        <f>IF(F87="","PENDIENTE",IF(F86="","PENDIENTE",IF(F85="","PENDIENTE",IF(F84="","PENDIENTE",IF(F83="","PENDIENTE",IF(F79="","PENDIENTE",IF(F87="NO CUMPLE","NO CUMPLE",IF(F86="NO CUMPLE","NO CUMPLE",IF(F85="NO CUMPLE","NO CUMPLE",IF(F84="NO CUMPLE","NO CUMPLE",(IF(F83="NO CUMPLE","NO CUMPLE",IF(F79="NO CUMPLE","NO CUMPLE","CUMPLE")))))))))))))</f>
        <v>CUMPLE</v>
      </c>
      <c r="G92" s="44"/>
      <c r="H92" s="181" t="s">
        <v>74</v>
      </c>
      <c r="I92" s="69"/>
      <c r="J92" s="70"/>
      <c r="K92" s="70">
        <f>SUM(K87:K91)</f>
        <v>3</v>
      </c>
      <c r="L92" s="58"/>
      <c r="M92" s="58"/>
      <c r="N92" s="58"/>
      <c r="O92" s="70"/>
      <c r="P92" s="70"/>
      <c r="Q92" s="70"/>
      <c r="R92" s="70"/>
    </row>
    <row r="93" spans="1:18" ht="14.25" thickBot="1" x14ac:dyDescent="0.3">
      <c r="B93" s="79"/>
      <c r="C93" s="79"/>
      <c r="D93" s="79"/>
      <c r="E93" s="79"/>
      <c r="F93" s="80"/>
      <c r="G93" s="79"/>
      <c r="I93" s="72"/>
      <c r="L93" s="11"/>
      <c r="M93" s="11"/>
      <c r="N93" s="11"/>
      <c r="O93" s="72"/>
      <c r="P93" s="72"/>
      <c r="Q93" s="72"/>
      <c r="R93" s="72"/>
    </row>
    <row r="94" spans="1:18" s="32" customFormat="1" ht="21" thickBot="1" x14ac:dyDescent="0.3">
      <c r="A94" s="172"/>
      <c r="B94" s="48" t="s">
        <v>91</v>
      </c>
      <c r="C94" s="378" t="s">
        <v>190</v>
      </c>
      <c r="D94" s="379"/>
      <c r="E94" s="379"/>
      <c r="F94" s="379"/>
      <c r="G94" s="380"/>
      <c r="H94" s="176"/>
      <c r="I94" s="31"/>
      <c r="J94" s="70"/>
      <c r="K94" s="70"/>
      <c r="L94" s="77"/>
      <c r="M94" s="58"/>
      <c r="N94" s="58"/>
    </row>
    <row r="95" spans="1:18" s="32" customFormat="1" ht="34.5" customHeight="1" thickBot="1" x14ac:dyDescent="0.3">
      <c r="A95" s="172"/>
      <c r="B95" s="47" t="s">
        <v>62</v>
      </c>
      <c r="C95" s="450" t="s">
        <v>198</v>
      </c>
      <c r="D95" s="382"/>
      <c r="E95" s="382"/>
      <c r="F95" s="382"/>
      <c r="G95" s="383"/>
      <c r="H95" s="176"/>
      <c r="I95" s="31"/>
      <c r="J95" s="70"/>
      <c r="K95" s="70"/>
      <c r="L95" s="83"/>
      <c r="M95" s="58"/>
      <c r="N95" s="58"/>
    </row>
    <row r="96" spans="1:18" s="34" customFormat="1" ht="32.25" customHeight="1" thickBot="1" x14ac:dyDescent="0.35">
      <c r="A96" s="173"/>
      <c r="B96" s="56" t="s">
        <v>63</v>
      </c>
      <c r="C96" s="372" t="s">
        <v>197</v>
      </c>
      <c r="D96" s="373"/>
      <c r="E96" s="373"/>
      <c r="F96" s="373"/>
      <c r="G96" s="374"/>
      <c r="H96" s="200"/>
      <c r="I96" s="33"/>
      <c r="J96" s="57"/>
      <c r="K96" s="57"/>
      <c r="L96" s="84"/>
      <c r="M96" s="59"/>
      <c r="N96" s="59"/>
    </row>
    <row r="97" spans="1:18" s="32" customFormat="1" ht="37.5" customHeight="1" thickBot="1" x14ac:dyDescent="0.3">
      <c r="A97" s="172"/>
      <c r="B97" s="49" t="s">
        <v>64</v>
      </c>
      <c r="C97" s="451">
        <v>1</v>
      </c>
      <c r="D97" s="452"/>
      <c r="E97" s="452"/>
      <c r="F97" s="452"/>
      <c r="G97" s="453"/>
      <c r="H97" s="176"/>
      <c r="I97" s="69"/>
      <c r="J97" s="70"/>
      <c r="K97" s="70"/>
      <c r="L97" s="58"/>
      <c r="M97" s="58"/>
      <c r="N97" s="58"/>
      <c r="O97" s="70"/>
      <c r="P97" s="70"/>
      <c r="Q97" s="70"/>
      <c r="R97" s="70"/>
    </row>
    <row r="98" spans="1:18" s="32" customFormat="1" ht="30" customHeight="1" thickBot="1" x14ac:dyDescent="0.35">
      <c r="A98" s="172"/>
      <c r="B98" s="51"/>
      <c r="C98" s="52" t="s">
        <v>65</v>
      </c>
      <c r="D98" s="53" t="s">
        <v>66</v>
      </c>
      <c r="E98" s="66" t="s">
        <v>172</v>
      </c>
      <c r="F98" s="54" t="s">
        <v>67</v>
      </c>
      <c r="G98" s="55" t="s">
        <v>68</v>
      </c>
      <c r="H98" s="176"/>
      <c r="I98" s="69"/>
      <c r="J98" s="70"/>
      <c r="K98" s="70"/>
      <c r="L98" s="58"/>
      <c r="M98" s="58"/>
      <c r="N98" s="58"/>
      <c r="O98" s="70"/>
      <c r="P98" s="70"/>
      <c r="Q98" s="70"/>
      <c r="R98" s="70"/>
    </row>
    <row r="99" spans="1:18" s="32" customFormat="1" ht="23.25" customHeight="1" x14ac:dyDescent="0.35">
      <c r="A99" s="172"/>
      <c r="B99" s="357" t="s">
        <v>69</v>
      </c>
      <c r="C99" s="50">
        <v>82101500</v>
      </c>
      <c r="D99" s="63" t="s">
        <v>79</v>
      </c>
      <c r="E99" s="36">
        <v>88</v>
      </c>
      <c r="F99" s="358" t="str">
        <f>IF(K103&gt;=1,"CUMPLE","NO CUMPLE")</f>
        <v>CUMPLE</v>
      </c>
      <c r="G99" s="86"/>
      <c r="H99" s="176"/>
      <c r="I99" s="69"/>
      <c r="J99" s="94" t="s">
        <v>79</v>
      </c>
      <c r="K99" s="70">
        <f>IF(D99="X",1,0)</f>
        <v>1</v>
      </c>
      <c r="L99" s="58"/>
      <c r="M99" s="58"/>
      <c r="N99" s="58"/>
      <c r="O99" s="70"/>
      <c r="P99" s="70"/>
      <c r="Q99" s="70"/>
      <c r="R99" s="70"/>
    </row>
    <row r="100" spans="1:18" s="34" customFormat="1" ht="15" customHeight="1" x14ac:dyDescent="0.3">
      <c r="A100" s="173"/>
      <c r="B100" s="357"/>
      <c r="C100" s="35">
        <v>82101600</v>
      </c>
      <c r="D100" s="63" t="s">
        <v>79</v>
      </c>
      <c r="E100" s="37">
        <v>88</v>
      </c>
      <c r="F100" s="358"/>
      <c r="G100" s="85"/>
      <c r="H100" s="178"/>
      <c r="I100" s="71"/>
      <c r="J100" s="57"/>
      <c r="K100" s="70">
        <f t="shared" ref="K100:K102" si="8">IF(D100="X",1,0)</f>
        <v>1</v>
      </c>
      <c r="L100" s="59"/>
      <c r="M100" s="59"/>
      <c r="N100" s="59"/>
      <c r="O100" s="57"/>
      <c r="P100" s="57"/>
      <c r="Q100" s="57"/>
      <c r="R100" s="57"/>
    </row>
    <row r="101" spans="1:18" s="34" customFormat="1" ht="19.5" x14ac:dyDescent="0.3">
      <c r="A101" s="173"/>
      <c r="B101" s="357"/>
      <c r="C101" s="35">
        <v>82101800</v>
      </c>
      <c r="D101" s="63" t="s">
        <v>79</v>
      </c>
      <c r="E101" s="37">
        <v>88</v>
      </c>
      <c r="F101" s="358"/>
      <c r="G101" s="85"/>
      <c r="H101" s="178"/>
      <c r="I101" s="71"/>
      <c r="J101" s="57"/>
      <c r="K101" s="70">
        <f t="shared" si="8"/>
        <v>1</v>
      </c>
      <c r="L101" s="59"/>
      <c r="M101" s="59"/>
      <c r="N101" s="59"/>
      <c r="O101" s="57"/>
      <c r="P101" s="57"/>
      <c r="Q101" s="57"/>
      <c r="R101" s="57"/>
    </row>
    <row r="102" spans="1:18" s="34" customFormat="1" ht="18" customHeight="1" thickBot="1" x14ac:dyDescent="0.35">
      <c r="A102" s="173"/>
      <c r="B102" s="357"/>
      <c r="C102" s="38">
        <v>82101900</v>
      </c>
      <c r="D102" s="63" t="s">
        <v>79</v>
      </c>
      <c r="E102" s="39">
        <v>88</v>
      </c>
      <c r="F102" s="358"/>
      <c r="G102" s="87"/>
      <c r="H102" s="178"/>
      <c r="I102" s="71"/>
      <c r="J102" s="57"/>
      <c r="K102" s="70">
        <f t="shared" si="8"/>
        <v>1</v>
      </c>
      <c r="L102" s="59"/>
      <c r="M102" s="59"/>
      <c r="N102" s="59"/>
      <c r="O102" s="57"/>
      <c r="P102" s="57"/>
      <c r="Q102" s="57"/>
      <c r="R102" s="57"/>
    </row>
    <row r="103" spans="1:18" s="32" customFormat="1" ht="22.5" customHeight="1" thickBot="1" x14ac:dyDescent="0.35">
      <c r="A103" s="172"/>
      <c r="B103" s="40" t="s">
        <v>171</v>
      </c>
      <c r="C103" s="41"/>
      <c r="D103" s="64">
        <v>42943</v>
      </c>
      <c r="E103" s="61"/>
      <c r="F103" s="43" t="str">
        <f>IF(D103="","NO CUMPLE","CUMPLE")</f>
        <v>CUMPLE</v>
      </c>
      <c r="G103" s="88"/>
      <c r="H103" s="179">
        <f>YEAR(D103)</f>
        <v>2017</v>
      </c>
      <c r="I103" s="69"/>
      <c r="J103" s="70"/>
      <c r="K103" s="70">
        <f>SUM(K99:K102)</f>
        <v>4</v>
      </c>
      <c r="L103" s="58"/>
      <c r="M103" s="58"/>
      <c r="N103" s="58"/>
      <c r="O103" s="70"/>
      <c r="P103" s="70"/>
      <c r="Q103" s="70"/>
      <c r="R103" s="70"/>
    </row>
    <row r="104" spans="1:18" s="32" customFormat="1" ht="20.25" customHeight="1" thickBot="1" x14ac:dyDescent="0.35">
      <c r="A104" s="172"/>
      <c r="B104" s="40" t="s">
        <v>70</v>
      </c>
      <c r="C104" s="41"/>
      <c r="D104" s="65">
        <v>204240000</v>
      </c>
      <c r="E104" s="61"/>
      <c r="F104" s="43" t="str">
        <f>IF(D104="","NO CUMPLE","CUMPLE")</f>
        <v>CUMPLE</v>
      </c>
      <c r="G104" s="88"/>
      <c r="H104" s="176"/>
      <c r="I104" s="69"/>
      <c r="J104" s="70"/>
      <c r="K104" s="70"/>
      <c r="L104" s="58"/>
      <c r="M104" s="58"/>
      <c r="N104" s="58"/>
      <c r="O104" s="70"/>
      <c r="P104" s="70"/>
      <c r="Q104" s="70"/>
      <c r="R104" s="70"/>
    </row>
    <row r="105" spans="1:18" s="32" customFormat="1" ht="24.75" customHeight="1" thickBot="1" x14ac:dyDescent="0.35">
      <c r="A105" s="172"/>
      <c r="B105" s="40" t="s">
        <v>72</v>
      </c>
      <c r="C105" s="41"/>
      <c r="D105" s="64">
        <v>43100</v>
      </c>
      <c r="E105" s="62"/>
      <c r="F105" s="43" t="str">
        <f>IF(D105="","",IF(OR(D105&gt;$C$5,D105&lt;$K$25,),"NO CUMPLE","CUMPLE"))</f>
        <v>CUMPLE</v>
      </c>
      <c r="G105" s="88"/>
      <c r="H105" s="180"/>
      <c r="I105" s="69"/>
      <c r="J105" s="70"/>
      <c r="K105" s="95">
        <v>41846</v>
      </c>
      <c r="L105" s="58"/>
      <c r="M105" s="58"/>
      <c r="N105" s="58"/>
      <c r="O105" s="75"/>
      <c r="P105" s="70"/>
      <c r="Q105" s="70"/>
      <c r="R105" s="70"/>
    </row>
    <row r="106" spans="1:18" s="32" customFormat="1" ht="19.5" customHeight="1" thickBot="1" x14ac:dyDescent="0.35">
      <c r="A106" s="172"/>
      <c r="B106" s="40" t="s">
        <v>71</v>
      </c>
      <c r="C106" s="41"/>
      <c r="D106" s="42">
        <f>IFERROR((D104/(VLOOKUP(H103,Hoja1!$A$9:$C$44,3,0)))*C97,"PENDIENTE")</f>
        <v>276.85413241120915</v>
      </c>
      <c r="E106" s="62"/>
      <c r="F106" s="43" t="str">
        <f>IF(D106=0,"NO CUMPLE","CUMPLE")</f>
        <v>CUMPLE</v>
      </c>
      <c r="G106" s="88"/>
      <c r="H106" s="180"/>
      <c r="I106" s="69"/>
      <c r="J106" s="70"/>
      <c r="K106" s="70"/>
      <c r="L106" s="58"/>
      <c r="M106" s="58"/>
      <c r="N106" s="58"/>
      <c r="O106" s="70"/>
      <c r="P106" s="70"/>
      <c r="Q106" s="70"/>
      <c r="R106" s="70"/>
    </row>
    <row r="107" spans="1:18" s="32" customFormat="1" ht="19.5" x14ac:dyDescent="0.35">
      <c r="A107" s="172"/>
      <c r="B107" s="359" t="s">
        <v>86</v>
      </c>
      <c r="C107" s="50" t="s">
        <v>81</v>
      </c>
      <c r="D107" s="63" t="s">
        <v>79</v>
      </c>
      <c r="E107" s="36"/>
      <c r="F107" s="358" t="str">
        <f>IF(K112&gt;=1,"CUMPLE","NO CUMPLE")</f>
        <v>CUMPLE</v>
      </c>
      <c r="G107" s="86"/>
      <c r="H107" s="176"/>
      <c r="I107" s="69"/>
      <c r="J107" s="94" t="s">
        <v>79</v>
      </c>
      <c r="K107" s="70">
        <f>IF(D107="X",1,0)</f>
        <v>1</v>
      </c>
      <c r="L107" s="58"/>
      <c r="M107" s="58">
        <f>IF(F32="CUMPLE",1,0)</f>
        <v>1</v>
      </c>
      <c r="N107" s="58"/>
      <c r="O107" s="70"/>
      <c r="P107" s="70"/>
      <c r="Q107" s="70"/>
      <c r="R107" s="70"/>
    </row>
    <row r="108" spans="1:18" s="34" customFormat="1" ht="19.5" x14ac:dyDescent="0.3">
      <c r="A108" s="173"/>
      <c r="B108" s="359"/>
      <c r="C108" s="35" t="s">
        <v>82</v>
      </c>
      <c r="D108" s="63" t="s">
        <v>79</v>
      </c>
      <c r="E108" s="37"/>
      <c r="F108" s="358"/>
      <c r="G108" s="85"/>
      <c r="H108" s="178"/>
      <c r="I108" s="71"/>
      <c r="J108" s="57"/>
      <c r="K108" s="70">
        <f t="shared" ref="K108:K111" si="9">IF(D108="X",1,0)</f>
        <v>1</v>
      </c>
      <c r="L108" s="59"/>
      <c r="M108" s="58">
        <f>IF(F52="CUMPLE",1,0)</f>
        <v>1</v>
      </c>
      <c r="N108" s="59"/>
      <c r="O108" s="57"/>
      <c r="P108" s="57"/>
      <c r="Q108" s="57"/>
      <c r="R108" s="57"/>
    </row>
    <row r="109" spans="1:18" s="34" customFormat="1" ht="19.5" x14ac:dyDescent="0.3">
      <c r="A109" s="173"/>
      <c r="B109" s="359"/>
      <c r="C109" s="35" t="s">
        <v>83</v>
      </c>
      <c r="D109" s="63" t="s">
        <v>79</v>
      </c>
      <c r="E109" s="37"/>
      <c r="F109" s="358"/>
      <c r="G109" s="85"/>
      <c r="H109" s="178"/>
      <c r="I109" s="71"/>
      <c r="J109" s="57"/>
      <c r="K109" s="70">
        <f t="shared" si="9"/>
        <v>1</v>
      </c>
      <c r="L109" s="59"/>
      <c r="M109" s="58">
        <f>IF(F72="CUMPLE",1,0)</f>
        <v>1</v>
      </c>
      <c r="N109" s="59"/>
      <c r="O109" s="57"/>
      <c r="P109" s="57"/>
      <c r="Q109" s="57"/>
      <c r="R109" s="57"/>
    </row>
    <row r="110" spans="1:18" s="34" customFormat="1" ht="19.5" x14ac:dyDescent="0.3">
      <c r="A110" s="173"/>
      <c r="B110" s="359"/>
      <c r="C110" s="38" t="s">
        <v>84</v>
      </c>
      <c r="D110" s="63" t="s">
        <v>79</v>
      </c>
      <c r="E110" s="67"/>
      <c r="F110" s="358"/>
      <c r="G110" s="85"/>
      <c r="H110" s="178"/>
      <c r="I110" s="71"/>
      <c r="J110" s="57"/>
      <c r="K110" s="70">
        <f t="shared" si="9"/>
        <v>1</v>
      </c>
      <c r="L110" s="59"/>
      <c r="M110" s="58">
        <f>IF(F92="CUMPLE",1,0)</f>
        <v>1</v>
      </c>
      <c r="N110" s="59"/>
      <c r="O110" s="57"/>
      <c r="P110" s="57"/>
      <c r="Q110" s="57"/>
      <c r="R110" s="57"/>
    </row>
    <row r="111" spans="1:18" s="34" customFormat="1" ht="20.25" thickBot="1" x14ac:dyDescent="0.35">
      <c r="A111" s="173"/>
      <c r="B111" s="359"/>
      <c r="C111" s="68" t="s">
        <v>85</v>
      </c>
      <c r="D111" s="63" t="s">
        <v>79</v>
      </c>
      <c r="E111" s="39"/>
      <c r="F111" s="358"/>
      <c r="G111" s="87"/>
      <c r="H111" s="178"/>
      <c r="I111" s="71"/>
      <c r="J111" s="57"/>
      <c r="K111" s="70">
        <f t="shared" si="9"/>
        <v>1</v>
      </c>
      <c r="L111" s="59"/>
      <c r="M111" s="58">
        <f>IF(F112="CUMPLE",1,0)</f>
        <v>1</v>
      </c>
      <c r="N111" s="59"/>
      <c r="O111" s="57"/>
      <c r="P111" s="57"/>
      <c r="Q111" s="57"/>
      <c r="R111" s="57"/>
    </row>
    <row r="112" spans="1:18" s="32" customFormat="1" ht="16.5" thickBot="1" x14ac:dyDescent="0.35">
      <c r="A112" s="172"/>
      <c r="B112" s="45" t="s">
        <v>87</v>
      </c>
      <c r="C112" s="46"/>
      <c r="D112" s="46"/>
      <c r="E112" s="46"/>
      <c r="F112" s="78" t="str">
        <f>IF(F107="","PENDIENTE",IF(F106="","PENDIENTE",IF(F105="","PENDIENTE",IF(F104="","PENDIENTE",IF(F103="","PENDIENTE",IF(F99="","PENDIENTE",IF(F107="NO CUMPLE","NO CUMPLE",IF(F106="NO CUMPLE","NO CUMPLE",IF(F105="NO CUMPLE","NO CUMPLE",IF(F104="NO CUMPLE","NO CUMPLE",(IF(F103="NO CUMPLE","NO CUMPLE",IF(F99="NO CUMPLE","NO CUMPLE","CUMPLE")))))))))))))</f>
        <v>CUMPLE</v>
      </c>
      <c r="G112" s="44"/>
      <c r="H112" s="181" t="s">
        <v>74</v>
      </c>
      <c r="I112" s="69"/>
      <c r="J112" s="70"/>
      <c r="K112" s="70">
        <f>SUM(K107:K111)</f>
        <v>5</v>
      </c>
      <c r="L112" s="58"/>
      <c r="M112" s="58">
        <f>SUM(M107:M111)</f>
        <v>5</v>
      </c>
      <c r="N112" s="58"/>
      <c r="O112" s="70"/>
      <c r="P112" s="70"/>
      <c r="Q112" s="70"/>
      <c r="R112" s="70"/>
    </row>
    <row r="113" spans="1:18" ht="14.25" thickBot="1" x14ac:dyDescent="0.3">
      <c r="B113"/>
      <c r="C113"/>
      <c r="D113"/>
      <c r="E113"/>
      <c r="F113" s="1"/>
      <c r="G113"/>
      <c r="I113" s="72"/>
      <c r="L113" s="72"/>
      <c r="M113" s="72"/>
      <c r="N113" s="72"/>
      <c r="O113" s="72"/>
      <c r="P113" s="72"/>
      <c r="Q113" s="72"/>
      <c r="R113" s="72"/>
    </row>
    <row r="114" spans="1:18" ht="16.5" customHeight="1" thickBot="1" x14ac:dyDescent="0.3">
      <c r="B114" s="360" t="s">
        <v>92</v>
      </c>
      <c r="C114" s="361"/>
      <c r="D114" s="361"/>
      <c r="E114" s="361"/>
      <c r="F114" s="362"/>
      <c r="G114" s="81">
        <f>IFERROR(SUM(D26,D46,D66,D86,D106),"")</f>
        <v>20834.293348173247</v>
      </c>
    </row>
    <row r="115" spans="1:18" ht="14.25" thickBot="1" x14ac:dyDescent="0.3">
      <c r="B115"/>
      <c r="C115"/>
      <c r="D115"/>
      <c r="E115"/>
      <c r="F115" s="1"/>
      <c r="G115"/>
    </row>
    <row r="116" spans="1:18" ht="16.5" thickBot="1" x14ac:dyDescent="0.35">
      <c r="B116"/>
      <c r="C116"/>
      <c r="D116"/>
      <c r="E116"/>
      <c r="F116" s="1"/>
      <c r="G116" s="78" t="str">
        <f>IF(G114="","",IF(G114&gt;=$C$7,"CUMPLE","NO CUMPLE"))</f>
        <v>CUMPLE</v>
      </c>
    </row>
    <row r="117" spans="1:18" ht="14.25" thickBot="1" x14ac:dyDescent="0.3">
      <c r="B117"/>
      <c r="C117"/>
      <c r="D117"/>
      <c r="E117"/>
      <c r="F117" s="1"/>
      <c r="G117"/>
    </row>
    <row r="118" spans="1:18" ht="20.25" thickBot="1" x14ac:dyDescent="0.4">
      <c r="B118" s="306" t="s">
        <v>93</v>
      </c>
      <c r="C118" s="307"/>
      <c r="D118" s="307"/>
      <c r="E118" s="307"/>
      <c r="F118" s="308"/>
      <c r="G118" s="82" t="str">
        <f>IF(M112&lt;=1,"NO HABILITADO",IF(G116="NO CUMPLE","NO HABILITADO","HABILITADO"))</f>
        <v>HABILITADO</v>
      </c>
    </row>
    <row r="119" spans="1:18" x14ac:dyDescent="0.25">
      <c r="B119"/>
      <c r="C119"/>
      <c r="D119"/>
      <c r="E119"/>
      <c r="F119" s="1"/>
      <c r="G119"/>
    </row>
    <row r="120" spans="1:18" s="34" customFormat="1" ht="19.5" thickBot="1" x14ac:dyDescent="0.35">
      <c r="A120" s="173"/>
      <c r="B120" s="309" t="s">
        <v>94</v>
      </c>
      <c r="C120" s="310"/>
      <c r="D120" s="310"/>
      <c r="E120" s="310"/>
      <c r="F120" s="310"/>
      <c r="G120" s="311"/>
      <c r="H120" s="176"/>
      <c r="I120" s="33"/>
      <c r="J120" s="57"/>
      <c r="K120" s="57" t="s">
        <v>73</v>
      </c>
    </row>
    <row r="121" spans="1:18" s="34" customFormat="1" ht="3.75" customHeight="1" thickBot="1" x14ac:dyDescent="0.35">
      <c r="A121" s="173"/>
      <c r="B121" s="99"/>
      <c r="C121" s="99"/>
      <c r="D121" s="99"/>
      <c r="E121" s="99"/>
      <c r="F121" s="99"/>
      <c r="G121" s="99"/>
      <c r="H121" s="176"/>
      <c r="I121" s="33"/>
      <c r="J121" s="57"/>
      <c r="K121" s="57" t="s">
        <v>74</v>
      </c>
    </row>
    <row r="122" spans="1:18" s="34" customFormat="1" ht="36.75" customHeight="1" thickBot="1" x14ac:dyDescent="0.35">
      <c r="A122" s="173"/>
      <c r="B122" s="280" t="s">
        <v>116</v>
      </c>
      <c r="C122" s="281"/>
      <c r="D122" s="281"/>
      <c r="E122" s="281"/>
      <c r="F122" s="281"/>
      <c r="G122" s="135" t="s">
        <v>73</v>
      </c>
      <c r="H122" s="176"/>
      <c r="I122" s="33"/>
      <c r="J122" s="57"/>
      <c r="K122" s="57"/>
    </row>
    <row r="123" spans="1:18" s="34" customFormat="1" ht="3" customHeight="1" thickBot="1" x14ac:dyDescent="0.35">
      <c r="A123" s="173"/>
      <c r="B123" s="99"/>
      <c r="C123" s="99"/>
      <c r="D123" s="99"/>
      <c r="E123" s="99"/>
      <c r="F123" s="99"/>
      <c r="G123" s="99"/>
      <c r="H123" s="176"/>
      <c r="I123" s="33"/>
      <c r="J123" s="57"/>
      <c r="K123" s="57"/>
    </row>
    <row r="124" spans="1:18" s="34" customFormat="1" ht="27.75" customHeight="1" thickBot="1" x14ac:dyDescent="0.35">
      <c r="A124" s="173"/>
      <c r="B124" s="316" t="s">
        <v>100</v>
      </c>
      <c r="C124" s="316"/>
      <c r="D124" s="316"/>
      <c r="E124" s="316"/>
      <c r="F124" s="316"/>
      <c r="G124" s="316"/>
      <c r="H124" s="176"/>
      <c r="I124" s="33"/>
      <c r="J124" s="57"/>
      <c r="K124" s="57"/>
    </row>
    <row r="125" spans="1:18" s="34" customFormat="1" ht="27.75" customHeight="1" thickBot="1" x14ac:dyDescent="0.35">
      <c r="A125" s="173"/>
      <c r="B125" s="318" t="s">
        <v>103</v>
      </c>
      <c r="C125" s="319"/>
      <c r="D125" s="320"/>
      <c r="E125" s="319" t="s">
        <v>104</v>
      </c>
      <c r="F125" s="319"/>
      <c r="G125" s="319"/>
      <c r="H125" s="176"/>
      <c r="I125" s="33"/>
      <c r="J125" s="57"/>
      <c r="K125" s="57"/>
    </row>
    <row r="126" spans="1:18" s="34" customFormat="1" ht="48" customHeight="1" thickBot="1" x14ac:dyDescent="0.35">
      <c r="A126" s="173"/>
      <c r="B126" s="287" t="s">
        <v>101</v>
      </c>
      <c r="C126" s="288"/>
      <c r="D126" s="289"/>
      <c r="E126" s="287" t="s">
        <v>102</v>
      </c>
      <c r="F126" s="288"/>
      <c r="G126" s="289"/>
      <c r="H126" s="176"/>
      <c r="I126" s="33"/>
      <c r="J126" s="57"/>
      <c r="K126" s="57" t="s">
        <v>105</v>
      </c>
    </row>
    <row r="127" spans="1:18" s="34" customFormat="1" ht="26.25" customHeight="1" x14ac:dyDescent="0.3">
      <c r="A127" s="173"/>
      <c r="B127" s="92" t="s">
        <v>95</v>
      </c>
      <c r="C127" s="303" t="s">
        <v>199</v>
      </c>
      <c r="D127" s="304"/>
      <c r="E127" s="304"/>
      <c r="F127" s="304"/>
      <c r="G127" s="304"/>
      <c r="H127" s="182"/>
      <c r="I127" s="33"/>
      <c r="J127" s="57"/>
      <c r="K127" s="57" t="s">
        <v>106</v>
      </c>
    </row>
    <row r="128" spans="1:18" s="34" customFormat="1" ht="17.25" thickBot="1" x14ac:dyDescent="0.35">
      <c r="A128" s="173"/>
      <c r="B128" s="89"/>
      <c r="C128" s="293" t="s">
        <v>65</v>
      </c>
      <c r="D128" s="294"/>
      <c r="E128" s="90" t="s">
        <v>66</v>
      </c>
      <c r="F128" s="90" t="s">
        <v>67</v>
      </c>
      <c r="G128" s="90" t="s">
        <v>68</v>
      </c>
      <c r="H128" s="183" t="s">
        <v>96</v>
      </c>
      <c r="I128" s="33"/>
      <c r="J128" s="57"/>
      <c r="K128" s="57" t="s">
        <v>107</v>
      </c>
    </row>
    <row r="129" spans="1:18" s="32" customFormat="1" ht="54.75" customHeight="1" thickBot="1" x14ac:dyDescent="0.35">
      <c r="A129" s="172"/>
      <c r="B129" s="97" t="s">
        <v>97</v>
      </c>
      <c r="C129" s="332" t="s">
        <v>102</v>
      </c>
      <c r="D129" s="333"/>
      <c r="E129" s="118" t="s">
        <v>107</v>
      </c>
      <c r="F129" s="119" t="str">
        <f>IF(E129="","NO CUMPLE","CUMPLE")</f>
        <v>CUMPLE</v>
      </c>
      <c r="G129" s="117"/>
      <c r="H129" s="184" t="s">
        <v>98</v>
      </c>
      <c r="I129" s="73" t="s">
        <v>73</v>
      </c>
      <c r="J129" s="57"/>
      <c r="K129" s="96" t="s">
        <v>108</v>
      </c>
      <c r="N129" s="34">
        <f t="shared" ref="N129:N130" si="10">IF(F129="CUMPLE",1,0)</f>
        <v>1</v>
      </c>
    </row>
    <row r="130" spans="1:18" s="32" customFormat="1" ht="27" customHeight="1" x14ac:dyDescent="0.35">
      <c r="A130" s="172"/>
      <c r="B130" s="100"/>
      <c r="C130" s="334" t="s">
        <v>110</v>
      </c>
      <c r="D130" s="335"/>
      <c r="E130" s="101" t="s">
        <v>79</v>
      </c>
      <c r="F130" s="336" t="str">
        <f>IF(E129="ADMINISTRACIÓN DE EMPRESAS ",IF(K135&gt;=5,"CUMPLE","NO CUMPLE"),IF(K135&gt;=4,"CUMPLE","NO CUMPLE"))</f>
        <v>CUMPLE</v>
      </c>
      <c r="G130" s="115"/>
      <c r="H130" s="185"/>
      <c r="I130" s="69"/>
      <c r="J130" s="94" t="s">
        <v>79</v>
      </c>
      <c r="K130" s="70">
        <f>IF(E130="X",1,0)</f>
        <v>1</v>
      </c>
      <c r="L130" s="58"/>
      <c r="M130" s="58">
        <f>IF(F52="CUMPLE",1,0)</f>
        <v>1</v>
      </c>
      <c r="N130" s="34">
        <f t="shared" si="10"/>
        <v>1</v>
      </c>
      <c r="O130" s="70"/>
      <c r="P130" s="70"/>
      <c r="Q130" s="70"/>
      <c r="R130" s="70"/>
    </row>
    <row r="131" spans="1:18" s="34" customFormat="1" ht="19.5" x14ac:dyDescent="0.3">
      <c r="A131" s="173"/>
      <c r="B131" s="100"/>
      <c r="C131" s="339" t="s">
        <v>111</v>
      </c>
      <c r="D131" s="340"/>
      <c r="E131" s="101" t="s">
        <v>79</v>
      </c>
      <c r="F131" s="337"/>
      <c r="G131" s="341"/>
      <c r="H131" s="342"/>
      <c r="I131" s="71"/>
      <c r="J131" s="57"/>
      <c r="K131" s="70">
        <f>IF(E131="X",1,0)</f>
        <v>1</v>
      </c>
      <c r="L131" s="59"/>
      <c r="M131" s="58">
        <f>IF(F72="CUMPLE",1,0)</f>
        <v>1</v>
      </c>
      <c r="O131" s="57"/>
      <c r="P131" s="57"/>
      <c r="Q131" s="57"/>
      <c r="R131" s="57"/>
    </row>
    <row r="132" spans="1:18" s="34" customFormat="1" ht="25.5" customHeight="1" x14ac:dyDescent="0.3">
      <c r="A132" s="173"/>
      <c r="B132" s="120" t="s">
        <v>109</v>
      </c>
      <c r="C132" s="343" t="s">
        <v>112</v>
      </c>
      <c r="D132" s="344"/>
      <c r="E132" s="101" t="s">
        <v>79</v>
      </c>
      <c r="F132" s="337"/>
      <c r="G132" s="116"/>
      <c r="H132" s="186"/>
      <c r="I132" s="71"/>
      <c r="J132" s="57"/>
      <c r="K132" s="70">
        <f>IF(E132="X",1,0)</f>
        <v>1</v>
      </c>
      <c r="L132" s="59"/>
      <c r="M132" s="58">
        <f>IF(F92="CUMPLE",1,0)</f>
        <v>1</v>
      </c>
      <c r="O132" s="57"/>
      <c r="P132" s="57"/>
      <c r="Q132" s="57"/>
      <c r="R132" s="57"/>
    </row>
    <row r="133" spans="1:18" s="34" customFormat="1" ht="20.25" thickBot="1" x14ac:dyDescent="0.35">
      <c r="A133" s="173"/>
      <c r="B133" s="100"/>
      <c r="C133" s="345" t="s">
        <v>114</v>
      </c>
      <c r="D133" s="346"/>
      <c r="E133" s="101" t="s">
        <v>79</v>
      </c>
      <c r="F133" s="337"/>
      <c r="G133" s="116"/>
      <c r="H133" s="186"/>
      <c r="I133" s="71"/>
      <c r="J133" s="57"/>
      <c r="K133" s="70">
        <f>IF(E133="X",1,0)</f>
        <v>1</v>
      </c>
      <c r="L133" s="59"/>
      <c r="M133" s="58">
        <f>IF(F112="CUMPLE",1,0)</f>
        <v>1</v>
      </c>
      <c r="O133" s="57"/>
      <c r="P133" s="57"/>
      <c r="Q133" s="57"/>
      <c r="R133" s="57"/>
    </row>
    <row r="134" spans="1:18" s="34" customFormat="1" ht="40.5" customHeight="1" thickBot="1" x14ac:dyDescent="0.35">
      <c r="A134" s="173"/>
      <c r="B134" s="98"/>
      <c r="C134" s="347" t="s">
        <v>113</v>
      </c>
      <c r="D134" s="348"/>
      <c r="E134" s="63"/>
      <c r="F134" s="337"/>
      <c r="G134" s="116"/>
      <c r="H134" s="186"/>
      <c r="I134" s="71"/>
      <c r="J134" s="57"/>
      <c r="K134" s="70">
        <f>IF(E134="X",1,0)</f>
        <v>0</v>
      </c>
      <c r="L134" s="59"/>
      <c r="M134" s="58"/>
      <c r="O134" s="57"/>
      <c r="P134" s="57"/>
      <c r="Q134" s="57"/>
      <c r="R134" s="57"/>
    </row>
    <row r="135" spans="1:18" s="34" customFormat="1" ht="39" customHeight="1" thickBot="1" x14ac:dyDescent="0.35">
      <c r="A135" s="173"/>
      <c r="B135" s="98"/>
      <c r="C135" s="321" t="s">
        <v>115</v>
      </c>
      <c r="D135" s="322"/>
      <c r="E135" s="102"/>
      <c r="F135" s="338"/>
      <c r="G135" s="115"/>
      <c r="H135" s="187"/>
      <c r="I135" s="71"/>
      <c r="J135" s="57"/>
      <c r="K135" s="70">
        <f>SUM(K130:K134)</f>
        <v>4</v>
      </c>
      <c r="L135" s="59"/>
      <c r="M135" s="58"/>
      <c r="O135" s="57"/>
      <c r="P135" s="57"/>
      <c r="Q135" s="57"/>
      <c r="R135" s="57"/>
    </row>
    <row r="136" spans="1:18" s="34" customFormat="1" ht="29.25" customHeight="1" x14ac:dyDescent="0.3">
      <c r="A136" s="173"/>
      <c r="B136" s="323" t="s">
        <v>99</v>
      </c>
      <c r="C136" s="326" t="s">
        <v>117</v>
      </c>
      <c r="D136" s="103" t="s">
        <v>120</v>
      </c>
      <c r="E136" s="107" t="s">
        <v>123</v>
      </c>
      <c r="F136" s="128" t="str">
        <f>IF(E136="","NO CUMPLE","CUMPLE")</f>
        <v>CUMPLE</v>
      </c>
      <c r="G136" s="110"/>
      <c r="H136" s="188"/>
      <c r="I136" s="33"/>
      <c r="J136" s="57" t="s">
        <v>73</v>
      </c>
      <c r="K136" s="57" t="s">
        <v>121</v>
      </c>
      <c r="N136" s="34">
        <f>IF(F136="CUMPLE",1,0)</f>
        <v>1</v>
      </c>
    </row>
    <row r="137" spans="1:18" s="34" customFormat="1" ht="55.5" customHeight="1" x14ac:dyDescent="0.3">
      <c r="A137" s="173"/>
      <c r="B137" s="324"/>
      <c r="C137" s="327"/>
      <c r="D137" s="104" t="s">
        <v>124</v>
      </c>
      <c r="E137" s="108" t="s">
        <v>73</v>
      </c>
      <c r="F137" s="129" t="str">
        <f>IF(E137="SI","CUMPLE",IF(E137="NO","NO CUMPLE","PENDIENTE"))</f>
        <v>CUMPLE</v>
      </c>
      <c r="G137" s="111"/>
      <c r="H137" s="189"/>
      <c r="I137" s="33"/>
      <c r="J137" s="57" t="s">
        <v>74</v>
      </c>
      <c r="K137" s="57" t="s">
        <v>122</v>
      </c>
      <c r="N137" s="34">
        <f t="shared" ref="N137:N155" si="11">IF(F137="CUMPLE",1,0)</f>
        <v>1</v>
      </c>
    </row>
    <row r="138" spans="1:18" s="34" customFormat="1" ht="43.5" customHeight="1" x14ac:dyDescent="0.3">
      <c r="A138" s="173"/>
      <c r="B138" s="324"/>
      <c r="C138" s="327"/>
      <c r="D138" s="105" t="s">
        <v>125</v>
      </c>
      <c r="E138" s="109">
        <v>42219</v>
      </c>
      <c r="F138" s="127" t="str">
        <f>IF(E138="","NO CUMPLE","CUMPLE")</f>
        <v>CUMPLE</v>
      </c>
      <c r="G138" s="111"/>
      <c r="H138" s="190"/>
      <c r="I138" s="33"/>
      <c r="J138" s="57"/>
      <c r="K138" s="57" t="s">
        <v>123</v>
      </c>
      <c r="N138" s="34">
        <f t="shared" si="11"/>
        <v>1</v>
      </c>
    </row>
    <row r="139" spans="1:18" s="34" customFormat="1" ht="45" customHeight="1" x14ac:dyDescent="0.3">
      <c r="A139" s="173"/>
      <c r="B139" s="324"/>
      <c r="C139" s="327"/>
      <c r="D139" s="105" t="s">
        <v>126</v>
      </c>
      <c r="E139" s="109">
        <v>42978</v>
      </c>
      <c r="F139" s="127" t="str">
        <f>IF(E139="","NO CUMPLE","CUMPLE")</f>
        <v>CUMPLE</v>
      </c>
      <c r="G139" s="112"/>
      <c r="H139" s="189"/>
      <c r="I139" s="91" t="s">
        <v>73</v>
      </c>
      <c r="J139" s="57"/>
      <c r="K139" s="57"/>
      <c r="N139" s="34">
        <f t="shared" si="11"/>
        <v>1</v>
      </c>
    </row>
    <row r="140" spans="1:18" s="34" customFormat="1" ht="29.25" customHeight="1" thickBot="1" x14ac:dyDescent="0.35">
      <c r="A140" s="173"/>
      <c r="B140" s="324"/>
      <c r="C140" s="328"/>
      <c r="D140" s="106" t="s">
        <v>127</v>
      </c>
      <c r="E140" s="114">
        <f>IF(E138="","PENDIENTE FECHA DE INICIO",(E139-E138)/30)</f>
        <v>25.3</v>
      </c>
      <c r="F140" s="130" t="str">
        <f>IF(E140="PENDIENTE FECHA DE INICIO","PENDIENTE",IF(E140&gt;=6,"CUMPLE","NO CUMPLE"))</f>
        <v>CUMPLE</v>
      </c>
      <c r="G140" s="113"/>
      <c r="H140" s="188"/>
      <c r="I140" s="91" t="s">
        <v>74</v>
      </c>
      <c r="J140" s="57"/>
      <c r="K140" s="57"/>
      <c r="N140" s="34">
        <f t="shared" si="11"/>
        <v>1</v>
      </c>
    </row>
    <row r="141" spans="1:18" s="34" customFormat="1" ht="29.25" customHeight="1" x14ac:dyDescent="0.3">
      <c r="A141" s="173"/>
      <c r="B141" s="324"/>
      <c r="C141" s="326" t="s">
        <v>118</v>
      </c>
      <c r="D141" s="103" t="s">
        <v>120</v>
      </c>
      <c r="E141" s="107" t="s">
        <v>123</v>
      </c>
      <c r="F141" s="128" t="str">
        <f>IF(E141="","NO CUMPLE","CUMPLE")</f>
        <v>CUMPLE</v>
      </c>
      <c r="G141" s="110"/>
      <c r="H141" s="188"/>
      <c r="I141" s="33"/>
      <c r="J141" s="57" t="s">
        <v>73</v>
      </c>
      <c r="K141" s="57" t="s">
        <v>121</v>
      </c>
      <c r="N141" s="34">
        <f t="shared" si="11"/>
        <v>1</v>
      </c>
    </row>
    <row r="142" spans="1:18" s="34" customFormat="1" ht="55.5" customHeight="1" x14ac:dyDescent="0.3">
      <c r="A142" s="173"/>
      <c r="B142" s="324"/>
      <c r="C142" s="327"/>
      <c r="D142" s="104" t="s">
        <v>124</v>
      </c>
      <c r="E142" s="108" t="s">
        <v>73</v>
      </c>
      <c r="F142" s="129" t="str">
        <f>IF(E142="SI","CUMPLE",IF(E142="NO","NO CUMPLE","PENDIENTE"))</f>
        <v>CUMPLE</v>
      </c>
      <c r="G142" s="111"/>
      <c r="H142" s="189"/>
      <c r="I142" s="33"/>
      <c r="J142" s="57" t="s">
        <v>74</v>
      </c>
      <c r="K142" s="57" t="s">
        <v>122</v>
      </c>
      <c r="N142" s="34">
        <f t="shared" si="11"/>
        <v>1</v>
      </c>
    </row>
    <row r="143" spans="1:18" s="34" customFormat="1" ht="43.5" customHeight="1" x14ac:dyDescent="0.3">
      <c r="A143" s="173"/>
      <c r="B143" s="324"/>
      <c r="C143" s="327"/>
      <c r="D143" s="105" t="s">
        <v>125</v>
      </c>
      <c r="E143" s="109">
        <v>43101</v>
      </c>
      <c r="F143" s="127" t="str">
        <f>IF(E143="","NO CUMPLE","CUMPLE")</f>
        <v>CUMPLE</v>
      </c>
      <c r="G143" s="111"/>
      <c r="H143" s="190"/>
      <c r="I143" s="33"/>
      <c r="J143" s="57"/>
      <c r="K143" s="57" t="s">
        <v>123</v>
      </c>
      <c r="N143" s="34">
        <f t="shared" si="11"/>
        <v>1</v>
      </c>
    </row>
    <row r="144" spans="1:18" s="34" customFormat="1" ht="45" customHeight="1" x14ac:dyDescent="0.3">
      <c r="A144" s="173"/>
      <c r="B144" s="324"/>
      <c r="C144" s="327"/>
      <c r="D144" s="105" t="s">
        <v>126</v>
      </c>
      <c r="E144" s="109">
        <v>43465</v>
      </c>
      <c r="F144" s="127" t="str">
        <f>IF(E144="","NO CUMPLE","CUMPLE")</f>
        <v>CUMPLE</v>
      </c>
      <c r="G144" s="112"/>
      <c r="H144" s="189"/>
      <c r="I144" s="91" t="s">
        <v>73</v>
      </c>
      <c r="J144" s="57"/>
      <c r="K144" s="57"/>
      <c r="N144" s="34">
        <f t="shared" si="11"/>
        <v>1</v>
      </c>
    </row>
    <row r="145" spans="1:14" s="34" customFormat="1" ht="29.25" customHeight="1" thickBot="1" x14ac:dyDescent="0.35">
      <c r="A145" s="173"/>
      <c r="B145" s="324"/>
      <c r="C145" s="328"/>
      <c r="D145" s="106" t="s">
        <v>127</v>
      </c>
      <c r="E145" s="114">
        <f>IF(E143="","PENDIENTE FECHA DE INICIO",(E144-E143)/30)</f>
        <v>12.133333333333333</v>
      </c>
      <c r="F145" s="130" t="str">
        <f>IF(E145="PENDIENTE FECHA DE INICIO","PENDIENTE",IF(E145&gt;=6,"CUMPLE","NO CUMPLE"))</f>
        <v>CUMPLE</v>
      </c>
      <c r="G145" s="113"/>
      <c r="H145" s="188"/>
      <c r="I145" s="91" t="s">
        <v>74</v>
      </c>
      <c r="J145" s="57"/>
      <c r="K145" s="57"/>
      <c r="N145" s="34">
        <f t="shared" si="11"/>
        <v>1</v>
      </c>
    </row>
    <row r="146" spans="1:14" s="34" customFormat="1" ht="29.25" customHeight="1" x14ac:dyDescent="0.3">
      <c r="A146" s="173"/>
      <c r="B146" s="324"/>
      <c r="C146" s="326" t="s">
        <v>119</v>
      </c>
      <c r="D146" s="103" t="s">
        <v>120</v>
      </c>
      <c r="E146" s="107" t="s">
        <v>123</v>
      </c>
      <c r="F146" s="128" t="str">
        <f>IF(E146="","NO CUMPLE","CUMPLE")</f>
        <v>CUMPLE</v>
      </c>
      <c r="G146" s="110"/>
      <c r="H146" s="188"/>
      <c r="I146" s="33"/>
      <c r="J146" s="57" t="s">
        <v>73</v>
      </c>
      <c r="K146" s="57" t="s">
        <v>121</v>
      </c>
      <c r="N146" s="34">
        <f t="shared" si="11"/>
        <v>1</v>
      </c>
    </row>
    <row r="147" spans="1:14" s="34" customFormat="1" ht="55.5" customHeight="1" x14ac:dyDescent="0.3">
      <c r="A147" s="173"/>
      <c r="B147" s="324"/>
      <c r="C147" s="327"/>
      <c r="D147" s="104" t="s">
        <v>124</v>
      </c>
      <c r="E147" s="108" t="s">
        <v>73</v>
      </c>
      <c r="F147" s="129" t="str">
        <f>IF(E147="SI","CUMPLE",IF(E147="NO","NO CUMPLE","PENDIENTE"))</f>
        <v>CUMPLE</v>
      </c>
      <c r="G147" s="111"/>
      <c r="H147" s="189"/>
      <c r="I147" s="33"/>
      <c r="J147" s="57" t="s">
        <v>74</v>
      </c>
      <c r="K147" s="57" t="s">
        <v>122</v>
      </c>
      <c r="N147" s="34">
        <f t="shared" si="11"/>
        <v>1</v>
      </c>
    </row>
    <row r="148" spans="1:14" s="34" customFormat="1" ht="43.5" customHeight="1" x14ac:dyDescent="0.3">
      <c r="A148" s="173"/>
      <c r="B148" s="324"/>
      <c r="C148" s="327"/>
      <c r="D148" s="105" t="s">
        <v>125</v>
      </c>
      <c r="E148" s="109">
        <v>42736</v>
      </c>
      <c r="F148" s="127" t="str">
        <f>IF(E148="","NO CUMPLE","CUMPLE")</f>
        <v>CUMPLE</v>
      </c>
      <c r="G148" s="111"/>
      <c r="H148" s="190"/>
      <c r="I148" s="33"/>
      <c r="J148" s="57"/>
      <c r="K148" s="57" t="s">
        <v>123</v>
      </c>
      <c r="N148" s="34">
        <f t="shared" si="11"/>
        <v>1</v>
      </c>
    </row>
    <row r="149" spans="1:14" s="34" customFormat="1" ht="45" customHeight="1" x14ac:dyDescent="0.3">
      <c r="A149" s="173"/>
      <c r="B149" s="324"/>
      <c r="C149" s="327"/>
      <c r="D149" s="105" t="s">
        <v>126</v>
      </c>
      <c r="E149" s="109">
        <v>42978</v>
      </c>
      <c r="F149" s="127" t="str">
        <f>IF(E149="","NO CUMPLE","CUMPLE")</f>
        <v>CUMPLE</v>
      </c>
      <c r="G149" s="112"/>
      <c r="H149" s="189"/>
      <c r="I149" s="91" t="s">
        <v>73</v>
      </c>
      <c r="J149" s="57"/>
      <c r="K149" s="57"/>
      <c r="N149" s="34">
        <f t="shared" si="11"/>
        <v>1</v>
      </c>
    </row>
    <row r="150" spans="1:14" s="34" customFormat="1" ht="29.25" customHeight="1" thickBot="1" x14ac:dyDescent="0.35">
      <c r="A150" s="173"/>
      <c r="B150" s="324"/>
      <c r="C150" s="328"/>
      <c r="D150" s="106" t="s">
        <v>127</v>
      </c>
      <c r="E150" s="114">
        <f>IF(E148="","PENDIENTE FECHA DE INICIO",(E149-E148)/30)</f>
        <v>8.0666666666666664</v>
      </c>
      <c r="F150" s="130" t="str">
        <f>IF(E150="PENDIENTE FECHA DE INICIO","PENDIENTE",IF(E150&gt;=6,"CUMPLE","NO CUMPLE"))</f>
        <v>CUMPLE</v>
      </c>
      <c r="G150" s="113"/>
      <c r="H150" s="188"/>
      <c r="I150" s="91" t="s">
        <v>74</v>
      </c>
      <c r="J150" s="57"/>
      <c r="K150" s="57"/>
      <c r="N150" s="34">
        <f t="shared" si="11"/>
        <v>1</v>
      </c>
    </row>
    <row r="151" spans="1:14" s="34" customFormat="1" ht="29.25" customHeight="1" x14ac:dyDescent="0.3">
      <c r="A151" s="173"/>
      <c r="B151" s="324"/>
      <c r="C151" s="326" t="s">
        <v>128</v>
      </c>
      <c r="D151" s="103" t="s">
        <v>120</v>
      </c>
      <c r="E151" s="107" t="s">
        <v>123</v>
      </c>
      <c r="F151" s="128" t="str">
        <f>IF(E151="","NO CUMPLE","CUMPLE")</f>
        <v>CUMPLE</v>
      </c>
      <c r="G151" s="110"/>
      <c r="H151" s="188"/>
      <c r="I151" s="33"/>
      <c r="J151" s="57" t="s">
        <v>73</v>
      </c>
      <c r="K151" s="57" t="s">
        <v>121</v>
      </c>
      <c r="N151" s="34">
        <f t="shared" si="11"/>
        <v>1</v>
      </c>
    </row>
    <row r="152" spans="1:14" s="34" customFormat="1" ht="55.5" customHeight="1" x14ac:dyDescent="0.3">
      <c r="A152" s="173"/>
      <c r="B152" s="324"/>
      <c r="C152" s="327"/>
      <c r="D152" s="104" t="s">
        <v>124</v>
      </c>
      <c r="E152" s="108" t="s">
        <v>73</v>
      </c>
      <c r="F152" s="129" t="str">
        <f>IF(E152="SI","CUMPLE",IF(E152="NO","NO CUMPLE","PENDIENTE"))</f>
        <v>CUMPLE</v>
      </c>
      <c r="G152" s="111"/>
      <c r="H152" s="189"/>
      <c r="I152" s="33"/>
      <c r="J152" s="57" t="s">
        <v>74</v>
      </c>
      <c r="K152" s="57" t="s">
        <v>122</v>
      </c>
      <c r="N152" s="34">
        <f t="shared" si="11"/>
        <v>1</v>
      </c>
    </row>
    <row r="153" spans="1:14" s="34" customFormat="1" ht="43.5" customHeight="1" x14ac:dyDescent="0.3">
      <c r="A153" s="173"/>
      <c r="B153" s="324"/>
      <c r="C153" s="327"/>
      <c r="D153" s="105" t="s">
        <v>125</v>
      </c>
      <c r="E153" s="109">
        <v>42859</v>
      </c>
      <c r="F153" s="127" t="str">
        <f>IF(E153="","NO CUMPLE","CUMPLE")</f>
        <v>CUMPLE</v>
      </c>
      <c r="G153" s="111"/>
      <c r="H153" s="190"/>
      <c r="I153" s="33"/>
      <c r="J153" s="57"/>
      <c r="K153" s="57" t="s">
        <v>123</v>
      </c>
      <c r="N153" s="34">
        <f t="shared" si="11"/>
        <v>1</v>
      </c>
    </row>
    <row r="154" spans="1:14" s="34" customFormat="1" ht="45" customHeight="1" x14ac:dyDescent="0.3">
      <c r="A154" s="173"/>
      <c r="B154" s="324"/>
      <c r="C154" s="327"/>
      <c r="D154" s="105" t="s">
        <v>126</v>
      </c>
      <c r="E154" s="109">
        <v>43095</v>
      </c>
      <c r="F154" s="127" t="str">
        <f>IF(E154="","NO CUMPLE","CUMPLE")</f>
        <v>CUMPLE</v>
      </c>
      <c r="G154" s="112"/>
      <c r="H154" s="189"/>
      <c r="I154" s="91" t="s">
        <v>73</v>
      </c>
      <c r="J154" s="57"/>
      <c r="K154" s="57"/>
      <c r="N154" s="34">
        <f t="shared" si="11"/>
        <v>1</v>
      </c>
    </row>
    <row r="155" spans="1:14" s="34" customFormat="1" ht="29.25" customHeight="1" thickBot="1" x14ac:dyDescent="0.35">
      <c r="A155" s="173"/>
      <c r="B155" s="325"/>
      <c r="C155" s="328"/>
      <c r="D155" s="106" t="s">
        <v>127</v>
      </c>
      <c r="E155" s="114">
        <f>IF(E153="","PENDIENTE FECHA DE INICIO",(E154-E153)/30)</f>
        <v>7.8666666666666663</v>
      </c>
      <c r="F155" s="130" t="str">
        <f>IF(E155="PENDIENTE FECHA DE INICIO","PENDIENTE",IF(E155&gt;=6,"CUMPLE","NO CUMPLE"))</f>
        <v>CUMPLE</v>
      </c>
      <c r="G155" s="113"/>
      <c r="H155" s="188"/>
      <c r="I155" s="91" t="s">
        <v>74</v>
      </c>
      <c r="J155" s="57"/>
      <c r="K155" s="57"/>
      <c r="N155" s="34">
        <f t="shared" si="11"/>
        <v>1</v>
      </c>
    </row>
    <row r="156" spans="1:14" s="34" customFormat="1" ht="3.75" customHeight="1" thickBot="1" x14ac:dyDescent="0.35">
      <c r="A156" s="173"/>
      <c r="B156" s="121"/>
      <c r="C156" s="122"/>
      <c r="D156" s="123"/>
      <c r="E156" s="126"/>
      <c r="F156" s="124"/>
      <c r="G156" s="125"/>
      <c r="H156" s="188"/>
      <c r="I156" s="91"/>
      <c r="J156" s="57"/>
      <c r="K156" s="57"/>
      <c r="N156" s="34">
        <f>SUM(N129:N155)</f>
        <v>22</v>
      </c>
    </row>
    <row r="157" spans="1:14" s="34" customFormat="1" ht="29.25" customHeight="1" thickBot="1" x14ac:dyDescent="0.35">
      <c r="A157" s="173"/>
      <c r="B157" s="329" t="s">
        <v>129</v>
      </c>
      <c r="C157" s="330"/>
      <c r="D157" s="331"/>
      <c r="E157" s="126"/>
      <c r="F157" s="132" t="str">
        <f>IF(N156=22,"CUMPLE","NO CUMPLE")</f>
        <v>CUMPLE</v>
      </c>
      <c r="G157" s="125"/>
      <c r="H157" s="188"/>
      <c r="I157" s="91"/>
      <c r="J157" s="57"/>
      <c r="K157" s="57"/>
    </row>
    <row r="158" spans="1:14" s="34" customFormat="1" ht="12.75" customHeight="1" thickBot="1" x14ac:dyDescent="0.35">
      <c r="A158" s="173"/>
      <c r="B158" s="121"/>
      <c r="C158" s="122"/>
      <c r="D158" s="123"/>
      <c r="E158" s="126"/>
      <c r="F158" s="131"/>
      <c r="G158" s="125"/>
      <c r="H158" s="188"/>
      <c r="I158" s="91"/>
      <c r="J158" s="57"/>
      <c r="K158" s="57"/>
    </row>
    <row r="159" spans="1:14" s="34" customFormat="1" ht="27.75" customHeight="1" thickBot="1" x14ac:dyDescent="0.35">
      <c r="A159" s="173"/>
      <c r="B159" s="349" t="s">
        <v>130</v>
      </c>
      <c r="C159" s="350"/>
      <c r="D159" s="350"/>
      <c r="E159" s="350"/>
      <c r="F159" s="350"/>
      <c r="G159" s="351"/>
      <c r="H159" s="176"/>
      <c r="I159" s="33"/>
      <c r="J159" s="57"/>
      <c r="K159" s="57"/>
    </row>
    <row r="160" spans="1:14" s="34" customFormat="1" ht="27.75" customHeight="1" thickBot="1" x14ac:dyDescent="0.35">
      <c r="A160" s="173"/>
      <c r="B160" s="349" t="s">
        <v>103</v>
      </c>
      <c r="C160" s="350"/>
      <c r="D160" s="351"/>
      <c r="E160" s="350" t="s">
        <v>104</v>
      </c>
      <c r="F160" s="350"/>
      <c r="G160" s="350"/>
      <c r="H160" s="176"/>
      <c r="I160" s="33"/>
      <c r="J160" s="57"/>
      <c r="K160" s="57"/>
    </row>
    <row r="161" spans="1:18" s="34" customFormat="1" ht="48" customHeight="1" thickBot="1" x14ac:dyDescent="0.35">
      <c r="A161" s="173"/>
      <c r="B161" s="287" t="s">
        <v>131</v>
      </c>
      <c r="C161" s="288"/>
      <c r="D161" s="289"/>
      <c r="E161" s="287" t="s">
        <v>102</v>
      </c>
      <c r="F161" s="288"/>
      <c r="G161" s="289"/>
      <c r="H161" s="176"/>
      <c r="I161" s="33"/>
      <c r="J161" s="57"/>
      <c r="K161" s="57" t="s">
        <v>105</v>
      </c>
    </row>
    <row r="162" spans="1:18" s="34" customFormat="1" ht="26.25" customHeight="1" x14ac:dyDescent="0.3">
      <c r="A162" s="173"/>
      <c r="B162" s="92" t="s">
        <v>95</v>
      </c>
      <c r="C162" s="303" t="s">
        <v>200</v>
      </c>
      <c r="D162" s="304"/>
      <c r="E162" s="304"/>
      <c r="F162" s="304"/>
      <c r="G162" s="304"/>
      <c r="H162" s="182"/>
      <c r="I162" s="33"/>
      <c r="J162" s="57"/>
      <c r="K162" s="57" t="s">
        <v>106</v>
      </c>
    </row>
    <row r="163" spans="1:18" s="34" customFormat="1" ht="17.25" thickBot="1" x14ac:dyDescent="0.35">
      <c r="A163" s="173"/>
      <c r="B163" s="89"/>
      <c r="C163" s="293" t="s">
        <v>65</v>
      </c>
      <c r="D163" s="294"/>
      <c r="E163" s="90" t="s">
        <v>66</v>
      </c>
      <c r="F163" s="90" t="s">
        <v>67</v>
      </c>
      <c r="G163" s="90" t="s">
        <v>68</v>
      </c>
      <c r="H163" s="183" t="s">
        <v>96</v>
      </c>
      <c r="I163" s="33"/>
      <c r="J163" s="57"/>
      <c r="K163" s="57" t="s">
        <v>107</v>
      </c>
    </row>
    <row r="164" spans="1:18" s="32" customFormat="1" ht="54.75" customHeight="1" thickBot="1" x14ac:dyDescent="0.35">
      <c r="A164" s="172"/>
      <c r="B164" s="97" t="s">
        <v>97</v>
      </c>
      <c r="C164" s="332" t="s">
        <v>102</v>
      </c>
      <c r="D164" s="333"/>
      <c r="E164" s="118" t="s">
        <v>108</v>
      </c>
      <c r="F164" s="119" t="str">
        <f>IF(E164="","NO CUMPLE","CUMPLE")</f>
        <v>CUMPLE</v>
      </c>
      <c r="G164" s="117"/>
      <c r="H164" s="184" t="s">
        <v>98</v>
      </c>
      <c r="I164" s="73" t="s">
        <v>73</v>
      </c>
      <c r="J164" s="57"/>
      <c r="K164" s="96" t="s">
        <v>108</v>
      </c>
      <c r="N164" s="34">
        <f t="shared" ref="N164:N165" si="12">IF(F164="CUMPLE",1,0)</f>
        <v>1</v>
      </c>
    </row>
    <row r="165" spans="1:18" s="32" customFormat="1" ht="27" customHeight="1" x14ac:dyDescent="0.35">
      <c r="A165" s="172"/>
      <c r="B165" s="100"/>
      <c r="C165" s="334" t="s">
        <v>110</v>
      </c>
      <c r="D165" s="335"/>
      <c r="E165" s="101" t="s">
        <v>79</v>
      </c>
      <c r="F165" s="336" t="str">
        <f>IF(E164="ADMINISTRACIÓN DE EMPRESAS ",IF(K170&gt;=5,"CUMPLE","NO CUMPLE"),IF(K170&gt;=4,"CUMPLE","NO CUMPLE"))</f>
        <v>CUMPLE</v>
      </c>
      <c r="G165" s="115"/>
      <c r="H165" s="185"/>
      <c r="I165" s="69"/>
      <c r="J165" s="94" t="s">
        <v>79</v>
      </c>
      <c r="K165" s="70">
        <f>IF(E165="X",1,0)</f>
        <v>1</v>
      </c>
      <c r="L165" s="58"/>
      <c r="M165" s="58">
        <f>IF(F87="CUMPLE",1,0)</f>
        <v>1</v>
      </c>
      <c r="N165" s="34">
        <f t="shared" si="12"/>
        <v>1</v>
      </c>
      <c r="O165" s="70"/>
      <c r="P165" s="70"/>
      <c r="Q165" s="70"/>
      <c r="R165" s="70"/>
    </row>
    <row r="166" spans="1:18" s="34" customFormat="1" ht="19.5" x14ac:dyDescent="0.3">
      <c r="A166" s="173"/>
      <c r="B166" s="100"/>
      <c r="C166" s="339" t="s">
        <v>111</v>
      </c>
      <c r="D166" s="340"/>
      <c r="E166" s="101" t="s">
        <v>79</v>
      </c>
      <c r="F166" s="337"/>
      <c r="G166" s="341"/>
      <c r="H166" s="342"/>
      <c r="I166" s="71"/>
      <c r="J166" s="57"/>
      <c r="K166" s="70">
        <f>IF(E166="X",1,0)</f>
        <v>1</v>
      </c>
      <c r="L166" s="59"/>
      <c r="M166" s="58">
        <f>IF(F107="CUMPLE",1,0)</f>
        <v>1</v>
      </c>
      <c r="O166" s="57"/>
      <c r="P166" s="57"/>
      <c r="Q166" s="57"/>
      <c r="R166" s="57"/>
    </row>
    <row r="167" spans="1:18" s="34" customFormat="1" ht="25.5" customHeight="1" x14ac:dyDescent="0.3">
      <c r="A167" s="173"/>
      <c r="B167" s="120"/>
      <c r="C167" s="343" t="s">
        <v>112</v>
      </c>
      <c r="D167" s="344"/>
      <c r="E167" s="101" t="s">
        <v>79</v>
      </c>
      <c r="F167" s="337"/>
      <c r="G167" s="116"/>
      <c r="H167" s="186"/>
      <c r="I167" s="71"/>
      <c r="J167" s="57"/>
      <c r="K167" s="70">
        <f>IF(E167="X",1,0)</f>
        <v>1</v>
      </c>
      <c r="L167" s="59"/>
      <c r="M167" s="58">
        <f>IF(F127="CUMPLE",1,0)</f>
        <v>0</v>
      </c>
      <c r="O167" s="57"/>
      <c r="P167" s="57"/>
      <c r="Q167" s="57"/>
      <c r="R167" s="57"/>
    </row>
    <row r="168" spans="1:18" s="34" customFormat="1" ht="20.25" thickBot="1" x14ac:dyDescent="0.35">
      <c r="A168" s="173"/>
      <c r="B168" s="120" t="s">
        <v>109</v>
      </c>
      <c r="C168" s="345" t="s">
        <v>114</v>
      </c>
      <c r="D168" s="346"/>
      <c r="E168" s="101" t="s">
        <v>79</v>
      </c>
      <c r="F168" s="337"/>
      <c r="G168" s="116"/>
      <c r="H168" s="186"/>
      <c r="I168" s="71"/>
      <c r="J168" s="57"/>
      <c r="K168" s="70">
        <f>IF(E168="X",1,0)</f>
        <v>1</v>
      </c>
      <c r="L168" s="59"/>
      <c r="M168" s="58">
        <f>IF(F147="CUMPLE",1,0)</f>
        <v>1</v>
      </c>
      <c r="O168" s="57"/>
      <c r="P168" s="57"/>
      <c r="Q168" s="57"/>
      <c r="R168" s="57"/>
    </row>
    <row r="169" spans="1:18" s="34" customFormat="1" ht="40.5" customHeight="1" thickBot="1" x14ac:dyDescent="0.35">
      <c r="A169" s="173"/>
      <c r="B169" s="98"/>
      <c r="C169" s="347" t="s">
        <v>113</v>
      </c>
      <c r="D169" s="348"/>
      <c r="E169" s="63" t="s">
        <v>79</v>
      </c>
      <c r="F169" s="337"/>
      <c r="G169" s="116"/>
      <c r="H169" s="186"/>
      <c r="I169" s="71"/>
      <c r="J169" s="57"/>
      <c r="K169" s="70">
        <f>IF(E169="X",1,0)</f>
        <v>1</v>
      </c>
      <c r="L169" s="59"/>
      <c r="M169" s="58"/>
      <c r="O169" s="57"/>
      <c r="P169" s="57"/>
      <c r="Q169" s="57"/>
      <c r="R169" s="57"/>
    </row>
    <row r="170" spans="1:18" s="34" customFormat="1" ht="39" customHeight="1" thickBot="1" x14ac:dyDescent="0.35">
      <c r="A170" s="173"/>
      <c r="B170" s="98"/>
      <c r="C170" s="321" t="s">
        <v>115</v>
      </c>
      <c r="D170" s="322"/>
      <c r="E170" s="102"/>
      <c r="F170" s="338"/>
      <c r="G170" s="115"/>
      <c r="H170" s="187"/>
      <c r="I170" s="71"/>
      <c r="J170" s="57"/>
      <c r="K170" s="70">
        <f>SUM(K165:K169)</f>
        <v>5</v>
      </c>
      <c r="L170" s="59"/>
      <c r="M170" s="58"/>
      <c r="O170" s="57"/>
      <c r="P170" s="57"/>
      <c r="Q170" s="57"/>
      <c r="R170" s="57"/>
    </row>
    <row r="171" spans="1:18" s="34" customFormat="1" ht="29.25" customHeight="1" x14ac:dyDescent="0.3">
      <c r="A171" s="173"/>
      <c r="B171" s="323" t="s">
        <v>99</v>
      </c>
      <c r="C171" s="326" t="s">
        <v>117</v>
      </c>
      <c r="D171" s="103" t="s">
        <v>120</v>
      </c>
      <c r="E171" s="107" t="s">
        <v>130</v>
      </c>
      <c r="F171" s="128" t="str">
        <f>IF(E171="","NO CUMPLE","CUMPLE")</f>
        <v>CUMPLE</v>
      </c>
      <c r="G171" s="202"/>
      <c r="H171" s="188"/>
      <c r="I171" s="33"/>
      <c r="J171" s="57" t="s">
        <v>73</v>
      </c>
      <c r="K171" s="57" t="s">
        <v>130</v>
      </c>
      <c r="N171" s="34">
        <f>IF(F171="CUMPLE",1,0)</f>
        <v>1</v>
      </c>
    </row>
    <row r="172" spans="1:18" s="34" customFormat="1" ht="55.5" customHeight="1" x14ac:dyDescent="0.3">
      <c r="A172" s="173"/>
      <c r="B172" s="324"/>
      <c r="C172" s="327"/>
      <c r="D172" s="104" t="s">
        <v>132</v>
      </c>
      <c r="E172" s="108" t="s">
        <v>73</v>
      </c>
      <c r="F172" s="129" t="str">
        <f>IF(E172="SI","CUMPLE",IF(E172="NO","NO CUMPLE","PENDIENTE"))</f>
        <v>CUMPLE</v>
      </c>
      <c r="G172" s="111"/>
      <c r="H172" s="189"/>
      <c r="I172" s="33"/>
      <c r="J172" s="57" t="s">
        <v>74</v>
      </c>
      <c r="K172" s="57"/>
      <c r="N172" s="34">
        <f t="shared" ref="N172:N185" si="13">IF(F172="CUMPLE",1,0)</f>
        <v>1</v>
      </c>
    </row>
    <row r="173" spans="1:18" s="34" customFormat="1" ht="43.5" customHeight="1" x14ac:dyDescent="0.3">
      <c r="A173" s="173"/>
      <c r="B173" s="324"/>
      <c r="C173" s="327"/>
      <c r="D173" s="105" t="s">
        <v>125</v>
      </c>
      <c r="E173" s="109">
        <v>43236</v>
      </c>
      <c r="F173" s="127" t="str">
        <f>IF(E173="","NO CUMPLE","CUMPLE")</f>
        <v>CUMPLE</v>
      </c>
      <c r="G173" s="111"/>
      <c r="H173" s="190"/>
      <c r="I173" s="33"/>
      <c r="J173" s="57"/>
      <c r="K173" s="57"/>
      <c r="N173" s="34">
        <f t="shared" si="13"/>
        <v>1</v>
      </c>
    </row>
    <row r="174" spans="1:18" s="34" customFormat="1" ht="45" customHeight="1" x14ac:dyDescent="0.3">
      <c r="A174" s="173"/>
      <c r="B174" s="324"/>
      <c r="C174" s="327"/>
      <c r="D174" s="105" t="s">
        <v>126</v>
      </c>
      <c r="E174" s="109">
        <v>43465</v>
      </c>
      <c r="F174" s="127" t="str">
        <f>IF(E174="","NO CUMPLE","CUMPLE")</f>
        <v>CUMPLE</v>
      </c>
      <c r="G174" s="112"/>
      <c r="H174" s="189"/>
      <c r="I174" s="91" t="s">
        <v>73</v>
      </c>
      <c r="J174" s="57"/>
      <c r="K174" s="57"/>
      <c r="N174" s="34">
        <f t="shared" si="13"/>
        <v>1</v>
      </c>
    </row>
    <row r="175" spans="1:18" s="34" customFormat="1" ht="29.25" customHeight="1" thickBot="1" x14ac:dyDescent="0.35">
      <c r="A175" s="173"/>
      <c r="B175" s="324"/>
      <c r="C175" s="328"/>
      <c r="D175" s="106" t="s">
        <v>127</v>
      </c>
      <c r="E175" s="114">
        <f>IF(E173="","PENDIENTE FECHA DE INICIO",(E174-E173)/30)</f>
        <v>7.6333333333333337</v>
      </c>
      <c r="F175" s="130" t="str">
        <f>IF(E175="PENDIENTE FECHA DE INICIO","PENDIENTE",IF(E175&gt;=6,"CUMPLE","NO CUMPLE"))</f>
        <v>CUMPLE</v>
      </c>
      <c r="G175" s="113"/>
      <c r="H175" s="188"/>
      <c r="I175" s="91" t="s">
        <v>74</v>
      </c>
      <c r="J175" s="57"/>
      <c r="K175" s="57"/>
      <c r="N175" s="34">
        <f t="shared" si="13"/>
        <v>1</v>
      </c>
    </row>
    <row r="176" spans="1:18" s="34" customFormat="1" ht="29.25" customHeight="1" x14ac:dyDescent="0.3">
      <c r="A176" s="173"/>
      <c r="B176" s="324"/>
      <c r="C176" s="326" t="s">
        <v>118</v>
      </c>
      <c r="D176" s="103" t="s">
        <v>120</v>
      </c>
      <c r="E176" s="107" t="s">
        <v>130</v>
      </c>
      <c r="F176" s="128" t="str">
        <f>IF(E176="","NO CUMPLE","CUMPLE")</f>
        <v>CUMPLE</v>
      </c>
      <c r="G176" s="110"/>
      <c r="H176" s="188"/>
      <c r="I176" s="33"/>
      <c r="J176" s="57" t="s">
        <v>73</v>
      </c>
      <c r="K176" s="57" t="s">
        <v>130</v>
      </c>
      <c r="N176" s="34">
        <f t="shared" si="13"/>
        <v>1</v>
      </c>
    </row>
    <row r="177" spans="1:14" s="34" customFormat="1" ht="55.5" customHeight="1" x14ac:dyDescent="0.3">
      <c r="A177" s="173"/>
      <c r="B177" s="324"/>
      <c r="C177" s="327"/>
      <c r="D177" s="104" t="s">
        <v>132</v>
      </c>
      <c r="E177" s="108" t="s">
        <v>73</v>
      </c>
      <c r="F177" s="129" t="str">
        <f>IF(E177="SI","CUMPLE",IF(E177="NO","NO CUMPLE","PENDIENTE"))</f>
        <v>CUMPLE</v>
      </c>
      <c r="G177" s="111"/>
      <c r="H177" s="189"/>
      <c r="I177" s="33"/>
      <c r="J177" s="57" t="s">
        <v>74</v>
      </c>
      <c r="K177" s="57"/>
      <c r="N177" s="34">
        <f t="shared" si="13"/>
        <v>1</v>
      </c>
    </row>
    <row r="178" spans="1:14" s="34" customFormat="1" ht="43.5" customHeight="1" x14ac:dyDescent="0.3">
      <c r="A178" s="173"/>
      <c r="B178" s="324"/>
      <c r="C178" s="327"/>
      <c r="D178" s="105" t="s">
        <v>125</v>
      </c>
      <c r="E178" s="109">
        <v>43326</v>
      </c>
      <c r="F178" s="127" t="str">
        <f>IF(E178="","NO CUMPLE","CUMPLE")</f>
        <v>CUMPLE</v>
      </c>
      <c r="G178" s="111"/>
      <c r="H178" s="190"/>
      <c r="I178" s="33"/>
      <c r="J178" s="57"/>
      <c r="K178" s="57"/>
      <c r="N178" s="34">
        <f t="shared" si="13"/>
        <v>1</v>
      </c>
    </row>
    <row r="179" spans="1:14" s="34" customFormat="1" ht="45" customHeight="1" x14ac:dyDescent="0.3">
      <c r="A179" s="173"/>
      <c r="B179" s="324"/>
      <c r="C179" s="327"/>
      <c r="D179" s="105" t="s">
        <v>126</v>
      </c>
      <c r="E179" s="109">
        <v>43585</v>
      </c>
      <c r="F179" s="127" t="str">
        <f>IF(E179="","NO CUMPLE","CUMPLE")</f>
        <v>CUMPLE</v>
      </c>
      <c r="G179" s="112"/>
      <c r="H179" s="189"/>
      <c r="I179" s="91" t="s">
        <v>73</v>
      </c>
      <c r="J179" s="57"/>
      <c r="K179" s="57"/>
      <c r="N179" s="34">
        <f t="shared" si="13"/>
        <v>1</v>
      </c>
    </row>
    <row r="180" spans="1:14" s="34" customFormat="1" ht="29.25" customHeight="1" thickBot="1" x14ac:dyDescent="0.35">
      <c r="A180" s="173"/>
      <c r="B180" s="324"/>
      <c r="C180" s="328"/>
      <c r="D180" s="106" t="s">
        <v>127</v>
      </c>
      <c r="E180" s="114">
        <f>IF(E178="","PENDIENTE FECHA DE INICIO",(E179-E178)/30)</f>
        <v>8.6333333333333329</v>
      </c>
      <c r="F180" s="130" t="str">
        <f>IF(E180="PENDIENTE FECHA DE INICIO","PENDIENTE",IF(E180&gt;=6,"CUMPLE","NO CUMPLE"))</f>
        <v>CUMPLE</v>
      </c>
      <c r="G180" s="113"/>
      <c r="H180" s="188"/>
      <c r="I180" s="91" t="s">
        <v>74</v>
      </c>
      <c r="J180" s="57"/>
      <c r="K180" s="57"/>
      <c r="N180" s="34">
        <f t="shared" si="13"/>
        <v>1</v>
      </c>
    </row>
    <row r="181" spans="1:14" s="34" customFormat="1" ht="29.25" customHeight="1" x14ac:dyDescent="0.3">
      <c r="A181" s="173"/>
      <c r="B181" s="324"/>
      <c r="C181" s="326" t="s">
        <v>119</v>
      </c>
      <c r="D181" s="103" t="s">
        <v>120</v>
      </c>
      <c r="E181" s="107" t="s">
        <v>130</v>
      </c>
      <c r="F181" s="128" t="str">
        <f>IF(E181="","NO CUMPLE","CUMPLE")</f>
        <v>CUMPLE</v>
      </c>
      <c r="G181" s="110"/>
      <c r="H181" s="188"/>
      <c r="I181" s="33"/>
      <c r="J181" s="57" t="s">
        <v>73</v>
      </c>
      <c r="K181" s="57" t="s">
        <v>130</v>
      </c>
      <c r="N181" s="34">
        <f t="shared" si="13"/>
        <v>1</v>
      </c>
    </row>
    <row r="182" spans="1:14" s="34" customFormat="1" ht="55.5" customHeight="1" x14ac:dyDescent="0.3">
      <c r="A182" s="173"/>
      <c r="B182" s="324"/>
      <c r="C182" s="327"/>
      <c r="D182" s="104" t="s">
        <v>132</v>
      </c>
      <c r="E182" s="108" t="s">
        <v>73</v>
      </c>
      <c r="F182" s="129" t="str">
        <f>IF(E182="SI","CUMPLE",IF(E182="NO","NO CUMPLE","PENDIENTE"))</f>
        <v>CUMPLE</v>
      </c>
      <c r="G182" s="111"/>
      <c r="H182" s="189"/>
      <c r="I182" s="33"/>
      <c r="J182" s="57" t="s">
        <v>74</v>
      </c>
      <c r="K182" s="57"/>
      <c r="N182" s="34">
        <f t="shared" si="13"/>
        <v>1</v>
      </c>
    </row>
    <row r="183" spans="1:14" s="34" customFormat="1" ht="43.5" customHeight="1" x14ac:dyDescent="0.3">
      <c r="A183" s="173"/>
      <c r="B183" s="324"/>
      <c r="C183" s="327"/>
      <c r="D183" s="105" t="s">
        <v>125</v>
      </c>
      <c r="E183" s="109">
        <v>43137</v>
      </c>
      <c r="F183" s="127" t="str">
        <f>IF(E183="","NO CUMPLE","CUMPLE")</f>
        <v>CUMPLE</v>
      </c>
      <c r="G183" s="111"/>
      <c r="H183" s="190"/>
      <c r="I183" s="33"/>
      <c r="J183" s="57"/>
      <c r="K183" s="57"/>
      <c r="N183" s="34">
        <f t="shared" si="13"/>
        <v>1</v>
      </c>
    </row>
    <row r="184" spans="1:14" s="34" customFormat="1" ht="45" customHeight="1" x14ac:dyDescent="0.3">
      <c r="A184" s="173"/>
      <c r="B184" s="324"/>
      <c r="C184" s="327"/>
      <c r="D184" s="105" t="s">
        <v>126</v>
      </c>
      <c r="E184" s="109">
        <v>43462</v>
      </c>
      <c r="F184" s="127" t="str">
        <f>IF(E184="","NO CUMPLE","CUMPLE")</f>
        <v>CUMPLE</v>
      </c>
      <c r="G184" s="112"/>
      <c r="H184" s="189"/>
      <c r="I184" s="91" t="s">
        <v>73</v>
      </c>
      <c r="J184" s="57"/>
      <c r="K184" s="57"/>
      <c r="N184" s="34">
        <f t="shared" si="13"/>
        <v>1</v>
      </c>
    </row>
    <row r="185" spans="1:14" s="34" customFormat="1" ht="29.25" customHeight="1" thickBot="1" x14ac:dyDescent="0.35">
      <c r="A185" s="173"/>
      <c r="B185" s="325"/>
      <c r="C185" s="328"/>
      <c r="D185" s="106" t="s">
        <v>127</v>
      </c>
      <c r="E185" s="114">
        <f>IF(E183="","PENDIENTE FECHA DE INICIO",(E184-E183)/30)</f>
        <v>10.833333333333334</v>
      </c>
      <c r="F185" s="130" t="str">
        <f>IF(E185="PENDIENTE FECHA DE INICIO","PENDIENTE",IF(E185&gt;=6,"CUMPLE","NO CUMPLE"))</f>
        <v>CUMPLE</v>
      </c>
      <c r="G185" s="113"/>
      <c r="H185" s="188"/>
      <c r="I185" s="91" t="s">
        <v>74</v>
      </c>
      <c r="J185" s="57"/>
      <c r="K185" s="57"/>
      <c r="N185" s="34">
        <f t="shared" si="13"/>
        <v>1</v>
      </c>
    </row>
    <row r="186" spans="1:14" s="34" customFormat="1" ht="4.5" customHeight="1" thickBot="1" x14ac:dyDescent="0.35">
      <c r="A186" s="173"/>
      <c r="B186" s="121"/>
      <c r="C186" s="122"/>
      <c r="D186" s="123"/>
      <c r="E186" s="126"/>
      <c r="F186" s="124"/>
      <c r="G186" s="125"/>
      <c r="H186" s="188"/>
      <c r="I186" s="91"/>
      <c r="J186" s="57"/>
      <c r="K186" s="57"/>
      <c r="N186" s="34">
        <f>SUM(N164:N185)</f>
        <v>17</v>
      </c>
    </row>
    <row r="187" spans="1:14" s="34" customFormat="1" ht="29.25" customHeight="1" thickBot="1" x14ac:dyDescent="0.35">
      <c r="A187" s="173"/>
      <c r="B187" s="329" t="s">
        <v>129</v>
      </c>
      <c r="C187" s="330"/>
      <c r="D187" s="331"/>
      <c r="E187" s="126"/>
      <c r="F187" s="132" t="str">
        <f>IF(N186=17,"CUMPLE","NO CUMPLE")</f>
        <v>CUMPLE</v>
      </c>
      <c r="G187" s="125"/>
      <c r="H187" s="188"/>
      <c r="I187" s="91"/>
      <c r="J187" s="57"/>
      <c r="K187" s="57"/>
    </row>
    <row r="188" spans="1:14" s="34" customFormat="1" ht="7.5" customHeight="1" thickBot="1" x14ac:dyDescent="0.35">
      <c r="A188" s="173"/>
      <c r="B188" s="121"/>
      <c r="C188" s="122"/>
      <c r="D188" s="123"/>
      <c r="E188" s="126"/>
      <c r="F188" s="131"/>
      <c r="G188" s="125"/>
      <c r="H188" s="188"/>
      <c r="I188" s="91"/>
      <c r="J188" s="57"/>
      <c r="K188" s="57"/>
    </row>
    <row r="189" spans="1:14" s="34" customFormat="1" ht="29.25" customHeight="1" thickBot="1" x14ac:dyDescent="0.4">
      <c r="A189" s="173"/>
      <c r="B189" s="306" t="s">
        <v>133</v>
      </c>
      <c r="C189" s="307"/>
      <c r="D189" s="307"/>
      <c r="E189" s="307"/>
      <c r="F189" s="308"/>
      <c r="G189" s="82" t="str">
        <f>IF(AND(F187="CUMPLE",F157="CUMPLE",G122="SI"),"HABILITADO",IF(G122="NO","NO HABILITADO",IF(F157="NO CUMPLE","NO HABILITADO",IF(F187="NO CUMPLE","NO HABILITADO",HABILITADO))))</f>
        <v>HABILITADO</v>
      </c>
      <c r="H189" s="188"/>
      <c r="I189" s="91"/>
      <c r="J189" s="57"/>
      <c r="K189" s="57"/>
    </row>
    <row r="190" spans="1:14" s="34" customFormat="1" ht="29.25" customHeight="1" x14ac:dyDescent="0.3">
      <c r="A190" s="173"/>
      <c r="B190" s="121"/>
      <c r="C190" s="122"/>
      <c r="D190" s="123"/>
      <c r="E190" s="126"/>
      <c r="F190" s="131"/>
      <c r="G190" s="125"/>
      <c r="H190" s="188"/>
      <c r="I190" s="91"/>
      <c r="J190" s="57"/>
      <c r="K190" s="57"/>
    </row>
    <row r="191" spans="1:14" s="34" customFormat="1" ht="29.25" customHeight="1" thickBot="1" x14ac:dyDescent="0.35">
      <c r="A191" s="173"/>
      <c r="B191" s="309" t="s">
        <v>134</v>
      </c>
      <c r="C191" s="310"/>
      <c r="D191" s="310"/>
      <c r="E191" s="310"/>
      <c r="F191" s="310"/>
      <c r="G191" s="311"/>
      <c r="H191" s="188"/>
      <c r="I191" s="91"/>
      <c r="J191" s="57"/>
      <c r="K191" s="57"/>
    </row>
    <row r="192" spans="1:14" ht="10.5" customHeight="1" thickBot="1" x14ac:dyDescent="0.3">
      <c r="B192"/>
      <c r="C192"/>
      <c r="D192"/>
      <c r="E192"/>
      <c r="F192" s="1"/>
      <c r="G192"/>
    </row>
    <row r="193" spans="1:14" ht="30" customHeight="1" thickBot="1" x14ac:dyDescent="0.3">
      <c r="B193" s="312" t="s">
        <v>135</v>
      </c>
      <c r="C193" s="313"/>
      <c r="D193" s="313"/>
      <c r="E193" s="313"/>
      <c r="F193" s="313"/>
      <c r="G193" s="314"/>
    </row>
    <row r="194" spans="1:14" ht="30" customHeight="1" thickBot="1" x14ac:dyDescent="0.3">
      <c r="B194" s="280" t="s">
        <v>146</v>
      </c>
      <c r="C194" s="281"/>
      <c r="D194" s="281"/>
      <c r="E194" s="281"/>
      <c r="F194" s="281"/>
      <c r="G194" s="135" t="s">
        <v>73</v>
      </c>
    </row>
    <row r="195" spans="1:14" ht="14.25" thickBot="1" x14ac:dyDescent="0.3">
      <c r="B195"/>
      <c r="C195"/>
      <c r="D195"/>
      <c r="E195"/>
      <c r="F195" s="1"/>
      <c r="G195"/>
    </row>
    <row r="196" spans="1:14" s="34" customFormat="1" ht="27.75" customHeight="1" thickBot="1" x14ac:dyDescent="0.35">
      <c r="A196" s="173"/>
      <c r="B196" s="315" t="s">
        <v>138</v>
      </c>
      <c r="C196" s="316"/>
      <c r="D196" s="316"/>
      <c r="E196" s="316"/>
      <c r="F196" s="316"/>
      <c r="G196" s="317"/>
      <c r="H196" s="176"/>
      <c r="I196" s="33"/>
      <c r="J196" s="57"/>
      <c r="K196" s="57"/>
    </row>
    <row r="197" spans="1:14" s="34" customFormat="1" ht="27.75" customHeight="1" thickBot="1" x14ac:dyDescent="0.35">
      <c r="A197" s="173"/>
      <c r="B197" s="318" t="s">
        <v>103</v>
      </c>
      <c r="C197" s="319"/>
      <c r="D197" s="320"/>
      <c r="E197" s="319" t="s">
        <v>104</v>
      </c>
      <c r="F197" s="319"/>
      <c r="G197" s="320"/>
      <c r="H197" s="176"/>
      <c r="I197" s="33"/>
      <c r="J197" s="57"/>
      <c r="K197" s="57"/>
    </row>
    <row r="198" spans="1:14" s="34" customFormat="1" ht="48" customHeight="1" thickBot="1" x14ac:dyDescent="0.35">
      <c r="A198" s="173"/>
      <c r="B198" s="287" t="s">
        <v>137</v>
      </c>
      <c r="C198" s="288"/>
      <c r="D198" s="289"/>
      <c r="E198" s="287" t="s">
        <v>136</v>
      </c>
      <c r="F198" s="288"/>
      <c r="G198" s="289"/>
      <c r="H198" s="176"/>
      <c r="I198" s="33"/>
      <c r="J198" s="57"/>
      <c r="K198" s="57" t="s">
        <v>105</v>
      </c>
    </row>
    <row r="199" spans="1:14" s="34" customFormat="1" ht="26.25" customHeight="1" x14ac:dyDescent="0.3">
      <c r="A199" s="173"/>
      <c r="B199" s="133" t="s">
        <v>95</v>
      </c>
      <c r="C199" s="303" t="s">
        <v>201</v>
      </c>
      <c r="D199" s="304"/>
      <c r="E199" s="304"/>
      <c r="F199" s="304"/>
      <c r="G199" s="305"/>
      <c r="H199" s="182"/>
      <c r="I199" s="33"/>
      <c r="J199" s="57"/>
      <c r="K199" s="57" t="s">
        <v>106</v>
      </c>
    </row>
    <row r="200" spans="1:14" s="34" customFormat="1" ht="17.25" thickBot="1" x14ac:dyDescent="0.35">
      <c r="A200" s="173"/>
      <c r="B200" s="134"/>
      <c r="C200" s="293" t="s">
        <v>65</v>
      </c>
      <c r="D200" s="294"/>
      <c r="E200" s="90" t="s">
        <v>66</v>
      </c>
      <c r="F200" s="90" t="s">
        <v>67</v>
      </c>
      <c r="G200" s="138" t="s">
        <v>68</v>
      </c>
      <c r="H200" s="183" t="s">
        <v>96</v>
      </c>
      <c r="I200" s="33"/>
      <c r="J200" s="57"/>
      <c r="K200" s="57" t="s">
        <v>107</v>
      </c>
    </row>
    <row r="201" spans="1:14" s="32" customFormat="1" ht="54.75" customHeight="1" thickBot="1" x14ac:dyDescent="0.35">
      <c r="A201" s="172"/>
      <c r="B201" s="136" t="s">
        <v>97</v>
      </c>
      <c r="C201" s="295" t="s">
        <v>139</v>
      </c>
      <c r="D201" s="296"/>
      <c r="E201" s="118" t="s">
        <v>105</v>
      </c>
      <c r="F201" s="119" t="str">
        <f>IF(E201="","NO CUMPLE","CUMPLE")</f>
        <v>CUMPLE</v>
      </c>
      <c r="G201" s="203"/>
      <c r="H201" s="184" t="s">
        <v>98</v>
      </c>
      <c r="I201" s="73" t="s">
        <v>73</v>
      </c>
      <c r="J201" s="57"/>
      <c r="K201" s="96" t="s">
        <v>73</v>
      </c>
      <c r="N201" s="34">
        <f t="shared" ref="N201:N202" si="14">IF(F201="CUMPLE",1,0)</f>
        <v>1</v>
      </c>
    </row>
    <row r="202" spans="1:14" ht="42.75" customHeight="1" thickBot="1" x14ac:dyDescent="0.35">
      <c r="A202" s="168" t="s">
        <v>0</v>
      </c>
      <c r="B202" s="136" t="s">
        <v>140</v>
      </c>
      <c r="C202" s="295" t="s">
        <v>137</v>
      </c>
      <c r="D202" s="296"/>
      <c r="E202" s="118" t="s">
        <v>73</v>
      </c>
      <c r="F202" s="119" t="str">
        <f>IF(E202="","NO CUMPLE",IF(E202="SI","CUMPLE",IF(E202="NO","NO CUMPLE","CUMPLE")))</f>
        <v>CUMPLE</v>
      </c>
      <c r="G202" s="137"/>
      <c r="J202" s="2"/>
      <c r="K202" s="2" t="s">
        <v>74</v>
      </c>
      <c r="N202" s="34">
        <f t="shared" si="14"/>
        <v>1</v>
      </c>
    </row>
    <row r="203" spans="1:14" ht="4.5" customHeight="1" thickBot="1" x14ac:dyDescent="0.3">
      <c r="B203" s="72"/>
      <c r="J203" s="2"/>
      <c r="K203" s="2"/>
    </row>
    <row r="204" spans="1:14" ht="29.25" customHeight="1" thickBot="1" x14ac:dyDescent="0.3">
      <c r="B204" s="72"/>
      <c r="F204" s="139">
        <f>IF(N204=2,13,0)</f>
        <v>13</v>
      </c>
      <c r="G204" s="2" t="s">
        <v>141</v>
      </c>
      <c r="J204" s="2"/>
      <c r="K204" s="2"/>
      <c r="N204" s="2">
        <f>SUM(N201:N203)</f>
        <v>2</v>
      </c>
    </row>
    <row r="205" spans="1:14" ht="14.25" thickBot="1" x14ac:dyDescent="0.3">
      <c r="B205" s="72"/>
      <c r="J205" s="2"/>
      <c r="K205" s="2"/>
    </row>
    <row r="206" spans="1:14" s="34" customFormat="1" ht="27.75" customHeight="1" thickBot="1" x14ac:dyDescent="0.35">
      <c r="A206" s="173"/>
      <c r="B206" s="297" t="s">
        <v>142</v>
      </c>
      <c r="C206" s="298"/>
      <c r="D206" s="298"/>
      <c r="E206" s="298"/>
      <c r="F206" s="298"/>
      <c r="G206" s="299"/>
      <c r="H206" s="176"/>
      <c r="I206" s="33"/>
      <c r="J206" s="57"/>
      <c r="K206" s="57"/>
    </row>
    <row r="207" spans="1:14" s="34" customFormat="1" ht="27.75" customHeight="1" thickBot="1" x14ac:dyDescent="0.35">
      <c r="A207" s="173"/>
      <c r="B207" s="300" t="s">
        <v>103</v>
      </c>
      <c r="C207" s="301"/>
      <c r="D207" s="302"/>
      <c r="E207" s="301" t="s">
        <v>104</v>
      </c>
      <c r="F207" s="301"/>
      <c r="G207" s="302"/>
      <c r="H207" s="176"/>
      <c r="I207" s="33"/>
      <c r="J207" s="57"/>
      <c r="K207" s="57"/>
    </row>
    <row r="208" spans="1:14" s="34" customFormat="1" ht="48" customHeight="1" thickBot="1" x14ac:dyDescent="0.35">
      <c r="A208" s="173"/>
      <c r="B208" s="287" t="s">
        <v>143</v>
      </c>
      <c r="C208" s="288"/>
      <c r="D208" s="289"/>
      <c r="E208" s="287" t="s">
        <v>136</v>
      </c>
      <c r="F208" s="288"/>
      <c r="G208" s="289"/>
      <c r="H208" s="176"/>
      <c r="I208" s="33"/>
      <c r="J208" s="57"/>
      <c r="K208" s="57" t="s">
        <v>105</v>
      </c>
    </row>
    <row r="209" spans="1:14" s="34" customFormat="1" ht="26.25" customHeight="1" x14ac:dyDescent="0.3">
      <c r="A209" s="173"/>
      <c r="B209" s="133" t="s">
        <v>95</v>
      </c>
      <c r="C209" s="303" t="s">
        <v>201</v>
      </c>
      <c r="D209" s="304"/>
      <c r="E209" s="304"/>
      <c r="F209" s="304"/>
      <c r="G209" s="305"/>
      <c r="H209" s="182"/>
      <c r="I209" s="33"/>
      <c r="J209" s="57"/>
      <c r="K209" s="57" t="s">
        <v>106</v>
      </c>
    </row>
    <row r="210" spans="1:14" s="34" customFormat="1" ht="17.25" thickBot="1" x14ac:dyDescent="0.35">
      <c r="A210" s="173"/>
      <c r="B210" s="134"/>
      <c r="C210" s="293" t="s">
        <v>65</v>
      </c>
      <c r="D210" s="294"/>
      <c r="E210" s="90" t="s">
        <v>66</v>
      </c>
      <c r="F210" s="90" t="s">
        <v>67</v>
      </c>
      <c r="G210" s="138" t="s">
        <v>68</v>
      </c>
      <c r="H210" s="183" t="s">
        <v>96</v>
      </c>
      <c r="I210" s="33"/>
      <c r="J210" s="57"/>
      <c r="K210" s="57" t="s">
        <v>107</v>
      </c>
    </row>
    <row r="211" spans="1:14" s="32" customFormat="1" ht="54.75" customHeight="1" thickBot="1" x14ac:dyDescent="0.35">
      <c r="A211" s="172"/>
      <c r="B211" s="136" t="s">
        <v>97</v>
      </c>
      <c r="C211" s="295" t="s">
        <v>139</v>
      </c>
      <c r="D211" s="296"/>
      <c r="E211" s="118" t="s">
        <v>105</v>
      </c>
      <c r="F211" s="119" t="str">
        <f>IF(E211="","NO CUMPLE","CUMPLE")</f>
        <v>CUMPLE</v>
      </c>
      <c r="G211" s="203"/>
      <c r="H211" s="184" t="s">
        <v>98</v>
      </c>
      <c r="I211" s="73" t="s">
        <v>73</v>
      </c>
      <c r="J211" s="57"/>
      <c r="K211" s="96" t="s">
        <v>73</v>
      </c>
      <c r="N211" s="34">
        <f t="shared" ref="N211:N212" si="15">IF(F211="CUMPLE",1,0)</f>
        <v>1</v>
      </c>
    </row>
    <row r="212" spans="1:14" ht="42.75" customHeight="1" thickBot="1" x14ac:dyDescent="0.35">
      <c r="A212" s="168" t="s">
        <v>0</v>
      </c>
      <c r="B212" s="136" t="s">
        <v>140</v>
      </c>
      <c r="C212" s="295" t="s">
        <v>143</v>
      </c>
      <c r="D212" s="296"/>
      <c r="E212" s="118" t="s">
        <v>73</v>
      </c>
      <c r="F212" s="119" t="str">
        <f>IF(E212="","NO CUMPLE",IF(E212="SI","CUMPLE",IF(E212="NO","NO CUMPLE","CUMPLE")))</f>
        <v>CUMPLE</v>
      </c>
      <c r="G212" s="137"/>
      <c r="J212" s="2"/>
      <c r="K212" s="2" t="s">
        <v>74</v>
      </c>
      <c r="N212" s="34">
        <f t="shared" si="15"/>
        <v>1</v>
      </c>
    </row>
    <row r="213" spans="1:14" ht="4.5" customHeight="1" thickBot="1" x14ac:dyDescent="0.3">
      <c r="B213" s="72"/>
      <c r="J213" s="2"/>
      <c r="K213" s="2"/>
    </row>
    <row r="214" spans="1:14" ht="29.25" customHeight="1" thickBot="1" x14ac:dyDescent="0.3">
      <c r="B214" s="72"/>
      <c r="F214" s="139">
        <f>IF(N214=2,13,0)</f>
        <v>13</v>
      </c>
      <c r="G214" s="2" t="s">
        <v>141</v>
      </c>
      <c r="J214" s="2"/>
      <c r="K214" s="2"/>
      <c r="N214" s="2">
        <f>SUM(N211:N213)</f>
        <v>2</v>
      </c>
    </row>
    <row r="215" spans="1:14" ht="14.25" thickBot="1" x14ac:dyDescent="0.3">
      <c r="B215" s="72"/>
      <c r="J215" s="2"/>
      <c r="K215" s="2"/>
    </row>
    <row r="216" spans="1:14" s="34" customFormat="1" ht="27.75" customHeight="1" thickBot="1" x14ac:dyDescent="0.35">
      <c r="A216" s="173"/>
      <c r="B216" s="297" t="s">
        <v>144</v>
      </c>
      <c r="C216" s="298"/>
      <c r="D216" s="298"/>
      <c r="E216" s="298"/>
      <c r="F216" s="298"/>
      <c r="G216" s="299"/>
      <c r="H216" s="176"/>
      <c r="I216" s="33"/>
      <c r="J216" s="57"/>
      <c r="K216" s="57"/>
    </row>
    <row r="217" spans="1:14" s="34" customFormat="1" ht="27.75" customHeight="1" thickBot="1" x14ac:dyDescent="0.35">
      <c r="A217" s="173"/>
      <c r="B217" s="300" t="s">
        <v>103</v>
      </c>
      <c r="C217" s="301"/>
      <c r="D217" s="302"/>
      <c r="E217" s="301" t="s">
        <v>104</v>
      </c>
      <c r="F217" s="301"/>
      <c r="G217" s="302"/>
      <c r="H217" s="176"/>
      <c r="I217" s="33"/>
      <c r="J217" s="57"/>
      <c r="K217" s="57"/>
    </row>
    <row r="218" spans="1:14" s="34" customFormat="1" ht="48" customHeight="1" thickBot="1" x14ac:dyDescent="0.35">
      <c r="A218" s="173"/>
      <c r="B218" s="287" t="s">
        <v>145</v>
      </c>
      <c r="C218" s="288"/>
      <c r="D218" s="289"/>
      <c r="E218" s="287" t="s">
        <v>136</v>
      </c>
      <c r="F218" s="288"/>
      <c r="G218" s="289"/>
      <c r="H218" s="176"/>
      <c r="I218" s="33"/>
      <c r="J218" s="57"/>
      <c r="K218" s="57" t="s">
        <v>105</v>
      </c>
    </row>
    <row r="219" spans="1:14" s="34" customFormat="1" ht="26.25" customHeight="1" x14ac:dyDescent="0.3">
      <c r="A219" s="173"/>
      <c r="B219" s="133" t="s">
        <v>95</v>
      </c>
      <c r="C219" s="303" t="s">
        <v>201</v>
      </c>
      <c r="D219" s="304"/>
      <c r="E219" s="304"/>
      <c r="F219" s="304"/>
      <c r="G219" s="305"/>
      <c r="H219" s="182"/>
      <c r="I219" s="33"/>
      <c r="J219" s="57"/>
      <c r="K219" s="57" t="s">
        <v>106</v>
      </c>
    </row>
    <row r="220" spans="1:14" s="34" customFormat="1" ht="17.25" thickBot="1" x14ac:dyDescent="0.35">
      <c r="A220" s="173"/>
      <c r="B220" s="134"/>
      <c r="C220" s="293" t="s">
        <v>65</v>
      </c>
      <c r="D220" s="294"/>
      <c r="E220" s="90" t="s">
        <v>66</v>
      </c>
      <c r="F220" s="90" t="s">
        <v>67</v>
      </c>
      <c r="G220" s="138" t="s">
        <v>68</v>
      </c>
      <c r="H220" s="183" t="s">
        <v>96</v>
      </c>
      <c r="I220" s="33"/>
      <c r="J220" s="57"/>
      <c r="K220" s="57" t="s">
        <v>107</v>
      </c>
    </row>
    <row r="221" spans="1:14" s="32" customFormat="1" ht="54.75" customHeight="1" thickBot="1" x14ac:dyDescent="0.35">
      <c r="A221" s="172"/>
      <c r="B221" s="136" t="s">
        <v>97</v>
      </c>
      <c r="C221" s="295" t="s">
        <v>139</v>
      </c>
      <c r="D221" s="296"/>
      <c r="E221" s="118" t="s">
        <v>105</v>
      </c>
      <c r="F221" s="119" t="str">
        <f>IF(E221="","NO CUMPLE","CUMPLE")</f>
        <v>CUMPLE</v>
      </c>
      <c r="G221" s="203"/>
      <c r="H221" s="184" t="s">
        <v>98</v>
      </c>
      <c r="I221" s="73" t="s">
        <v>73</v>
      </c>
      <c r="J221" s="57"/>
      <c r="K221" s="96" t="s">
        <v>73</v>
      </c>
      <c r="N221" s="34">
        <f t="shared" ref="N221:N222" si="16">IF(F221="CUMPLE",1,0)</f>
        <v>1</v>
      </c>
    </row>
    <row r="222" spans="1:14" ht="42.75" customHeight="1" thickBot="1" x14ac:dyDescent="0.35">
      <c r="B222" s="136" t="s">
        <v>140</v>
      </c>
      <c r="C222" s="295" t="s">
        <v>145</v>
      </c>
      <c r="D222" s="296"/>
      <c r="E222" s="118" t="s">
        <v>73</v>
      </c>
      <c r="F222" s="119" t="str">
        <f>IF(E222="","NO CUMPLE",IF(E222="SI","CUMPLE",IF(E222="NO","NO CUMPLE","CUMPLE")))</f>
        <v>CUMPLE</v>
      </c>
      <c r="G222" s="137"/>
      <c r="J222" s="2"/>
      <c r="K222" s="2" t="s">
        <v>74</v>
      </c>
      <c r="N222" s="34">
        <f t="shared" si="16"/>
        <v>1</v>
      </c>
    </row>
    <row r="223" spans="1:14" s="176" customFormat="1" ht="4.5" customHeight="1" thickBot="1" x14ac:dyDescent="0.3">
      <c r="A223" s="191"/>
      <c r="B223" s="193"/>
    </row>
    <row r="224" spans="1:14" ht="29.25" customHeight="1" thickBot="1" x14ac:dyDescent="0.3">
      <c r="B224" s="193"/>
      <c r="C224" s="176"/>
      <c r="D224" s="176"/>
      <c r="E224" s="176"/>
      <c r="F224" s="139">
        <f>IF(N224=2,13,0)</f>
        <v>13</v>
      </c>
      <c r="G224" s="140" t="s">
        <v>141</v>
      </c>
      <c r="J224" s="2"/>
      <c r="K224" s="2"/>
      <c r="N224" s="2">
        <f>SUM(N221:N223)</f>
        <v>2</v>
      </c>
    </row>
    <row r="225" spans="1:12" s="176" customFormat="1" ht="14.25" thickBot="1" x14ac:dyDescent="0.3">
      <c r="A225" s="191"/>
      <c r="F225" s="193"/>
      <c r="G225" s="195"/>
    </row>
    <row r="226" spans="1:12" ht="27.75" thickBot="1" x14ac:dyDescent="0.3">
      <c r="B226" s="176"/>
      <c r="C226" s="176"/>
      <c r="D226" s="176"/>
      <c r="E226" s="194" t="s">
        <v>154</v>
      </c>
      <c r="F226" s="147">
        <f>IF(G194="NO",SUM(F204,F214,F224)*0,SUM(F204,F214,F224))</f>
        <v>39</v>
      </c>
      <c r="G226" s="176"/>
      <c r="J226" s="2"/>
      <c r="K226" s="2"/>
    </row>
    <row r="227" spans="1:12" ht="14.25" thickBot="1" x14ac:dyDescent="0.3">
      <c r="B227" s="176"/>
      <c r="C227" s="176"/>
      <c r="D227" s="176"/>
      <c r="E227" s="176"/>
      <c r="F227" s="176"/>
      <c r="G227" s="176"/>
    </row>
    <row r="228" spans="1:12" ht="18.75" thickBot="1" x14ac:dyDescent="0.3">
      <c r="B228" s="277" t="s">
        <v>155</v>
      </c>
      <c r="C228" s="278"/>
      <c r="D228" s="278"/>
      <c r="E228" s="278"/>
      <c r="F228" s="278"/>
      <c r="G228" s="279"/>
    </row>
    <row r="229" spans="1:12" ht="26.25" thickBot="1" x14ac:dyDescent="0.3">
      <c r="B229" s="280" t="s">
        <v>159</v>
      </c>
      <c r="C229" s="281"/>
      <c r="D229" s="281"/>
      <c r="E229" s="281"/>
      <c r="F229" s="281"/>
      <c r="G229" s="135" t="s">
        <v>73</v>
      </c>
    </row>
    <row r="230" spans="1:12" ht="18.75" thickBot="1" x14ac:dyDescent="0.3">
      <c r="B230" s="153"/>
      <c r="C230" s="154"/>
      <c r="D230" s="141"/>
      <c r="E230" s="141"/>
      <c r="F230" s="141"/>
      <c r="G230" s="141"/>
    </row>
    <row r="231" spans="1:12" ht="17.25" thickBot="1" x14ac:dyDescent="0.3">
      <c r="B231" s="142" t="s">
        <v>147</v>
      </c>
      <c r="C231" s="152" t="s">
        <v>160</v>
      </c>
      <c r="D231" s="282" t="s">
        <v>148</v>
      </c>
      <c r="E231" s="283"/>
      <c r="F231" s="143" t="s">
        <v>149</v>
      </c>
      <c r="G231" s="142" t="s">
        <v>150</v>
      </c>
      <c r="J231" s="155"/>
      <c r="K231" s="155" t="s">
        <v>80</v>
      </c>
    </row>
    <row r="232" spans="1:12" ht="60.75" customHeight="1" thickBot="1" x14ac:dyDescent="0.3">
      <c r="B232" s="148" t="s">
        <v>156</v>
      </c>
      <c r="C232" s="150" t="s">
        <v>151</v>
      </c>
      <c r="D232" s="284" t="s">
        <v>80</v>
      </c>
      <c r="E232" s="284"/>
      <c r="F232" s="285">
        <f>IF(G229="NO",0,IF(L235&gt;10,"ERROR",L235))</f>
        <v>10</v>
      </c>
      <c r="G232" s="144"/>
      <c r="L232" s="2">
        <f>IF(D232="X",10,0)</f>
        <v>10</v>
      </c>
    </row>
    <row r="233" spans="1:12" ht="60.75" customHeight="1" thickBot="1" x14ac:dyDescent="0.3">
      <c r="B233" s="149" t="s">
        <v>157</v>
      </c>
      <c r="C233" s="150" t="s">
        <v>152</v>
      </c>
      <c r="D233" s="284"/>
      <c r="E233" s="284"/>
      <c r="F233" s="285"/>
      <c r="G233" s="145"/>
      <c r="L233" s="2">
        <f t="shared" ref="L233" si="17">IF(D233="X",5,0)</f>
        <v>0</v>
      </c>
    </row>
    <row r="234" spans="1:12" ht="55.5" customHeight="1" thickBot="1" x14ac:dyDescent="0.3">
      <c r="B234" s="149" t="s">
        <v>158</v>
      </c>
      <c r="C234" s="151" t="s">
        <v>153</v>
      </c>
      <c r="D234" s="284"/>
      <c r="E234" s="284"/>
      <c r="F234" s="286"/>
      <c r="G234" s="146"/>
      <c r="L234" s="2">
        <f>IF(D234="X",0,0)</f>
        <v>0</v>
      </c>
    </row>
    <row r="235" spans="1:12" ht="14.25" thickBot="1" x14ac:dyDescent="0.3">
      <c r="L235" s="2">
        <f>SUM(L232:L234)</f>
        <v>10</v>
      </c>
    </row>
    <row r="236" spans="1:12" ht="18.75" customHeight="1" x14ac:dyDescent="0.25">
      <c r="B236" s="259" t="s">
        <v>167</v>
      </c>
      <c r="C236" s="260"/>
      <c r="D236" s="260"/>
      <c r="E236" s="260"/>
      <c r="F236" s="260"/>
      <c r="G236" s="261"/>
    </row>
    <row r="237" spans="1:12" ht="34.5" customHeight="1" thickBot="1" x14ac:dyDescent="0.3">
      <c r="B237" s="262" t="s">
        <v>161</v>
      </c>
      <c r="C237" s="263"/>
      <c r="D237" s="263"/>
      <c r="E237" s="264"/>
      <c r="F237" s="264"/>
      <c r="G237" s="265"/>
    </row>
    <row r="238" spans="1:12" ht="48" thickBot="1" x14ac:dyDescent="0.3">
      <c r="B238" s="156"/>
      <c r="C238" s="157"/>
      <c r="D238" s="157"/>
      <c r="E238" s="165" t="s">
        <v>73</v>
      </c>
      <c r="F238" s="166" t="s">
        <v>74</v>
      </c>
      <c r="G238" s="158" t="s">
        <v>162</v>
      </c>
    </row>
    <row r="239" spans="1:12" ht="44.25" customHeight="1" thickBot="1" x14ac:dyDescent="0.3">
      <c r="B239" s="266" t="s">
        <v>168</v>
      </c>
      <c r="C239" s="267"/>
      <c r="D239" s="268"/>
      <c r="E239" s="164" t="s">
        <v>80</v>
      </c>
      <c r="F239" s="164"/>
      <c r="G239" s="163">
        <f>G114</f>
        <v>20834.293348173247</v>
      </c>
    </row>
    <row r="240" spans="1:12" ht="26.25" customHeight="1" thickBot="1" x14ac:dyDescent="0.3">
      <c r="B240" s="269" t="s">
        <v>169</v>
      </c>
      <c r="C240" s="270"/>
      <c r="D240" s="271"/>
      <c r="E240" s="164" t="s">
        <v>80</v>
      </c>
      <c r="F240" s="164"/>
      <c r="G240" s="163"/>
    </row>
    <row r="241" spans="1:11" ht="45.75" customHeight="1" thickBot="1" x14ac:dyDescent="0.3">
      <c r="B241" s="272" t="s">
        <v>163</v>
      </c>
      <c r="C241" s="273"/>
      <c r="D241" s="274"/>
      <c r="E241" s="275" t="s">
        <v>164</v>
      </c>
      <c r="F241" s="276"/>
      <c r="G241" s="167" t="s">
        <v>165</v>
      </c>
    </row>
    <row r="242" spans="1:11" ht="26.25" customHeight="1" thickBot="1" x14ac:dyDescent="0.3">
      <c r="B242" s="249"/>
      <c r="C242" s="250"/>
      <c r="D242" s="250"/>
      <c r="E242" s="251" t="s">
        <v>190</v>
      </c>
      <c r="F242" s="252"/>
      <c r="G242" s="159">
        <f>G239</f>
        <v>20834.293348173247</v>
      </c>
    </row>
    <row r="243" spans="1:11" ht="24" customHeight="1" thickBot="1" x14ac:dyDescent="0.3">
      <c r="B243" s="160"/>
      <c r="C243" s="161"/>
      <c r="D243" s="161"/>
      <c r="E243" s="253" t="s">
        <v>166</v>
      </c>
      <c r="F243" s="254"/>
      <c r="G243" s="162">
        <f>IF(G242="",0,IF(G239=0,0,IF(G242&gt;=G239*0.4,1,0)))</f>
        <v>1</v>
      </c>
    </row>
    <row r="244" spans="1:11" s="169" customFormat="1" ht="14.25" thickBot="1" x14ac:dyDescent="0.3">
      <c r="A244" s="168"/>
      <c r="H244" s="176"/>
      <c r="J244" s="170"/>
      <c r="K244" s="170"/>
    </row>
    <row r="245" spans="1:11" ht="24.75" thickBot="1" x14ac:dyDescent="0.3">
      <c r="B245" s="169"/>
      <c r="C245" s="169"/>
      <c r="D245" s="169"/>
      <c r="E245" s="255" t="s">
        <v>170</v>
      </c>
      <c r="F245" s="256"/>
      <c r="G245" s="175">
        <f>SUM(F226,F232,G243)</f>
        <v>50</v>
      </c>
    </row>
    <row r="246" spans="1:11" s="169" customFormat="1" ht="14.25" thickBot="1" x14ac:dyDescent="0.3">
      <c r="A246" s="168"/>
      <c r="H246" s="176"/>
      <c r="J246" s="170"/>
      <c r="K246" s="170"/>
    </row>
    <row r="247" spans="1:11" ht="21" customHeight="1" thickBot="1" x14ac:dyDescent="0.3">
      <c r="B247" s="169"/>
      <c r="C247" s="169"/>
      <c r="D247" s="169"/>
      <c r="E247" s="257" t="s">
        <v>174</v>
      </c>
      <c r="F247" s="258"/>
      <c r="G247" s="174" t="str">
        <f>IF(AND(G118="HABILITADO",G189="HABILITADO"),"HABILITADO","NO HABILITADO")</f>
        <v>HABILITADO</v>
      </c>
    </row>
    <row r="248" spans="1:11" s="169" customFormat="1" x14ac:dyDescent="0.25">
      <c r="A248" s="168"/>
      <c r="H248" s="176"/>
      <c r="J248" s="170"/>
      <c r="K248" s="170"/>
    </row>
  </sheetData>
  <sheetProtection algorithmName="SHA-512" hashValue="0pUjKQCPPDp1NyjBLuxQwvHQ6lh1W4KRo0rRKC1K0QO2ugN55tOVigjqD6NoOEXloSU6++2Hr/coIhX/MeBSYw==" saltValue="7aIZp/CN3/9Z9vo2pwAMzw==" spinCount="100000" sheet="1" objects="1" scenarios="1" selectLockedCells="1" selectUnlockedCells="1"/>
  <mergeCells count="145">
    <mergeCell ref="B1:G2"/>
    <mergeCell ref="C3:G3"/>
    <mergeCell ref="B4:G4"/>
    <mergeCell ref="B10:G10"/>
    <mergeCell ref="B11:G11"/>
    <mergeCell ref="C13:G13"/>
    <mergeCell ref="B27:B31"/>
    <mergeCell ref="F27:F31"/>
    <mergeCell ref="C34:G34"/>
    <mergeCell ref="G19:G22"/>
    <mergeCell ref="C35:G35"/>
    <mergeCell ref="C36:G36"/>
    <mergeCell ref="C37:G37"/>
    <mergeCell ref="C14:G14"/>
    <mergeCell ref="C15:G15"/>
    <mergeCell ref="C16:G16"/>
    <mergeCell ref="C17:G17"/>
    <mergeCell ref="B19:B22"/>
    <mergeCell ref="F19:F22"/>
    <mergeCell ref="C56:G56"/>
    <mergeCell ref="C57:G57"/>
    <mergeCell ref="B59:B62"/>
    <mergeCell ref="F59:F62"/>
    <mergeCell ref="B67:B71"/>
    <mergeCell ref="F67:F71"/>
    <mergeCell ref="B39:B42"/>
    <mergeCell ref="F39:F42"/>
    <mergeCell ref="B47:B51"/>
    <mergeCell ref="F47:F51"/>
    <mergeCell ref="C54:G54"/>
    <mergeCell ref="C55:G55"/>
    <mergeCell ref="G59:G62"/>
    <mergeCell ref="B87:B91"/>
    <mergeCell ref="F87:F91"/>
    <mergeCell ref="C94:G94"/>
    <mergeCell ref="C95:G95"/>
    <mergeCell ref="C96:G96"/>
    <mergeCell ref="C97:G97"/>
    <mergeCell ref="C74:G74"/>
    <mergeCell ref="C75:G75"/>
    <mergeCell ref="C76:G76"/>
    <mergeCell ref="C77:G77"/>
    <mergeCell ref="B79:B82"/>
    <mergeCell ref="F79:F82"/>
    <mergeCell ref="G79:G82"/>
    <mergeCell ref="B120:G120"/>
    <mergeCell ref="B122:F122"/>
    <mergeCell ref="B124:G124"/>
    <mergeCell ref="B125:D125"/>
    <mergeCell ref="E125:G125"/>
    <mergeCell ref="B126:D126"/>
    <mergeCell ref="E126:G126"/>
    <mergeCell ref="B99:B102"/>
    <mergeCell ref="F99:F102"/>
    <mergeCell ref="B107:B111"/>
    <mergeCell ref="F107:F111"/>
    <mergeCell ref="B114:F114"/>
    <mergeCell ref="B118:F118"/>
    <mergeCell ref="C127:G127"/>
    <mergeCell ref="C128:D128"/>
    <mergeCell ref="C129:D129"/>
    <mergeCell ref="C130:D130"/>
    <mergeCell ref="F130:F135"/>
    <mergeCell ref="C131:D131"/>
    <mergeCell ref="G131:H131"/>
    <mergeCell ref="C132:D132"/>
    <mergeCell ref="C133:D133"/>
    <mergeCell ref="C134:D134"/>
    <mergeCell ref="B157:D157"/>
    <mergeCell ref="B159:G159"/>
    <mergeCell ref="B160:D160"/>
    <mergeCell ref="E160:G160"/>
    <mergeCell ref="B161:D161"/>
    <mergeCell ref="E161:G161"/>
    <mergeCell ref="C135:D135"/>
    <mergeCell ref="B136:B155"/>
    <mergeCell ref="C136:C140"/>
    <mergeCell ref="C141:C145"/>
    <mergeCell ref="C146:C150"/>
    <mergeCell ref="C151:C155"/>
    <mergeCell ref="C170:D170"/>
    <mergeCell ref="B171:B185"/>
    <mergeCell ref="C171:C175"/>
    <mergeCell ref="C176:C180"/>
    <mergeCell ref="C181:C185"/>
    <mergeCell ref="B187:D187"/>
    <mergeCell ref="C162:G162"/>
    <mergeCell ref="C163:D163"/>
    <mergeCell ref="C164:D164"/>
    <mergeCell ref="C165:D165"/>
    <mergeCell ref="F165:F170"/>
    <mergeCell ref="C166:D166"/>
    <mergeCell ref="G166:H166"/>
    <mergeCell ref="C167:D167"/>
    <mergeCell ref="C168:D168"/>
    <mergeCell ref="C169:D169"/>
    <mergeCell ref="B198:D198"/>
    <mergeCell ref="E198:G198"/>
    <mergeCell ref="C199:G199"/>
    <mergeCell ref="C200:D200"/>
    <mergeCell ref="C201:D201"/>
    <mergeCell ref="C202:D202"/>
    <mergeCell ref="B189:F189"/>
    <mergeCell ref="B191:G191"/>
    <mergeCell ref="B193:G193"/>
    <mergeCell ref="B194:F194"/>
    <mergeCell ref="B196:G196"/>
    <mergeCell ref="B197:D197"/>
    <mergeCell ref="E197:G197"/>
    <mergeCell ref="C210:D210"/>
    <mergeCell ref="C211:D211"/>
    <mergeCell ref="C212:D212"/>
    <mergeCell ref="B216:G216"/>
    <mergeCell ref="B217:D217"/>
    <mergeCell ref="E217:G217"/>
    <mergeCell ref="B206:G206"/>
    <mergeCell ref="B207:D207"/>
    <mergeCell ref="E207:G207"/>
    <mergeCell ref="B208:D208"/>
    <mergeCell ref="E208:G208"/>
    <mergeCell ref="C209:G209"/>
    <mergeCell ref="B228:G228"/>
    <mergeCell ref="B229:F229"/>
    <mergeCell ref="D231:E231"/>
    <mergeCell ref="D232:E232"/>
    <mergeCell ref="F232:F234"/>
    <mergeCell ref="D233:E233"/>
    <mergeCell ref="D234:E234"/>
    <mergeCell ref="B218:D218"/>
    <mergeCell ref="E218:G218"/>
    <mergeCell ref="C219:G219"/>
    <mergeCell ref="C220:D220"/>
    <mergeCell ref="C221:D221"/>
    <mergeCell ref="C222:D222"/>
    <mergeCell ref="B242:D242"/>
    <mergeCell ref="E242:F242"/>
    <mergeCell ref="E243:F243"/>
    <mergeCell ref="E245:F245"/>
    <mergeCell ref="E247:F247"/>
    <mergeCell ref="B236:G236"/>
    <mergeCell ref="B237:G237"/>
    <mergeCell ref="B239:D239"/>
    <mergeCell ref="B240:D240"/>
    <mergeCell ref="B241:D241"/>
    <mergeCell ref="E241:F241"/>
  </mergeCells>
  <conditionalFormatting sqref="F190 F129 F136:F158 F164 F171:F188 F221:F222 F201:F202 F211:F212">
    <cfRule type="expression" dxfId="22" priority="24">
      <formula>"NO CUMPLE"</formula>
    </cfRule>
  </conditionalFormatting>
  <conditionalFormatting sqref="F239:F240">
    <cfRule type="expression" dxfId="21" priority="5">
      <formula>$D$514="X"</formula>
    </cfRule>
  </conditionalFormatting>
  <conditionalFormatting sqref="E239:E240 G239:G240 E242 G242">
    <cfRule type="expression" dxfId="20" priority="4">
      <formula>$E$514="X"</formula>
    </cfRule>
  </conditionalFormatting>
  <dataValidations count="12">
    <dataValidation type="list" allowBlank="1" showInputMessage="1" showErrorMessage="1" sqref="D232:D234">
      <formula1>$K$231</formula1>
    </dataValidation>
    <dataValidation type="list" showInputMessage="1" showErrorMessage="1" sqref="E202 E212 E222">
      <formula1>$K$201:$K$202</formula1>
    </dataValidation>
    <dataValidation type="list" showInputMessage="1" showErrorMessage="1" sqref="E201 E211 E221">
      <formula1>$K$198:$K$200</formula1>
    </dataValidation>
    <dataValidation type="list" allowBlank="1" showInputMessage="1" showErrorMessage="1" sqref="E171 E181 E176">
      <formula1>$K$171</formula1>
    </dataValidation>
    <dataValidation type="list" allowBlank="1" showInputMessage="1" showErrorMessage="1" errorTitle="CUMPLE CON EL OBJETO?" error="SI o NO" sqref="E137 E177 E182 E172 E152 E142 E147">
      <formula1>$J$136:$J$137</formula1>
    </dataValidation>
    <dataValidation type="list" allowBlank="1" showInputMessage="1" showErrorMessage="1" sqref="E136 E151 E146 E141">
      <formula1>$K$136:$K$138</formula1>
    </dataValidation>
    <dataValidation type="list" allowBlank="1" showInputMessage="1" showErrorMessage="1" sqref="G122 G229 G194">
      <formula1>$K$120:$K$121</formula1>
    </dataValidation>
    <dataValidation type="list" showInputMessage="1" showErrorMessage="1" sqref="E129 E164">
      <formula1>$K$126:$K$129</formula1>
    </dataValidation>
    <dataValidation type="list" allowBlank="1" showInputMessage="1" showErrorMessage="1" errorTitle="                        ERROR" error="Sólo marcar &quot;X&quot; en caso de acreditar código." sqref="D19:D22 E165:E170 E130:E135 D107:D111 D99:D102 D87:D91 D79:D82 D67:D71 D59:D62 D47:D51 D39:D42 D27:D31">
      <formula1>$J$19</formula1>
    </dataValidation>
    <dataValidation showInputMessage="1" showErrorMessage="1" sqref="C17:G17 E190 E185:E188 E180 E175 E155:E158 E150 E145 E140 C97:G97 C77:G77 C57:G57 C37:G37"/>
    <dataValidation type="list" allowBlank="1" showInputMessage="1" showErrorMessage="1" sqref="D10:E12 D195:E195 D192:E192 D119:E119 D115:E117 D113:E113 D93:E93 D73:E73 D53:E53 D33:E33">
      <formula1>"Sí,No"</formula1>
    </dataValidation>
    <dataValidation operator="greaterThan" allowBlank="1" showInputMessage="1" showErrorMessage="1" errorTitle="OJO" error="REVISAR QUE FECHA DE TERMINACIÓN SEA MAYOR QUE LA DE SUSCRIPCIÓN DEL CONTRATO" sqref="D85 D25 D45 D65 D105"/>
  </dataValidations>
  <printOptions horizontalCentered="1"/>
  <pageMargins left="0.4" right="0.4" top="0.4" bottom="0.4" header="0.3" footer="0.3"/>
  <pageSetup paperSize="9"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22" operator="containsText" id="{5866A73E-551D-4657-9253-FFBAFBAD29CE}">
            <xm:f>NOT(ISERROR(SEARCH($E$129="ADMINISTRACIÓN DE EMPRESAS ",C134)))</xm:f>
            <xm:f>$E$129="ADMINISTRACIÓN DE EMPRESAS "</xm:f>
            <x14:dxf>
              <fill>
                <patternFill>
                  <bgColor theme="5" tint="0.39994506668294322"/>
                </patternFill>
              </fill>
            </x14:dxf>
          </x14:cfRule>
          <xm:sqref>C134:D134</xm:sqref>
        </x14:conditionalFormatting>
        <x14:conditionalFormatting xmlns:xm="http://schemas.microsoft.com/office/excel/2006/main">
          <x14:cfRule type="containsText" priority="18" operator="containsText" id="{392AFA87-EB87-44C5-AAF0-6DA02E843DA6}">
            <xm:f>NOT(ISERROR(SEARCH($F$157="CUMPLE",F157)))</xm:f>
            <xm:f>$F$157="CUMPLE"</xm:f>
            <x14:dxf>
              <fill>
                <patternFill>
                  <bgColor rgb="FFFFFF00"/>
                </patternFill>
              </fill>
            </x14:dxf>
          </x14:cfRule>
          <xm:sqref>F157:F158 F188 F190</xm:sqref>
        </x14:conditionalFormatting>
        <x14:conditionalFormatting xmlns:xm="http://schemas.microsoft.com/office/excel/2006/main">
          <x14:cfRule type="containsText" priority="15" operator="containsText" id="{157F60E5-2B89-4FF7-9AA1-95A94856AF3E}">
            <xm:f>NOT(ISERROR(SEARCH($E$129="ADMINISTRACIÓN DE EMPRESAS ",C169)))</xm:f>
            <xm:f>$E$129="ADMINISTRACIÓN DE EMPRESAS "</xm:f>
            <x14:dxf>
              <fill>
                <patternFill>
                  <bgColor theme="5" tint="0.39994506668294322"/>
                </patternFill>
              </fill>
            </x14:dxf>
          </x14:cfRule>
          <xm:sqref>C169:D169</xm:sqref>
        </x14:conditionalFormatting>
        <x14:conditionalFormatting xmlns:xm="http://schemas.microsoft.com/office/excel/2006/main">
          <x14:cfRule type="containsText" priority="12" operator="containsText" id="{4759FE8D-BC20-40CC-A8C4-9533087E0F19}">
            <xm:f>NOT(ISERROR(SEARCH($F$157="CUMPLE",F187)))</xm:f>
            <xm:f>$F$157="CUMPLE"</xm:f>
            <x14:dxf>
              <fill>
                <patternFill>
                  <bgColor rgb="FFFFFF00"/>
                </patternFill>
              </fill>
            </x14:dxf>
          </x14:cfRule>
          <xm:sqref>F187</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pageSetUpPr autoPageBreaks="0" fitToPage="1"/>
  </sheetPr>
  <dimension ref="A1:XFD248"/>
  <sheetViews>
    <sheetView showGridLines="0" showRowColHeaders="0" zoomScale="90" zoomScaleNormal="90" workbookViewId="0">
      <pane ySplit="3" topLeftCell="A4" activePane="bottomLeft" state="frozen"/>
      <selection pane="bottomLeft" activeCell="D5" sqref="D5"/>
    </sheetView>
  </sheetViews>
  <sheetFormatPr baseColWidth="10" defaultColWidth="0" defaultRowHeight="13.5" zeroHeight="1" x14ac:dyDescent="0.25"/>
  <cols>
    <col min="1" max="1" width="24" style="168" customWidth="1"/>
    <col min="2" max="7" width="24" style="2" customWidth="1"/>
    <col min="8" max="8" width="1.5" style="176" customWidth="1"/>
    <col min="9" max="9" width="24" style="2" hidden="1" customWidth="1"/>
    <col min="10" max="11" width="24" style="72" hidden="1" customWidth="1"/>
    <col min="12" max="16384" width="24" style="2" hidden="1"/>
  </cols>
  <sheetData>
    <row r="1" spans="1:14" ht="8.25" customHeight="1" x14ac:dyDescent="0.25">
      <c r="A1" s="171"/>
      <c r="B1" s="384"/>
      <c r="C1" s="385"/>
      <c r="D1" s="385"/>
      <c r="E1" s="385"/>
      <c r="F1" s="385"/>
      <c r="G1" s="385"/>
    </row>
    <row r="2" spans="1:14" ht="133.5" customHeight="1" thickBot="1" x14ac:dyDescent="0.3">
      <c r="B2" s="385"/>
      <c r="C2" s="385"/>
      <c r="D2" s="385"/>
      <c r="E2" s="385"/>
      <c r="F2" s="385"/>
      <c r="G2" s="385"/>
    </row>
    <row r="3" spans="1:14" ht="37.5" customHeight="1" thickBot="1" x14ac:dyDescent="0.3">
      <c r="B3" s="196" t="s">
        <v>77</v>
      </c>
      <c r="C3" s="378" t="s">
        <v>180</v>
      </c>
      <c r="D3" s="379"/>
      <c r="E3" s="379"/>
      <c r="F3" s="379"/>
      <c r="G3" s="380"/>
    </row>
    <row r="4" spans="1:14" ht="60.75" customHeight="1" x14ac:dyDescent="0.25">
      <c r="B4" s="386" t="s">
        <v>7</v>
      </c>
      <c r="C4" s="386"/>
      <c r="D4" s="386"/>
      <c r="E4" s="386"/>
      <c r="F4" s="386"/>
      <c r="G4" s="386"/>
      <c r="H4" s="177"/>
      <c r="K4" s="93"/>
      <c r="L4" s="5"/>
    </row>
    <row r="5" spans="1:14" ht="16.5" x14ac:dyDescent="0.3">
      <c r="B5" s="3" t="s">
        <v>58</v>
      </c>
      <c r="C5" s="30">
        <v>43672</v>
      </c>
      <c r="D5" s="4"/>
      <c r="E5" s="4"/>
      <c r="F5" s="4"/>
      <c r="G5" s="4"/>
    </row>
    <row r="6" spans="1:14" ht="16.5" x14ac:dyDescent="0.3">
      <c r="B6" s="3" t="s">
        <v>57</v>
      </c>
      <c r="C6" s="28">
        <v>900000000</v>
      </c>
      <c r="D6" s="4"/>
      <c r="E6" s="4"/>
      <c r="F6" s="4"/>
      <c r="G6" s="4"/>
    </row>
    <row r="7" spans="1:14" ht="16.5" x14ac:dyDescent="0.3">
      <c r="B7" s="3" t="s">
        <v>59</v>
      </c>
      <c r="C7" s="74">
        <f>C6/Hoja1!C44</f>
        <v>1086.8042641369084</v>
      </c>
      <c r="D7" s="4"/>
      <c r="E7" s="4"/>
      <c r="F7" s="4"/>
      <c r="G7" s="4"/>
    </row>
    <row r="8" spans="1:14" ht="16.5" x14ac:dyDescent="0.3">
      <c r="B8" s="3"/>
      <c r="C8" s="29"/>
      <c r="D8" s="4"/>
      <c r="E8" s="4"/>
      <c r="F8" s="4"/>
      <c r="G8" s="4"/>
    </row>
    <row r="9" spans="1:14" ht="17.25" hidden="1" thickBot="1" x14ac:dyDescent="0.35">
      <c r="B9" s="6" t="s">
        <v>1</v>
      </c>
      <c r="C9" s="6" t="s">
        <v>2</v>
      </c>
      <c r="D9" s="6" t="s">
        <v>3</v>
      </c>
      <c r="E9" s="6" t="s">
        <v>4</v>
      </c>
      <c r="F9" s="6" t="s">
        <v>5</v>
      </c>
      <c r="G9" s="6" t="s">
        <v>6</v>
      </c>
    </row>
    <row r="10" spans="1:14" ht="18" x14ac:dyDescent="0.25">
      <c r="B10" s="387" t="s">
        <v>60</v>
      </c>
      <c r="C10" s="388"/>
      <c r="D10" s="388"/>
      <c r="E10" s="388"/>
      <c r="F10" s="388"/>
      <c r="G10" s="389"/>
    </row>
    <row r="11" spans="1:14" ht="18" x14ac:dyDescent="0.25">
      <c r="B11" s="390" t="s">
        <v>61</v>
      </c>
      <c r="C11" s="391"/>
      <c r="D11" s="391"/>
      <c r="E11" s="391"/>
      <c r="F11" s="391"/>
      <c r="G11" s="392"/>
    </row>
    <row r="12" spans="1:14" s="176" customFormat="1" ht="14.25" thickBot="1" x14ac:dyDescent="0.3">
      <c r="A12" s="191"/>
      <c r="F12" s="192"/>
      <c r="J12" s="193"/>
      <c r="K12" s="193"/>
    </row>
    <row r="13" spans="1:14" ht="28.5" customHeight="1" thickBot="1" x14ac:dyDescent="0.3">
      <c r="B13" s="60" t="s">
        <v>77</v>
      </c>
      <c r="C13" s="378" t="s">
        <v>180</v>
      </c>
      <c r="D13" s="379"/>
      <c r="E13" s="379"/>
      <c r="F13" s="379"/>
      <c r="G13" s="380"/>
    </row>
    <row r="14" spans="1:14" s="32" customFormat="1" ht="21" thickBot="1" x14ac:dyDescent="0.3">
      <c r="A14" s="172"/>
      <c r="B14" s="48" t="s">
        <v>75</v>
      </c>
      <c r="C14" s="378" t="s">
        <v>183</v>
      </c>
      <c r="D14" s="379"/>
      <c r="E14" s="379"/>
      <c r="F14" s="379"/>
      <c r="G14" s="380"/>
      <c r="H14" s="176"/>
      <c r="I14" s="31"/>
      <c r="J14" s="70"/>
      <c r="K14" s="70"/>
      <c r="L14" s="76"/>
    </row>
    <row r="15" spans="1:14" s="32" customFormat="1" ht="34.5" customHeight="1" thickBot="1" x14ac:dyDescent="0.3">
      <c r="A15" s="172"/>
      <c r="B15" s="47" t="s">
        <v>62</v>
      </c>
      <c r="C15" s="425" t="s">
        <v>182</v>
      </c>
      <c r="D15" s="370"/>
      <c r="E15" s="370"/>
      <c r="F15" s="370"/>
      <c r="G15" s="371"/>
      <c r="H15" s="176"/>
      <c r="I15" s="31"/>
      <c r="J15" s="70"/>
      <c r="K15" s="70"/>
      <c r="L15" s="83"/>
      <c r="M15" s="58"/>
      <c r="N15" s="58"/>
    </row>
    <row r="16" spans="1:14" s="34" customFormat="1" ht="32.25" customHeight="1" thickBot="1" x14ac:dyDescent="0.35">
      <c r="A16" s="173"/>
      <c r="B16" s="56" t="s">
        <v>63</v>
      </c>
      <c r="C16" s="372" t="s">
        <v>181</v>
      </c>
      <c r="D16" s="373"/>
      <c r="E16" s="373"/>
      <c r="F16" s="373"/>
      <c r="G16" s="374"/>
      <c r="H16" s="178"/>
      <c r="I16" s="33"/>
      <c r="J16" s="57"/>
      <c r="K16" s="57"/>
      <c r="L16" s="84"/>
      <c r="M16" s="59"/>
      <c r="N16" s="59"/>
    </row>
    <row r="17" spans="1:18" s="32" customFormat="1" ht="37.5" customHeight="1" thickBot="1" x14ac:dyDescent="0.3">
      <c r="A17" s="172"/>
      <c r="B17" s="49" t="s">
        <v>64</v>
      </c>
      <c r="C17" s="375">
        <v>1</v>
      </c>
      <c r="D17" s="376"/>
      <c r="E17" s="376"/>
      <c r="F17" s="376"/>
      <c r="G17" s="377"/>
      <c r="H17" s="176"/>
      <c r="I17" s="69"/>
      <c r="J17" s="70"/>
      <c r="K17" s="70"/>
      <c r="L17" s="58"/>
      <c r="M17" s="58"/>
      <c r="N17" s="58"/>
      <c r="O17" s="70"/>
      <c r="P17" s="70"/>
      <c r="Q17" s="70"/>
      <c r="R17" s="70"/>
    </row>
    <row r="18" spans="1:18" s="32" customFormat="1" ht="30" customHeight="1" thickBot="1" x14ac:dyDescent="0.35">
      <c r="A18" s="172"/>
      <c r="B18" s="51"/>
      <c r="C18" s="52" t="s">
        <v>65</v>
      </c>
      <c r="D18" s="53" t="s">
        <v>66</v>
      </c>
      <c r="E18" s="66" t="s">
        <v>172</v>
      </c>
      <c r="F18" s="54" t="s">
        <v>67</v>
      </c>
      <c r="G18" s="55" t="s">
        <v>68</v>
      </c>
      <c r="H18" s="176"/>
      <c r="I18" s="69"/>
      <c r="J18" s="70"/>
      <c r="K18" s="70"/>
      <c r="L18" s="58"/>
      <c r="M18" s="58"/>
      <c r="N18" s="58"/>
      <c r="O18" s="70"/>
      <c r="P18" s="70"/>
      <c r="Q18" s="70"/>
      <c r="R18" s="70"/>
    </row>
    <row r="19" spans="1:18" s="32" customFormat="1" ht="23.25" customHeight="1" x14ac:dyDescent="0.35">
      <c r="A19" s="172"/>
      <c r="B19" s="357" t="s">
        <v>69</v>
      </c>
      <c r="C19" s="50">
        <v>82101500</v>
      </c>
      <c r="D19" s="63" t="s">
        <v>79</v>
      </c>
      <c r="E19" s="36">
        <v>72</v>
      </c>
      <c r="F19" s="358" t="str">
        <f>IF(K23&gt;=1,"CUMPLE","NO CUMPLE")</f>
        <v>CUMPLE</v>
      </c>
      <c r="G19" s="86"/>
      <c r="H19" s="176"/>
      <c r="I19" s="69"/>
      <c r="J19" s="94" t="s">
        <v>79</v>
      </c>
      <c r="K19" s="70">
        <f>IF(D19="X",1,0)</f>
        <v>1</v>
      </c>
      <c r="L19" s="58"/>
      <c r="M19" s="58"/>
      <c r="N19" s="58"/>
      <c r="O19" s="70"/>
      <c r="P19" s="70"/>
      <c r="Q19" s="70"/>
      <c r="R19" s="70"/>
    </row>
    <row r="20" spans="1:18" s="34" customFormat="1" ht="15" customHeight="1" x14ac:dyDescent="0.3">
      <c r="A20" s="173"/>
      <c r="B20" s="357"/>
      <c r="C20" s="35">
        <v>82101600</v>
      </c>
      <c r="D20" s="63" t="s">
        <v>79</v>
      </c>
      <c r="E20" s="37">
        <v>72</v>
      </c>
      <c r="F20" s="358"/>
      <c r="G20" s="85"/>
      <c r="H20" s="178"/>
      <c r="I20" s="71"/>
      <c r="J20" s="57"/>
      <c r="K20" s="70">
        <f t="shared" ref="K20:K22" si="0">IF(D20="X",1,0)</f>
        <v>1</v>
      </c>
      <c r="L20" s="59"/>
      <c r="M20" s="59"/>
      <c r="N20" s="59"/>
      <c r="O20" s="57"/>
      <c r="P20" s="57"/>
      <c r="Q20" s="57"/>
      <c r="R20" s="57"/>
    </row>
    <row r="21" spans="1:18" s="34" customFormat="1" ht="19.5" x14ac:dyDescent="0.3">
      <c r="A21" s="173"/>
      <c r="B21" s="357"/>
      <c r="C21" s="35">
        <v>82101800</v>
      </c>
      <c r="D21" s="63" t="s">
        <v>79</v>
      </c>
      <c r="E21" s="37">
        <v>72</v>
      </c>
      <c r="F21" s="358"/>
      <c r="G21" s="85"/>
      <c r="H21" s="178"/>
      <c r="I21" s="71"/>
      <c r="J21" s="57"/>
      <c r="K21" s="70">
        <f t="shared" si="0"/>
        <v>1</v>
      </c>
      <c r="L21" s="59"/>
      <c r="M21" s="59"/>
      <c r="N21" s="59"/>
      <c r="O21" s="57"/>
      <c r="P21" s="57"/>
      <c r="Q21" s="57"/>
      <c r="R21" s="57"/>
    </row>
    <row r="22" spans="1:18" s="34" customFormat="1" ht="18" customHeight="1" thickBot="1" x14ac:dyDescent="0.35">
      <c r="A22" s="173"/>
      <c r="B22" s="357"/>
      <c r="C22" s="38">
        <v>82101900</v>
      </c>
      <c r="D22" s="63" t="s">
        <v>79</v>
      </c>
      <c r="E22" s="39">
        <v>72</v>
      </c>
      <c r="F22" s="358"/>
      <c r="G22" s="87"/>
      <c r="H22" s="178"/>
      <c r="I22" s="71"/>
      <c r="J22" s="57"/>
      <c r="K22" s="70">
        <f t="shared" si="0"/>
        <v>1</v>
      </c>
      <c r="L22" s="59"/>
      <c r="M22" s="59"/>
      <c r="N22" s="59"/>
      <c r="O22" s="57"/>
      <c r="P22" s="57"/>
      <c r="Q22" s="57"/>
      <c r="R22" s="57"/>
    </row>
    <row r="23" spans="1:18" s="32" customFormat="1" ht="22.5" customHeight="1" thickBot="1" x14ac:dyDescent="0.35">
      <c r="A23" s="172"/>
      <c r="B23" s="40" t="s">
        <v>171</v>
      </c>
      <c r="C23" s="41"/>
      <c r="D23" s="64">
        <v>42342</v>
      </c>
      <c r="E23" s="61"/>
      <c r="F23" s="43" t="str">
        <f>IF(D23="","NO CUMPLE","CUMPLE")</f>
        <v>CUMPLE</v>
      </c>
      <c r="G23" s="88"/>
      <c r="H23" s="179">
        <f>YEAR(D23)</f>
        <v>2015</v>
      </c>
      <c r="I23" s="69"/>
      <c r="J23" s="70"/>
      <c r="K23" s="70">
        <f>SUM(K19:K22)</f>
        <v>4</v>
      </c>
      <c r="L23" s="58"/>
      <c r="M23" s="58"/>
      <c r="N23" s="58"/>
      <c r="O23" s="70"/>
      <c r="P23" s="70"/>
      <c r="Q23" s="70"/>
      <c r="R23" s="70"/>
    </row>
    <row r="24" spans="1:18" s="32" customFormat="1" ht="20.25" customHeight="1" thickBot="1" x14ac:dyDescent="0.35">
      <c r="A24" s="172"/>
      <c r="B24" s="40" t="s">
        <v>70</v>
      </c>
      <c r="C24" s="41"/>
      <c r="D24" s="65">
        <v>12138461704</v>
      </c>
      <c r="E24" s="61"/>
      <c r="F24" s="43" t="str">
        <f>IF(D24="","NO CUMPLE","CUMPLE")</f>
        <v>CUMPLE</v>
      </c>
      <c r="G24" s="88"/>
      <c r="H24" s="176"/>
      <c r="I24" s="69"/>
      <c r="J24" s="70"/>
      <c r="K24" s="70"/>
      <c r="L24" s="58"/>
      <c r="M24" s="58"/>
      <c r="N24" s="58"/>
      <c r="O24" s="70"/>
      <c r="P24" s="70"/>
      <c r="Q24" s="70"/>
      <c r="R24" s="70"/>
    </row>
    <row r="25" spans="1:18" s="32" customFormat="1" ht="24.75" customHeight="1" thickBot="1" x14ac:dyDescent="0.35">
      <c r="A25" s="172"/>
      <c r="B25" s="40" t="s">
        <v>72</v>
      </c>
      <c r="C25" s="41"/>
      <c r="D25" s="64">
        <v>42459</v>
      </c>
      <c r="E25" s="62"/>
      <c r="F25" s="43" t="str">
        <f>IF(D25="","",IF(OR(D25&gt;$C$5,D25&lt;$K$25,),"NO CUMPLE","CUMPLE"))</f>
        <v>CUMPLE</v>
      </c>
      <c r="G25" s="88"/>
      <c r="H25" s="180"/>
      <c r="I25" s="69"/>
      <c r="J25" s="70"/>
      <c r="K25" s="95">
        <v>41846</v>
      </c>
      <c r="L25" s="58"/>
      <c r="M25" s="58"/>
      <c r="N25" s="58"/>
      <c r="O25" s="75"/>
      <c r="P25" s="70"/>
      <c r="Q25" s="70"/>
      <c r="R25" s="70"/>
    </row>
    <row r="26" spans="1:18" s="32" customFormat="1" ht="19.5" customHeight="1" thickBot="1" x14ac:dyDescent="0.35">
      <c r="A26" s="172"/>
      <c r="B26" s="40" t="s">
        <v>71</v>
      </c>
      <c r="C26" s="41"/>
      <c r="D26" s="42">
        <f>IFERROR((D24/(VLOOKUP(H23,Hoja1!$A$9:$C$44,3,0)))*C17,"PENDIENTE")</f>
        <v>18838.304809497942</v>
      </c>
      <c r="E26" s="62"/>
      <c r="F26" s="43" t="str">
        <f>IF(D26=0,"NO CUMPLE","CUMPLE")</f>
        <v>CUMPLE</v>
      </c>
      <c r="G26" s="88"/>
      <c r="H26" s="180"/>
      <c r="I26" s="69"/>
      <c r="J26" s="70"/>
      <c r="K26" s="70"/>
      <c r="L26" s="58"/>
      <c r="M26" s="58"/>
      <c r="N26" s="58"/>
      <c r="O26" s="70"/>
      <c r="P26" s="70"/>
      <c r="Q26" s="70"/>
      <c r="R26" s="70"/>
    </row>
    <row r="27" spans="1:18" s="32" customFormat="1" ht="19.5" x14ac:dyDescent="0.35">
      <c r="A27" s="172"/>
      <c r="B27" s="359" t="s">
        <v>86</v>
      </c>
      <c r="C27" s="50" t="s">
        <v>81</v>
      </c>
      <c r="D27" s="63" t="s">
        <v>79</v>
      </c>
      <c r="E27" s="36"/>
      <c r="F27" s="358" t="str">
        <f>IF(K32&gt;=1,"CUMPLE","NO CUMPLE")</f>
        <v>CUMPLE</v>
      </c>
      <c r="G27" s="86"/>
      <c r="H27" s="176"/>
      <c r="I27" s="69"/>
      <c r="J27" s="94" t="s">
        <v>79</v>
      </c>
      <c r="K27" s="70">
        <f>IF(D27="X",1,0)</f>
        <v>1</v>
      </c>
      <c r="L27" s="58"/>
      <c r="M27" s="58"/>
      <c r="N27" s="58"/>
      <c r="O27" s="70"/>
      <c r="P27" s="70"/>
      <c r="Q27" s="70"/>
      <c r="R27" s="70"/>
    </row>
    <row r="28" spans="1:18" s="34" customFormat="1" ht="19.5" x14ac:dyDescent="0.3">
      <c r="A28" s="173"/>
      <c r="B28" s="359"/>
      <c r="C28" s="35" t="s">
        <v>82</v>
      </c>
      <c r="D28" s="63" t="s">
        <v>79</v>
      </c>
      <c r="E28" s="37"/>
      <c r="F28" s="358"/>
      <c r="G28" s="85"/>
      <c r="H28" s="178"/>
      <c r="I28" s="71"/>
      <c r="J28" s="57"/>
      <c r="K28" s="70">
        <f t="shared" ref="K28:K31" si="1">IF(D28="X",1,0)</f>
        <v>1</v>
      </c>
      <c r="L28" s="59"/>
      <c r="M28" s="59"/>
      <c r="N28" s="59"/>
      <c r="O28" s="57"/>
      <c r="P28" s="57"/>
      <c r="Q28" s="57"/>
      <c r="R28" s="57"/>
    </row>
    <row r="29" spans="1:18" s="34" customFormat="1" ht="19.5" x14ac:dyDescent="0.3">
      <c r="A29" s="173"/>
      <c r="B29" s="359"/>
      <c r="C29" s="35" t="s">
        <v>83</v>
      </c>
      <c r="D29" s="63" t="s">
        <v>79</v>
      </c>
      <c r="E29" s="37"/>
      <c r="F29" s="358"/>
      <c r="G29" s="85"/>
      <c r="H29" s="178"/>
      <c r="I29" s="71"/>
      <c r="J29" s="57"/>
      <c r="K29" s="70">
        <f t="shared" si="1"/>
        <v>1</v>
      </c>
      <c r="L29" s="59"/>
      <c r="M29" s="59"/>
      <c r="N29" s="59"/>
      <c r="O29" s="57"/>
      <c r="P29" s="57"/>
      <c r="Q29" s="57"/>
      <c r="R29" s="57"/>
    </row>
    <row r="30" spans="1:18" s="34" customFormat="1" ht="19.5" x14ac:dyDescent="0.3">
      <c r="A30" s="173"/>
      <c r="B30" s="359"/>
      <c r="C30" s="38" t="s">
        <v>84</v>
      </c>
      <c r="D30" s="63" t="s">
        <v>79</v>
      </c>
      <c r="E30" s="67"/>
      <c r="F30" s="358"/>
      <c r="G30" s="85"/>
      <c r="H30" s="178"/>
      <c r="I30" s="71"/>
      <c r="J30" s="57"/>
      <c r="K30" s="70">
        <f t="shared" si="1"/>
        <v>1</v>
      </c>
      <c r="L30" s="59"/>
      <c r="M30" s="59"/>
      <c r="N30" s="59"/>
      <c r="O30" s="57"/>
      <c r="P30" s="57"/>
      <c r="Q30" s="57"/>
      <c r="R30" s="57"/>
    </row>
    <row r="31" spans="1:18" s="34" customFormat="1" ht="20.25" thickBot="1" x14ac:dyDescent="0.35">
      <c r="A31" s="173"/>
      <c r="B31" s="359"/>
      <c r="C31" s="68" t="s">
        <v>85</v>
      </c>
      <c r="D31" s="63" t="s">
        <v>79</v>
      </c>
      <c r="E31" s="39"/>
      <c r="F31" s="358"/>
      <c r="G31" s="87"/>
      <c r="H31" s="178"/>
      <c r="I31" s="71"/>
      <c r="J31" s="57"/>
      <c r="K31" s="70">
        <f t="shared" si="1"/>
        <v>1</v>
      </c>
      <c r="L31" s="59"/>
      <c r="M31" s="59"/>
      <c r="N31" s="59"/>
      <c r="O31" s="57"/>
      <c r="P31" s="57"/>
      <c r="Q31" s="57"/>
      <c r="R31" s="57"/>
    </row>
    <row r="32" spans="1:18" s="32" customFormat="1" ht="16.5" thickBot="1" x14ac:dyDescent="0.35">
      <c r="A32" s="172"/>
      <c r="B32" s="45" t="s">
        <v>87</v>
      </c>
      <c r="C32" s="46"/>
      <c r="D32" s="46"/>
      <c r="E32" s="46"/>
      <c r="F32" s="78" t="str">
        <f>IF(F27="","PENDIENTE",IF(F26="","PENDIENTE",IF(F25="","PENDIENTE",IF(F24="","PENDIENTE",IF(F23="","PENDIENTE",IF(F19="","PENDIENTE",IF(F27="NO CUMPLE","NO CUMPLE",IF(F26="NO CUMPLE","NO CUMPLE",IF(F25="NO CUMPLE","NO CUMPLE",IF(F24="NO CUMPLE","NO CUMPLE",(IF(F23="NO CUMPLE","NO CUMPLE",IF(F19="NO CUMPLE","NO CUMPLE","CUMPLE")))))))))))))</f>
        <v>CUMPLE</v>
      </c>
      <c r="G32" s="44"/>
      <c r="H32" s="181" t="s">
        <v>74</v>
      </c>
      <c r="I32" s="69"/>
      <c r="J32" s="70"/>
      <c r="K32" s="70">
        <f>SUM(K27:K31)</f>
        <v>5</v>
      </c>
      <c r="L32" s="58"/>
      <c r="M32" s="58"/>
      <c r="N32" s="58"/>
      <c r="O32" s="70"/>
      <c r="P32" s="70"/>
      <c r="Q32" s="70"/>
      <c r="R32" s="70"/>
    </row>
    <row r="33" spans="1:18" ht="14.25" thickBot="1" x14ac:dyDescent="0.3">
      <c r="B33" s="79"/>
      <c r="C33" s="79"/>
      <c r="D33" s="79"/>
      <c r="E33" s="79"/>
      <c r="F33" s="80"/>
      <c r="G33" s="79"/>
      <c r="I33" s="72"/>
      <c r="L33" s="11"/>
      <c r="M33" s="11"/>
      <c r="N33" s="11"/>
      <c r="O33" s="72"/>
      <c r="P33" s="72"/>
      <c r="Q33" s="72"/>
      <c r="R33" s="72"/>
    </row>
    <row r="34" spans="1:18" s="32" customFormat="1" ht="21" thickBot="1" x14ac:dyDescent="0.3">
      <c r="A34" s="172"/>
      <c r="B34" s="48" t="s">
        <v>88</v>
      </c>
      <c r="C34" s="378" t="s">
        <v>186</v>
      </c>
      <c r="D34" s="379"/>
      <c r="E34" s="379"/>
      <c r="F34" s="379"/>
      <c r="G34" s="380"/>
      <c r="H34" s="176"/>
      <c r="I34" s="31"/>
      <c r="J34" s="70"/>
      <c r="K34" s="70"/>
      <c r="L34" s="77"/>
      <c r="M34" s="58"/>
      <c r="N34" s="58"/>
    </row>
    <row r="35" spans="1:18" s="32" customFormat="1" ht="34.5" customHeight="1" thickBot="1" x14ac:dyDescent="0.3">
      <c r="A35" s="172"/>
      <c r="B35" s="47" t="s">
        <v>62</v>
      </c>
      <c r="C35" s="381" t="s">
        <v>184</v>
      </c>
      <c r="D35" s="465"/>
      <c r="E35" s="465"/>
      <c r="F35" s="465"/>
      <c r="G35" s="466"/>
      <c r="H35" s="176"/>
      <c r="I35" s="31"/>
      <c r="J35" s="70"/>
      <c r="K35" s="70"/>
      <c r="L35" s="83"/>
      <c r="M35" s="58"/>
      <c r="N35" s="58"/>
    </row>
    <row r="36" spans="1:18" s="34" customFormat="1" ht="32.25" customHeight="1" thickBot="1" x14ac:dyDescent="0.35">
      <c r="A36" s="173"/>
      <c r="B36" s="56" t="s">
        <v>63</v>
      </c>
      <c r="C36" s="372" t="s">
        <v>185</v>
      </c>
      <c r="D36" s="373"/>
      <c r="E36" s="373"/>
      <c r="F36" s="373"/>
      <c r="G36" s="374"/>
      <c r="H36" s="178"/>
      <c r="I36" s="33"/>
      <c r="J36" s="57"/>
      <c r="K36" s="57"/>
      <c r="L36" s="84"/>
      <c r="M36" s="59"/>
      <c r="N36" s="59"/>
    </row>
    <row r="37" spans="1:18" s="32" customFormat="1" ht="37.5" customHeight="1" thickBot="1" x14ac:dyDescent="0.3">
      <c r="A37" s="172"/>
      <c r="B37" s="49" t="s">
        <v>64</v>
      </c>
      <c r="C37" s="375">
        <v>1</v>
      </c>
      <c r="D37" s="376"/>
      <c r="E37" s="376"/>
      <c r="F37" s="376"/>
      <c r="G37" s="377"/>
      <c r="H37" s="176"/>
      <c r="I37" s="69"/>
      <c r="J37" s="70"/>
      <c r="K37" s="70"/>
      <c r="L37" s="58"/>
      <c r="M37" s="58"/>
      <c r="N37" s="58"/>
      <c r="O37" s="70"/>
      <c r="P37" s="70"/>
      <c r="Q37" s="70"/>
      <c r="R37" s="70"/>
    </row>
    <row r="38" spans="1:18" s="32" customFormat="1" ht="30" customHeight="1" thickBot="1" x14ac:dyDescent="0.35">
      <c r="A38" s="172"/>
      <c r="B38" s="51"/>
      <c r="C38" s="52" t="s">
        <v>65</v>
      </c>
      <c r="D38" s="53" t="s">
        <v>66</v>
      </c>
      <c r="E38" s="66" t="s">
        <v>172</v>
      </c>
      <c r="F38" s="54" t="s">
        <v>67</v>
      </c>
      <c r="G38" s="55" t="s">
        <v>68</v>
      </c>
      <c r="H38" s="176"/>
      <c r="I38" s="69"/>
      <c r="J38" s="70"/>
      <c r="K38" s="70"/>
      <c r="L38" s="58"/>
      <c r="M38" s="58"/>
      <c r="N38" s="58"/>
      <c r="O38" s="70"/>
      <c r="P38" s="70"/>
      <c r="Q38" s="70"/>
      <c r="R38" s="70"/>
    </row>
    <row r="39" spans="1:18" s="32" customFormat="1" ht="23.25" customHeight="1" x14ac:dyDescent="0.35">
      <c r="A39" s="172"/>
      <c r="B39" s="357" t="s">
        <v>69</v>
      </c>
      <c r="C39" s="50">
        <v>82101500</v>
      </c>
      <c r="D39" s="63" t="s">
        <v>79</v>
      </c>
      <c r="E39" s="36">
        <v>68</v>
      </c>
      <c r="F39" s="358" t="str">
        <f>IF(K43&gt;=1,"CUMPLE","NO CUMPLE")</f>
        <v>CUMPLE</v>
      </c>
      <c r="G39" s="86"/>
      <c r="H39" s="176"/>
      <c r="I39" s="69"/>
      <c r="J39" s="94" t="s">
        <v>79</v>
      </c>
      <c r="K39" s="70">
        <f>IF(D39="X",1,0)</f>
        <v>1</v>
      </c>
      <c r="L39" s="58"/>
      <c r="M39" s="58"/>
      <c r="N39" s="58"/>
      <c r="O39" s="70"/>
      <c r="P39" s="70"/>
      <c r="Q39" s="70"/>
      <c r="R39" s="70"/>
    </row>
    <row r="40" spans="1:18" s="34" customFormat="1" ht="15" customHeight="1" x14ac:dyDescent="0.3">
      <c r="A40" s="173"/>
      <c r="B40" s="357"/>
      <c r="C40" s="35">
        <v>82101600</v>
      </c>
      <c r="D40" s="63" t="s">
        <v>79</v>
      </c>
      <c r="E40" s="37">
        <v>68</v>
      </c>
      <c r="F40" s="358"/>
      <c r="G40" s="85"/>
      <c r="H40" s="178"/>
      <c r="I40" s="71"/>
      <c r="J40" s="57"/>
      <c r="K40" s="70">
        <f t="shared" ref="K40:K42" si="2">IF(D40="X",1,0)</f>
        <v>1</v>
      </c>
      <c r="L40" s="59"/>
      <c r="M40" s="59"/>
      <c r="N40" s="59"/>
      <c r="O40" s="57"/>
      <c r="P40" s="57"/>
      <c r="Q40" s="57"/>
      <c r="R40" s="57"/>
    </row>
    <row r="41" spans="1:18" s="34" customFormat="1" ht="19.5" x14ac:dyDescent="0.3">
      <c r="A41" s="173"/>
      <c r="B41" s="357"/>
      <c r="C41" s="35">
        <v>82101800</v>
      </c>
      <c r="D41" s="63" t="s">
        <v>79</v>
      </c>
      <c r="E41" s="37">
        <v>68</v>
      </c>
      <c r="F41" s="358"/>
      <c r="G41" s="85"/>
      <c r="H41" s="178"/>
      <c r="I41" s="71"/>
      <c r="J41" s="57"/>
      <c r="K41" s="70">
        <f t="shared" si="2"/>
        <v>1</v>
      </c>
      <c r="L41" s="59"/>
      <c r="M41" s="59"/>
      <c r="N41" s="59"/>
      <c r="O41" s="57"/>
      <c r="P41" s="57"/>
      <c r="Q41" s="57"/>
      <c r="R41" s="57"/>
    </row>
    <row r="42" spans="1:18" s="34" customFormat="1" ht="18" customHeight="1" thickBot="1" x14ac:dyDescent="0.35">
      <c r="A42" s="173"/>
      <c r="B42" s="357"/>
      <c r="C42" s="38">
        <v>82101900</v>
      </c>
      <c r="D42" s="63" t="s">
        <v>79</v>
      </c>
      <c r="E42" s="39">
        <v>68</v>
      </c>
      <c r="F42" s="358"/>
      <c r="G42" s="87"/>
      <c r="H42" s="178"/>
      <c r="I42" s="71"/>
      <c r="J42" s="57"/>
      <c r="K42" s="70">
        <f t="shared" si="2"/>
        <v>1</v>
      </c>
      <c r="L42" s="59"/>
      <c r="M42" s="59"/>
      <c r="N42" s="59"/>
      <c r="O42" s="57"/>
      <c r="P42" s="57"/>
      <c r="Q42" s="57"/>
      <c r="R42" s="57"/>
    </row>
    <row r="43" spans="1:18" s="32" customFormat="1" ht="22.5" customHeight="1" thickBot="1" x14ac:dyDescent="0.35">
      <c r="A43" s="172"/>
      <c r="B43" s="40" t="s">
        <v>171</v>
      </c>
      <c r="C43" s="41"/>
      <c r="D43" s="64">
        <v>42293</v>
      </c>
      <c r="E43" s="61"/>
      <c r="F43" s="43" t="str">
        <f>IF(D43="","NO CUMPLE","CUMPLE")</f>
        <v>CUMPLE</v>
      </c>
      <c r="G43" s="88"/>
      <c r="H43" s="179">
        <f>YEAR(D43)</f>
        <v>2015</v>
      </c>
      <c r="I43" s="69"/>
      <c r="J43" s="70"/>
      <c r="K43" s="70">
        <f>SUM(K39:K42)</f>
        <v>4</v>
      </c>
      <c r="L43" s="58"/>
      <c r="M43" s="58"/>
      <c r="N43" s="58"/>
      <c r="O43" s="70"/>
      <c r="P43" s="70"/>
      <c r="Q43" s="70"/>
      <c r="R43" s="70"/>
    </row>
    <row r="44" spans="1:18" s="32" customFormat="1" ht="20.25" customHeight="1" thickBot="1" x14ac:dyDescent="0.35">
      <c r="A44" s="172"/>
      <c r="B44" s="40" t="s">
        <v>70</v>
      </c>
      <c r="C44" s="41"/>
      <c r="D44" s="65">
        <v>2799999946</v>
      </c>
      <c r="E44" s="61"/>
      <c r="F44" s="43" t="str">
        <f>IF(D44="","NO CUMPLE","CUMPLE")</f>
        <v>CUMPLE</v>
      </c>
      <c r="G44" s="88"/>
      <c r="H44" s="176"/>
      <c r="I44" s="69"/>
      <c r="J44" s="70"/>
      <c r="K44" s="70"/>
      <c r="L44" s="58"/>
      <c r="M44" s="58"/>
      <c r="N44" s="58"/>
      <c r="O44" s="70"/>
      <c r="P44" s="70"/>
      <c r="Q44" s="70"/>
      <c r="R44" s="70"/>
    </row>
    <row r="45" spans="1:18" s="32" customFormat="1" ht="24.75" customHeight="1" thickBot="1" x14ac:dyDescent="0.35">
      <c r="A45" s="172"/>
      <c r="B45" s="40" t="s">
        <v>72</v>
      </c>
      <c r="C45" s="41"/>
      <c r="D45" s="64">
        <v>42369</v>
      </c>
      <c r="E45" s="62"/>
      <c r="F45" s="43" t="str">
        <f>IF(D45="","",IF(OR(D45&gt;$C$5,D45&lt;$K$25,),"NO CUMPLE","CUMPLE"))</f>
        <v>CUMPLE</v>
      </c>
      <c r="G45" s="88"/>
      <c r="H45" s="180"/>
      <c r="I45" s="69"/>
      <c r="J45" s="70"/>
      <c r="K45" s="95">
        <v>41846</v>
      </c>
      <c r="L45" s="58"/>
      <c r="M45" s="58"/>
      <c r="N45" s="58"/>
      <c r="O45" s="75"/>
      <c r="P45" s="70"/>
      <c r="Q45" s="70"/>
      <c r="R45" s="70"/>
    </row>
    <row r="46" spans="1:18" s="32" customFormat="1" ht="19.5" customHeight="1" thickBot="1" x14ac:dyDescent="0.35">
      <c r="A46" s="172"/>
      <c r="B46" s="40" t="s">
        <v>71</v>
      </c>
      <c r="C46" s="41"/>
      <c r="D46" s="42">
        <f>IFERROR((D44/(VLOOKUP(H43,Hoja1!$A$9:$C$44,3,0)))*C37,"PENDIENTE")</f>
        <v>4345.4643377046632</v>
      </c>
      <c r="E46" s="62"/>
      <c r="F46" s="43" t="str">
        <f>IF(D46=0,"NO CUMPLE","CUMPLE")</f>
        <v>CUMPLE</v>
      </c>
      <c r="G46" s="88"/>
      <c r="H46" s="180"/>
      <c r="I46" s="69"/>
      <c r="J46" s="70"/>
      <c r="K46" s="70"/>
      <c r="L46" s="58"/>
      <c r="M46" s="58"/>
      <c r="N46" s="58"/>
      <c r="O46" s="70"/>
      <c r="P46" s="70"/>
      <c r="Q46" s="70"/>
      <c r="R46" s="70"/>
    </row>
    <row r="47" spans="1:18" s="32" customFormat="1" ht="19.5" x14ac:dyDescent="0.35">
      <c r="A47" s="172"/>
      <c r="B47" s="359" t="s">
        <v>86</v>
      </c>
      <c r="C47" s="50" t="s">
        <v>81</v>
      </c>
      <c r="D47" s="63" t="s">
        <v>79</v>
      </c>
      <c r="E47" s="36"/>
      <c r="F47" s="358" t="str">
        <f>IF(K52&gt;=1,"CUMPLE","NO CUMPLE")</f>
        <v>CUMPLE</v>
      </c>
      <c r="G47" s="86"/>
      <c r="H47" s="176"/>
      <c r="I47" s="69"/>
      <c r="J47" s="94" t="s">
        <v>79</v>
      </c>
      <c r="K47" s="70">
        <f>IF(D47="X",1,0)</f>
        <v>1</v>
      </c>
      <c r="L47" s="58"/>
      <c r="M47" s="58"/>
      <c r="N47" s="58"/>
      <c r="O47" s="70"/>
      <c r="P47" s="70"/>
      <c r="Q47" s="70"/>
      <c r="R47" s="70"/>
    </row>
    <row r="48" spans="1:18" s="34" customFormat="1" ht="19.5" x14ac:dyDescent="0.3">
      <c r="A48" s="173"/>
      <c r="B48" s="359"/>
      <c r="C48" s="35" t="s">
        <v>82</v>
      </c>
      <c r="D48" s="63" t="s">
        <v>79</v>
      </c>
      <c r="E48" s="37"/>
      <c r="F48" s="358"/>
      <c r="G48" s="85"/>
      <c r="H48" s="178"/>
      <c r="I48" s="71"/>
      <c r="J48" s="57"/>
      <c r="K48" s="70">
        <f t="shared" ref="K48:K51" si="3">IF(D48="X",1,0)</f>
        <v>1</v>
      </c>
      <c r="L48" s="59"/>
      <c r="M48" s="59"/>
      <c r="N48" s="59"/>
      <c r="O48" s="57"/>
      <c r="P48" s="57"/>
      <c r="Q48" s="57"/>
      <c r="R48" s="57"/>
    </row>
    <row r="49" spans="1:18" s="34" customFormat="1" ht="19.5" x14ac:dyDescent="0.3">
      <c r="A49" s="173"/>
      <c r="B49" s="359"/>
      <c r="C49" s="35" t="s">
        <v>83</v>
      </c>
      <c r="D49" s="63" t="s">
        <v>79</v>
      </c>
      <c r="E49" s="37"/>
      <c r="F49" s="358"/>
      <c r="G49" s="85"/>
      <c r="H49" s="178"/>
      <c r="I49" s="71"/>
      <c r="J49" s="57"/>
      <c r="K49" s="70">
        <f t="shared" si="3"/>
        <v>1</v>
      </c>
      <c r="L49" s="59"/>
      <c r="M49" s="59"/>
      <c r="N49" s="59"/>
      <c r="O49" s="57"/>
      <c r="P49" s="57"/>
      <c r="Q49" s="57"/>
      <c r="R49" s="57"/>
    </row>
    <row r="50" spans="1:18" s="34" customFormat="1" ht="19.5" x14ac:dyDescent="0.3">
      <c r="A50" s="173"/>
      <c r="B50" s="359"/>
      <c r="C50" s="38" t="s">
        <v>84</v>
      </c>
      <c r="D50" s="63"/>
      <c r="E50" s="67"/>
      <c r="F50" s="358"/>
      <c r="G50" s="85"/>
      <c r="H50" s="178"/>
      <c r="I50" s="71"/>
      <c r="J50" s="57"/>
      <c r="K50" s="70">
        <f t="shared" si="3"/>
        <v>0</v>
      </c>
      <c r="L50" s="59"/>
      <c r="M50" s="59"/>
      <c r="N50" s="59"/>
      <c r="O50" s="57"/>
      <c r="P50" s="57"/>
      <c r="Q50" s="57"/>
      <c r="R50" s="57"/>
    </row>
    <row r="51" spans="1:18" s="34" customFormat="1" ht="20.25" thickBot="1" x14ac:dyDescent="0.35">
      <c r="A51" s="173"/>
      <c r="B51" s="359"/>
      <c r="C51" s="68" t="s">
        <v>85</v>
      </c>
      <c r="D51" s="63"/>
      <c r="E51" s="39"/>
      <c r="F51" s="358"/>
      <c r="G51" s="87"/>
      <c r="H51" s="178"/>
      <c r="I51" s="71"/>
      <c r="J51" s="57"/>
      <c r="K51" s="70">
        <f t="shared" si="3"/>
        <v>0</v>
      </c>
      <c r="L51" s="59"/>
      <c r="M51" s="59"/>
      <c r="N51" s="59"/>
      <c r="O51" s="57"/>
      <c r="P51" s="57"/>
      <c r="Q51" s="57"/>
      <c r="R51" s="57"/>
    </row>
    <row r="52" spans="1:18" s="32" customFormat="1" ht="16.5" thickBot="1" x14ac:dyDescent="0.35">
      <c r="A52" s="172"/>
      <c r="B52" s="45" t="s">
        <v>87</v>
      </c>
      <c r="C52" s="46"/>
      <c r="D52" s="46"/>
      <c r="E52" s="46"/>
      <c r="F52" s="78" t="str">
        <f>IF(F47="","PENDIENTE",IF(F46="","PENDIENTE",IF(F45="","PENDIENTE",IF(F44="","PENDIENTE",IF(F43="","PENDIENTE",IF(F39="","PENDIENTE",IF(F47="NO CUMPLE","NO CUMPLE",IF(F46="NO CUMPLE","NO CUMPLE",IF(F45="NO CUMPLE","NO CUMPLE",IF(F44="NO CUMPLE","NO CUMPLE",(IF(F43="NO CUMPLE","NO CUMPLE",IF(F39="NO CUMPLE","NO CUMPLE","CUMPLE")))))))))))))</f>
        <v>CUMPLE</v>
      </c>
      <c r="G52" s="44"/>
      <c r="H52" s="181" t="s">
        <v>74</v>
      </c>
      <c r="I52" s="69"/>
      <c r="J52" s="70"/>
      <c r="K52" s="70">
        <f>SUM(K47:K51)</f>
        <v>3</v>
      </c>
      <c r="L52" s="58"/>
      <c r="M52" s="58"/>
      <c r="N52" s="58"/>
      <c r="O52" s="70"/>
      <c r="P52" s="70"/>
      <c r="Q52" s="70"/>
      <c r="R52" s="70"/>
    </row>
    <row r="53" spans="1:18" ht="14.25" thickBot="1" x14ac:dyDescent="0.3">
      <c r="B53" s="79"/>
      <c r="C53" s="79"/>
      <c r="D53" s="79"/>
      <c r="E53" s="79"/>
      <c r="F53" s="80"/>
      <c r="G53" s="79"/>
      <c r="I53" s="72"/>
      <c r="L53" s="11"/>
      <c r="M53" s="11"/>
      <c r="N53" s="11"/>
      <c r="O53" s="72"/>
      <c r="P53" s="72"/>
      <c r="Q53" s="72"/>
      <c r="R53" s="72"/>
    </row>
    <row r="54" spans="1:18" s="32" customFormat="1" ht="21" thickBot="1" x14ac:dyDescent="0.3">
      <c r="A54" s="172"/>
      <c r="B54" s="48" t="s">
        <v>89</v>
      </c>
      <c r="C54" s="366" t="s">
        <v>76</v>
      </c>
      <c r="D54" s="367"/>
      <c r="E54" s="367"/>
      <c r="F54" s="367"/>
      <c r="G54" s="368"/>
      <c r="H54" s="176"/>
      <c r="I54" s="31"/>
      <c r="J54" s="70"/>
      <c r="K54" s="70"/>
      <c r="L54" s="77"/>
      <c r="M54" s="58"/>
      <c r="N54" s="58"/>
    </row>
    <row r="55" spans="1:18" s="32" customFormat="1" ht="34.5" customHeight="1" thickBot="1" x14ac:dyDescent="0.3">
      <c r="A55" s="172"/>
      <c r="B55" s="47" t="s">
        <v>62</v>
      </c>
      <c r="C55" s="366" t="s">
        <v>78</v>
      </c>
      <c r="D55" s="367"/>
      <c r="E55" s="367"/>
      <c r="F55" s="367"/>
      <c r="G55" s="368"/>
      <c r="H55" s="176"/>
      <c r="I55" s="31"/>
      <c r="J55" s="70"/>
      <c r="K55" s="70"/>
      <c r="L55" s="83"/>
      <c r="M55" s="58"/>
      <c r="N55" s="58"/>
    </row>
    <row r="56" spans="1:18" s="34" customFormat="1" ht="32.25" customHeight="1" thickBot="1" x14ac:dyDescent="0.35">
      <c r="A56" s="173"/>
      <c r="B56" s="56" t="s">
        <v>63</v>
      </c>
      <c r="C56" s="394"/>
      <c r="D56" s="395"/>
      <c r="E56" s="395"/>
      <c r="F56" s="395"/>
      <c r="G56" s="396"/>
      <c r="H56" s="178"/>
      <c r="I56" s="33"/>
      <c r="J56" s="57"/>
      <c r="K56" s="57"/>
      <c r="L56" s="84"/>
      <c r="M56" s="59"/>
      <c r="N56" s="59"/>
    </row>
    <row r="57" spans="1:18" s="32" customFormat="1" ht="37.5" customHeight="1" thickBot="1" x14ac:dyDescent="0.3">
      <c r="A57" s="172"/>
      <c r="B57" s="49" t="s">
        <v>64</v>
      </c>
      <c r="C57" s="375">
        <v>1</v>
      </c>
      <c r="D57" s="376"/>
      <c r="E57" s="376"/>
      <c r="F57" s="376"/>
      <c r="G57" s="377"/>
      <c r="H57" s="176"/>
      <c r="I57" s="69"/>
      <c r="J57" s="70"/>
      <c r="K57" s="70"/>
      <c r="L57" s="58"/>
      <c r="M57" s="58"/>
      <c r="N57" s="58"/>
      <c r="O57" s="70"/>
      <c r="P57" s="70"/>
      <c r="Q57" s="70"/>
      <c r="R57" s="70"/>
    </row>
    <row r="58" spans="1:18" s="32" customFormat="1" ht="30" customHeight="1" thickBot="1" x14ac:dyDescent="0.35">
      <c r="A58" s="172"/>
      <c r="B58" s="51"/>
      <c r="C58" s="52" t="s">
        <v>65</v>
      </c>
      <c r="D58" s="53" t="s">
        <v>66</v>
      </c>
      <c r="E58" s="66" t="s">
        <v>173</v>
      </c>
      <c r="F58" s="54" t="s">
        <v>67</v>
      </c>
      <c r="G58" s="55" t="s">
        <v>68</v>
      </c>
      <c r="H58" s="176"/>
      <c r="I58" s="69"/>
      <c r="J58" s="70"/>
      <c r="K58" s="70"/>
      <c r="L58" s="58"/>
      <c r="M58" s="58"/>
      <c r="N58" s="58"/>
      <c r="O58" s="70"/>
      <c r="P58" s="70"/>
      <c r="Q58" s="70"/>
      <c r="R58" s="70"/>
    </row>
    <row r="59" spans="1:18" s="32" customFormat="1" ht="23.25" customHeight="1" x14ac:dyDescent="0.35">
      <c r="A59" s="172"/>
      <c r="B59" s="357" t="s">
        <v>69</v>
      </c>
      <c r="C59" s="50">
        <v>82101500</v>
      </c>
      <c r="D59" s="63"/>
      <c r="E59" s="36"/>
      <c r="F59" s="358" t="str">
        <f>IF(K63&gt;=1,"CUMPLE","NO CUMPLE")</f>
        <v>NO CUMPLE</v>
      </c>
      <c r="G59" s="86"/>
      <c r="H59" s="176"/>
      <c r="I59" s="69"/>
      <c r="J59" s="94" t="s">
        <v>79</v>
      </c>
      <c r="K59" s="70">
        <f>IF(D59="X",1,0)</f>
        <v>0</v>
      </c>
      <c r="L59" s="58"/>
      <c r="M59" s="58"/>
      <c r="N59" s="58"/>
      <c r="O59" s="70"/>
      <c r="P59" s="70"/>
      <c r="Q59" s="70"/>
      <c r="R59" s="70"/>
    </row>
    <row r="60" spans="1:18" s="34" customFormat="1" ht="15" customHeight="1" x14ac:dyDescent="0.3">
      <c r="A60" s="173"/>
      <c r="B60" s="357"/>
      <c r="C60" s="35">
        <v>82101600</v>
      </c>
      <c r="D60" s="63"/>
      <c r="E60" s="37"/>
      <c r="F60" s="358"/>
      <c r="G60" s="85"/>
      <c r="H60" s="178"/>
      <c r="I60" s="71"/>
      <c r="J60" s="57"/>
      <c r="K60" s="70">
        <f t="shared" ref="K60:K62" si="4">IF(D60="X",1,0)</f>
        <v>0</v>
      </c>
      <c r="L60" s="59"/>
      <c r="M60" s="59"/>
      <c r="N60" s="59"/>
      <c r="O60" s="57"/>
      <c r="P60" s="57"/>
      <c r="Q60" s="57"/>
      <c r="R60" s="57"/>
    </row>
    <row r="61" spans="1:18" s="34" customFormat="1" ht="19.5" x14ac:dyDescent="0.3">
      <c r="A61" s="173"/>
      <c r="B61" s="357"/>
      <c r="C61" s="35">
        <v>82101800</v>
      </c>
      <c r="D61" s="63"/>
      <c r="E61" s="37"/>
      <c r="F61" s="358"/>
      <c r="G61" s="85"/>
      <c r="H61" s="178"/>
      <c r="I61" s="71"/>
      <c r="J61" s="57"/>
      <c r="K61" s="70">
        <f t="shared" si="4"/>
        <v>0</v>
      </c>
      <c r="L61" s="59"/>
      <c r="M61" s="59"/>
      <c r="N61" s="59"/>
      <c r="O61" s="57"/>
      <c r="P61" s="57"/>
      <c r="Q61" s="57"/>
      <c r="R61" s="57"/>
    </row>
    <row r="62" spans="1:18" s="34" customFormat="1" ht="18" customHeight="1" thickBot="1" x14ac:dyDescent="0.35">
      <c r="A62" s="173"/>
      <c r="B62" s="357"/>
      <c r="C62" s="38">
        <v>82101900</v>
      </c>
      <c r="D62" s="63"/>
      <c r="E62" s="39"/>
      <c r="F62" s="358"/>
      <c r="G62" s="87"/>
      <c r="H62" s="178"/>
      <c r="I62" s="71"/>
      <c r="J62" s="57"/>
      <c r="K62" s="70">
        <f t="shared" si="4"/>
        <v>0</v>
      </c>
      <c r="L62" s="59"/>
      <c r="M62" s="59"/>
      <c r="N62" s="59"/>
      <c r="O62" s="57"/>
      <c r="P62" s="57"/>
      <c r="Q62" s="57"/>
      <c r="R62" s="57"/>
    </row>
    <row r="63" spans="1:18" s="32" customFormat="1" ht="22.5" customHeight="1" thickBot="1" x14ac:dyDescent="0.35">
      <c r="A63" s="172"/>
      <c r="B63" s="40" t="s">
        <v>171</v>
      </c>
      <c r="C63" s="41"/>
      <c r="D63" s="64"/>
      <c r="E63" s="61"/>
      <c r="F63" s="43" t="str">
        <f>IF(D63="","NO CUMPLE","CUMPLE")</f>
        <v>NO CUMPLE</v>
      </c>
      <c r="G63" s="88"/>
      <c r="H63" s="179">
        <f>YEAR(D63)</f>
        <v>1900</v>
      </c>
      <c r="I63" s="69"/>
      <c r="J63" s="70"/>
      <c r="K63" s="70">
        <f>SUM(K59:K62)</f>
        <v>0</v>
      </c>
      <c r="L63" s="58"/>
      <c r="M63" s="58"/>
      <c r="N63" s="58"/>
      <c r="O63" s="70"/>
      <c r="P63" s="70"/>
      <c r="Q63" s="70"/>
      <c r="R63" s="70"/>
    </row>
    <row r="64" spans="1:18" s="32" customFormat="1" ht="20.25" customHeight="1" thickBot="1" x14ac:dyDescent="0.35">
      <c r="A64" s="172"/>
      <c r="B64" s="40" t="s">
        <v>70</v>
      </c>
      <c r="C64" s="41"/>
      <c r="D64" s="65"/>
      <c r="E64" s="61"/>
      <c r="F64" s="43" t="str">
        <f>IF(D64="","NO CUMPLE","CUMPLE")</f>
        <v>NO CUMPLE</v>
      </c>
      <c r="G64" s="88"/>
      <c r="H64" s="176"/>
      <c r="I64" s="69"/>
      <c r="J64" s="70"/>
      <c r="K64" s="70"/>
      <c r="L64" s="58"/>
      <c r="M64" s="58"/>
      <c r="N64" s="58"/>
      <c r="O64" s="70"/>
      <c r="P64" s="70"/>
      <c r="Q64" s="70"/>
      <c r="R64" s="70"/>
    </row>
    <row r="65" spans="1:18" s="32" customFormat="1" ht="24.75" customHeight="1" thickBot="1" x14ac:dyDescent="0.35">
      <c r="A65" s="172"/>
      <c r="B65" s="40" t="s">
        <v>72</v>
      </c>
      <c r="C65" s="41"/>
      <c r="D65" s="64"/>
      <c r="E65" s="62"/>
      <c r="F65" s="43" t="str">
        <f>IF(D65="","",IF(OR(D65&gt;$C$5,D65&lt;$K$25,),"NO CUMPLE","CUMPLE"))</f>
        <v/>
      </c>
      <c r="G65" s="88"/>
      <c r="H65" s="180"/>
      <c r="I65" s="69"/>
      <c r="J65" s="70"/>
      <c r="K65" s="95">
        <v>41846</v>
      </c>
      <c r="L65" s="58"/>
      <c r="M65" s="58"/>
      <c r="N65" s="58"/>
      <c r="O65" s="75"/>
      <c r="P65" s="70"/>
      <c r="Q65" s="70"/>
      <c r="R65" s="70"/>
    </row>
    <row r="66" spans="1:18" s="32" customFormat="1" ht="19.5" customHeight="1" thickBot="1" x14ac:dyDescent="0.35">
      <c r="A66" s="172"/>
      <c r="B66" s="40" t="s">
        <v>71</v>
      </c>
      <c r="C66" s="41"/>
      <c r="D66" s="42" t="str">
        <f>IFERROR((D64/(VLOOKUP(H63,Hoja1!$A$9:$C$44,3,0)))*C57,"PENDIENTE")</f>
        <v>PENDIENTE</v>
      </c>
      <c r="E66" s="62"/>
      <c r="F66" s="43" t="str">
        <f>IF(D66=0,"NO CUMPLE","CUMPLE")</f>
        <v>CUMPLE</v>
      </c>
      <c r="G66" s="88"/>
      <c r="H66" s="180"/>
      <c r="I66" s="69"/>
      <c r="J66" s="70"/>
      <c r="K66" s="70"/>
      <c r="L66" s="58"/>
      <c r="M66" s="58"/>
      <c r="N66" s="58"/>
      <c r="O66" s="70"/>
      <c r="P66" s="70"/>
      <c r="Q66" s="70"/>
      <c r="R66" s="70"/>
    </row>
    <row r="67" spans="1:18" s="32" customFormat="1" ht="19.5" x14ac:dyDescent="0.35">
      <c r="A67" s="172"/>
      <c r="B67" s="359" t="s">
        <v>86</v>
      </c>
      <c r="C67" s="50" t="s">
        <v>81</v>
      </c>
      <c r="D67" s="63"/>
      <c r="E67" s="36"/>
      <c r="F67" s="358" t="str">
        <f>IF(K72&gt;=1,"CUMPLE","NO CUMPLE")</f>
        <v>NO CUMPLE</v>
      </c>
      <c r="G67" s="86"/>
      <c r="H67" s="176"/>
      <c r="I67" s="69"/>
      <c r="J67" s="94" t="s">
        <v>79</v>
      </c>
      <c r="K67" s="70">
        <f>IF(D67="X",1,0)</f>
        <v>0</v>
      </c>
      <c r="L67" s="58"/>
      <c r="M67" s="58"/>
      <c r="N67" s="58"/>
      <c r="O67" s="70"/>
      <c r="P67" s="70"/>
      <c r="Q67" s="70"/>
      <c r="R67" s="70"/>
    </row>
    <row r="68" spans="1:18" s="34" customFormat="1" ht="19.5" x14ac:dyDescent="0.3">
      <c r="A68" s="173"/>
      <c r="B68" s="359"/>
      <c r="C68" s="35" t="s">
        <v>82</v>
      </c>
      <c r="D68" s="63"/>
      <c r="E68" s="37"/>
      <c r="F68" s="358"/>
      <c r="G68" s="85"/>
      <c r="H68" s="178"/>
      <c r="I68" s="71"/>
      <c r="J68" s="57"/>
      <c r="K68" s="70">
        <f t="shared" ref="K68:K71" si="5">IF(D68="X",1,0)</f>
        <v>0</v>
      </c>
      <c r="L68" s="59"/>
      <c r="M68" s="59"/>
      <c r="N68" s="59"/>
      <c r="O68" s="57"/>
      <c r="P68" s="57"/>
      <c r="Q68" s="57"/>
      <c r="R68" s="57"/>
    </row>
    <row r="69" spans="1:18" s="34" customFormat="1" ht="19.5" x14ac:dyDescent="0.3">
      <c r="A69" s="173"/>
      <c r="B69" s="359"/>
      <c r="C69" s="35" t="s">
        <v>83</v>
      </c>
      <c r="D69" s="63"/>
      <c r="E69" s="37"/>
      <c r="F69" s="358"/>
      <c r="G69" s="85"/>
      <c r="H69" s="178"/>
      <c r="I69" s="71"/>
      <c r="J69" s="57"/>
      <c r="K69" s="70">
        <f t="shared" si="5"/>
        <v>0</v>
      </c>
      <c r="L69" s="59"/>
      <c r="M69" s="59"/>
      <c r="N69" s="59"/>
      <c r="O69" s="57"/>
      <c r="P69" s="57"/>
      <c r="Q69" s="57"/>
      <c r="R69" s="57"/>
    </row>
    <row r="70" spans="1:18" s="34" customFormat="1" ht="19.5" x14ac:dyDescent="0.3">
      <c r="A70" s="173"/>
      <c r="B70" s="359"/>
      <c r="C70" s="38" t="s">
        <v>84</v>
      </c>
      <c r="D70" s="63"/>
      <c r="E70" s="67"/>
      <c r="F70" s="358"/>
      <c r="G70" s="85"/>
      <c r="H70" s="178"/>
      <c r="I70" s="71"/>
      <c r="J70" s="57"/>
      <c r="K70" s="70">
        <f t="shared" si="5"/>
        <v>0</v>
      </c>
      <c r="L70" s="59"/>
      <c r="M70" s="59"/>
      <c r="N70" s="59"/>
      <c r="O70" s="57"/>
      <c r="P70" s="57"/>
      <c r="Q70" s="57"/>
      <c r="R70" s="57"/>
    </row>
    <row r="71" spans="1:18" s="34" customFormat="1" ht="20.25" thickBot="1" x14ac:dyDescent="0.35">
      <c r="A71" s="173"/>
      <c r="B71" s="359"/>
      <c r="C71" s="68" t="s">
        <v>85</v>
      </c>
      <c r="D71" s="63"/>
      <c r="E71" s="39"/>
      <c r="F71" s="358"/>
      <c r="G71" s="87"/>
      <c r="H71" s="178"/>
      <c r="I71" s="71"/>
      <c r="J71" s="57"/>
      <c r="K71" s="70">
        <f t="shared" si="5"/>
        <v>0</v>
      </c>
      <c r="L71" s="59"/>
      <c r="M71" s="59"/>
      <c r="N71" s="59"/>
      <c r="O71" s="57"/>
      <c r="P71" s="57"/>
      <c r="Q71" s="57"/>
      <c r="R71" s="57"/>
    </row>
    <row r="72" spans="1:18" s="32" customFormat="1" ht="16.5" thickBot="1" x14ac:dyDescent="0.35">
      <c r="A72" s="172"/>
      <c r="B72" s="45" t="s">
        <v>87</v>
      </c>
      <c r="C72" s="46"/>
      <c r="D72" s="46"/>
      <c r="E72" s="46"/>
      <c r="F72" s="78" t="str">
        <f>IF(F67="","PENDIENTE",IF(F66="","PENDIENTE",IF(F65="","PENDIENTE",IF(F64="","PENDIENTE",IF(F63="","PENDIENTE",IF(F59="","PENDIENTE",IF(F67="NO CUMPLE","NO CUMPLE",IF(F66="NO CUMPLE","NO CUMPLE",IF(F65="NO CUMPLE","NO CUMPLE",IF(F64="NO CUMPLE","NO CUMPLE",(IF(F63="NO CUMPLE","NO CUMPLE",IF(F59="NO CUMPLE","NO CUMPLE","CUMPLE")))))))))))))</f>
        <v>PENDIENTE</v>
      </c>
      <c r="G72" s="44"/>
      <c r="H72" s="181" t="s">
        <v>74</v>
      </c>
      <c r="I72" s="69"/>
      <c r="J72" s="70"/>
      <c r="K72" s="70">
        <f>SUM(K67:K71)</f>
        <v>0</v>
      </c>
      <c r="L72" s="58"/>
      <c r="M72" s="58"/>
      <c r="N72" s="58"/>
      <c r="O72" s="70"/>
      <c r="P72" s="70"/>
      <c r="Q72" s="70"/>
      <c r="R72" s="70"/>
    </row>
    <row r="73" spans="1:18" ht="14.25" thickBot="1" x14ac:dyDescent="0.3">
      <c r="B73" s="79"/>
      <c r="C73" s="79"/>
      <c r="D73" s="79"/>
      <c r="E73" s="79"/>
      <c r="F73" s="80"/>
      <c r="G73" s="79"/>
      <c r="I73" s="72"/>
      <c r="L73" s="11"/>
      <c r="M73" s="11"/>
      <c r="N73" s="11"/>
      <c r="O73" s="72"/>
      <c r="P73" s="72"/>
      <c r="Q73" s="72"/>
      <c r="R73" s="72"/>
    </row>
    <row r="74" spans="1:18" s="32" customFormat="1" ht="21" thickBot="1" x14ac:dyDescent="0.3">
      <c r="A74" s="172"/>
      <c r="B74" s="48" t="s">
        <v>90</v>
      </c>
      <c r="C74" s="366" t="s">
        <v>76</v>
      </c>
      <c r="D74" s="367"/>
      <c r="E74" s="367"/>
      <c r="F74" s="367"/>
      <c r="G74" s="368"/>
      <c r="H74" s="176"/>
      <c r="I74" s="31"/>
      <c r="J74" s="70"/>
      <c r="K74" s="70"/>
      <c r="L74" s="77"/>
      <c r="M74" s="58"/>
      <c r="N74" s="58"/>
    </row>
    <row r="75" spans="1:18" s="32" customFormat="1" ht="34.5" customHeight="1" thickBot="1" x14ac:dyDescent="0.3">
      <c r="A75" s="172"/>
      <c r="B75" s="47" t="s">
        <v>62</v>
      </c>
      <c r="C75" s="366" t="s">
        <v>78</v>
      </c>
      <c r="D75" s="367"/>
      <c r="E75" s="367"/>
      <c r="F75" s="367"/>
      <c r="G75" s="368"/>
      <c r="H75" s="176"/>
      <c r="I75" s="31"/>
      <c r="J75" s="70"/>
      <c r="K75" s="70"/>
      <c r="L75" s="83"/>
      <c r="M75" s="58"/>
      <c r="N75" s="58"/>
    </row>
    <row r="76" spans="1:18" s="34" customFormat="1" ht="32.25" customHeight="1" thickBot="1" x14ac:dyDescent="0.35">
      <c r="A76" s="173"/>
      <c r="B76" s="56" t="s">
        <v>63</v>
      </c>
      <c r="C76" s="394"/>
      <c r="D76" s="395"/>
      <c r="E76" s="395"/>
      <c r="F76" s="395"/>
      <c r="G76" s="396"/>
      <c r="H76" s="178"/>
      <c r="I76" s="33"/>
      <c r="J76" s="57"/>
      <c r="K76" s="57"/>
      <c r="L76" s="84"/>
      <c r="M76" s="59"/>
      <c r="N76" s="59"/>
    </row>
    <row r="77" spans="1:18" s="32" customFormat="1" ht="37.5" customHeight="1" thickBot="1" x14ac:dyDescent="0.3">
      <c r="A77" s="172"/>
      <c r="B77" s="49" t="s">
        <v>64</v>
      </c>
      <c r="C77" s="375">
        <v>1</v>
      </c>
      <c r="D77" s="376"/>
      <c r="E77" s="376"/>
      <c r="F77" s="376"/>
      <c r="G77" s="377"/>
      <c r="H77" s="176"/>
      <c r="I77" s="69"/>
      <c r="J77" s="70"/>
      <c r="K77" s="70"/>
      <c r="L77" s="58"/>
      <c r="M77" s="58"/>
      <c r="N77" s="58"/>
      <c r="O77" s="70"/>
      <c r="P77" s="70"/>
      <c r="Q77" s="70"/>
      <c r="R77" s="70"/>
    </row>
    <row r="78" spans="1:18" s="32" customFormat="1" ht="30" customHeight="1" thickBot="1" x14ac:dyDescent="0.35">
      <c r="A78" s="172"/>
      <c r="B78" s="51"/>
      <c r="C78" s="52" t="s">
        <v>65</v>
      </c>
      <c r="D78" s="53" t="s">
        <v>66</v>
      </c>
      <c r="E78" s="66" t="s">
        <v>172</v>
      </c>
      <c r="F78" s="54" t="s">
        <v>67</v>
      </c>
      <c r="G78" s="55" t="s">
        <v>68</v>
      </c>
      <c r="H78" s="176"/>
      <c r="I78" s="69"/>
      <c r="J78" s="70"/>
      <c r="K78" s="70"/>
      <c r="L78" s="58"/>
      <c r="M78" s="58"/>
      <c r="N78" s="58"/>
      <c r="O78" s="70"/>
      <c r="P78" s="70"/>
      <c r="Q78" s="70"/>
      <c r="R78" s="70"/>
    </row>
    <row r="79" spans="1:18" s="32" customFormat="1" ht="23.25" customHeight="1" x14ac:dyDescent="0.35">
      <c r="A79" s="172"/>
      <c r="B79" s="357" t="s">
        <v>69</v>
      </c>
      <c r="C79" s="50">
        <v>82101500</v>
      </c>
      <c r="D79" s="63"/>
      <c r="E79" s="36"/>
      <c r="F79" s="358" t="str">
        <f>IF(K83&gt;=1,"CUMPLE","NO CUMPLE")</f>
        <v>NO CUMPLE</v>
      </c>
      <c r="G79" s="86"/>
      <c r="H79" s="176"/>
      <c r="I79" s="69"/>
      <c r="J79" s="94" t="s">
        <v>79</v>
      </c>
      <c r="K79" s="70">
        <f>IF(D79="X",1,0)</f>
        <v>0</v>
      </c>
      <c r="L79" s="58"/>
      <c r="M79" s="58"/>
      <c r="N79" s="58"/>
      <c r="O79" s="70"/>
      <c r="P79" s="70"/>
      <c r="Q79" s="70"/>
      <c r="R79" s="70"/>
    </row>
    <row r="80" spans="1:18" s="34" customFormat="1" ht="15" customHeight="1" x14ac:dyDescent="0.3">
      <c r="A80" s="173"/>
      <c r="B80" s="357"/>
      <c r="C80" s="35">
        <v>82101600</v>
      </c>
      <c r="D80" s="63"/>
      <c r="E80" s="37"/>
      <c r="F80" s="358"/>
      <c r="G80" s="85"/>
      <c r="H80" s="178"/>
      <c r="I80" s="71"/>
      <c r="J80" s="57"/>
      <c r="K80" s="70">
        <f t="shared" ref="K80:K82" si="6">IF(D80="X",1,0)</f>
        <v>0</v>
      </c>
      <c r="L80" s="59"/>
      <c r="M80" s="59"/>
      <c r="N80" s="59"/>
      <c r="O80" s="57"/>
      <c r="P80" s="57"/>
      <c r="Q80" s="57"/>
      <c r="R80" s="57"/>
    </row>
    <row r="81" spans="1:18" s="34" customFormat="1" ht="19.5" x14ac:dyDescent="0.3">
      <c r="A81" s="173"/>
      <c r="B81" s="357"/>
      <c r="C81" s="35">
        <v>82101800</v>
      </c>
      <c r="D81" s="63"/>
      <c r="E81" s="37"/>
      <c r="F81" s="358"/>
      <c r="G81" s="85"/>
      <c r="H81" s="178"/>
      <c r="I81" s="71"/>
      <c r="J81" s="57"/>
      <c r="K81" s="70">
        <f t="shared" si="6"/>
        <v>0</v>
      </c>
      <c r="L81" s="59"/>
      <c r="M81" s="59"/>
      <c r="N81" s="59"/>
      <c r="O81" s="57"/>
      <c r="P81" s="57"/>
      <c r="Q81" s="57"/>
      <c r="R81" s="57"/>
    </row>
    <row r="82" spans="1:18" s="34" customFormat="1" ht="18" customHeight="1" thickBot="1" x14ac:dyDescent="0.35">
      <c r="A82" s="173"/>
      <c r="B82" s="357"/>
      <c r="C82" s="38">
        <v>82101900</v>
      </c>
      <c r="D82" s="63"/>
      <c r="E82" s="39"/>
      <c r="F82" s="358"/>
      <c r="G82" s="87"/>
      <c r="H82" s="178"/>
      <c r="I82" s="71"/>
      <c r="J82" s="57"/>
      <c r="K82" s="70">
        <f t="shared" si="6"/>
        <v>0</v>
      </c>
      <c r="L82" s="59"/>
      <c r="M82" s="59"/>
      <c r="N82" s="59"/>
      <c r="O82" s="57"/>
      <c r="P82" s="57"/>
      <c r="Q82" s="57"/>
      <c r="R82" s="57"/>
    </row>
    <row r="83" spans="1:18" s="32" customFormat="1" ht="22.5" customHeight="1" thickBot="1" x14ac:dyDescent="0.35">
      <c r="A83" s="172"/>
      <c r="B83" s="40" t="s">
        <v>171</v>
      </c>
      <c r="C83" s="41"/>
      <c r="D83" s="64"/>
      <c r="E83" s="61"/>
      <c r="F83" s="43" t="str">
        <f>IF(D83="","NO CUMPLE","CUMPLE")</f>
        <v>NO CUMPLE</v>
      </c>
      <c r="G83" s="88"/>
      <c r="H83" s="179">
        <f>YEAR(D83)</f>
        <v>1900</v>
      </c>
      <c r="I83" s="69"/>
      <c r="J83" s="70"/>
      <c r="K83" s="70">
        <f>SUM(K79:K82)</f>
        <v>0</v>
      </c>
      <c r="L83" s="58"/>
      <c r="M83" s="58"/>
      <c r="N83" s="58"/>
      <c r="O83" s="70"/>
      <c r="P83" s="70"/>
      <c r="Q83" s="70"/>
      <c r="R83" s="70"/>
    </row>
    <row r="84" spans="1:18" s="32" customFormat="1" ht="20.25" customHeight="1" thickBot="1" x14ac:dyDescent="0.35">
      <c r="A84" s="172"/>
      <c r="B84" s="40" t="s">
        <v>70</v>
      </c>
      <c r="C84" s="41"/>
      <c r="D84" s="65"/>
      <c r="E84" s="61"/>
      <c r="F84" s="43" t="str">
        <f>IF(D84="","NO CUMPLE","CUMPLE")</f>
        <v>NO CUMPLE</v>
      </c>
      <c r="G84" s="88"/>
      <c r="H84" s="176"/>
      <c r="I84" s="69"/>
      <c r="J84" s="70"/>
      <c r="K84" s="70"/>
      <c r="L84" s="58"/>
      <c r="M84" s="58"/>
      <c r="N84" s="58"/>
      <c r="O84" s="70"/>
      <c r="P84" s="70"/>
      <c r="Q84" s="70"/>
      <c r="R84" s="70"/>
    </row>
    <row r="85" spans="1:18" s="32" customFormat="1" ht="24.75" customHeight="1" thickBot="1" x14ac:dyDescent="0.35">
      <c r="A85" s="172"/>
      <c r="B85" s="40" t="s">
        <v>72</v>
      </c>
      <c r="C85" s="41"/>
      <c r="D85" s="64"/>
      <c r="E85" s="62"/>
      <c r="F85" s="43" t="str">
        <f>IF(D85="","",IF(OR(D85&gt;$C$5,D85&lt;$K$25,),"NO CUMPLE","CUMPLE"))</f>
        <v/>
      </c>
      <c r="G85" s="88"/>
      <c r="H85" s="180"/>
      <c r="I85" s="69"/>
      <c r="J85" s="70"/>
      <c r="K85" s="95">
        <v>41846</v>
      </c>
      <c r="L85" s="58"/>
      <c r="M85" s="58"/>
      <c r="N85" s="58"/>
      <c r="O85" s="75"/>
      <c r="P85" s="70"/>
      <c r="Q85" s="70"/>
      <c r="R85" s="70"/>
    </row>
    <row r="86" spans="1:18" s="32" customFormat="1" ht="19.5" customHeight="1" thickBot="1" x14ac:dyDescent="0.35">
      <c r="A86" s="172"/>
      <c r="B86" s="40" t="s">
        <v>71</v>
      </c>
      <c r="C86" s="41"/>
      <c r="D86" s="42" t="str">
        <f>IFERROR((D84/(VLOOKUP(H83,Hoja1!$A$9:$C$44,3,0)))*C77,"PENDIENTE")</f>
        <v>PENDIENTE</v>
      </c>
      <c r="E86" s="62"/>
      <c r="F86" s="43" t="str">
        <f>IF(D86=0,"NO CUMPLE","CUMPLE")</f>
        <v>CUMPLE</v>
      </c>
      <c r="G86" s="88"/>
      <c r="H86" s="180"/>
      <c r="I86" s="69"/>
      <c r="J86" s="70"/>
      <c r="K86" s="70"/>
      <c r="L86" s="58"/>
      <c r="M86" s="58"/>
      <c r="N86" s="58"/>
      <c r="O86" s="70"/>
      <c r="P86" s="70"/>
      <c r="Q86" s="70"/>
      <c r="R86" s="70"/>
    </row>
    <row r="87" spans="1:18" s="32" customFormat="1" ht="19.5" x14ac:dyDescent="0.35">
      <c r="A87" s="172"/>
      <c r="B87" s="359" t="s">
        <v>86</v>
      </c>
      <c r="C87" s="50" t="s">
        <v>81</v>
      </c>
      <c r="D87" s="63"/>
      <c r="E87" s="36"/>
      <c r="F87" s="358" t="str">
        <f>IF(K92&gt;=1,"CUMPLE","NO CUMPLE")</f>
        <v>NO CUMPLE</v>
      </c>
      <c r="G87" s="86"/>
      <c r="H87" s="176"/>
      <c r="I87" s="69"/>
      <c r="J87" s="94" t="s">
        <v>79</v>
      </c>
      <c r="K87" s="70">
        <f>IF(D87="X",1,0)</f>
        <v>0</v>
      </c>
      <c r="L87" s="58"/>
      <c r="M87" s="58"/>
      <c r="N87" s="58"/>
      <c r="O87" s="70"/>
      <c r="P87" s="70"/>
      <c r="Q87" s="70"/>
      <c r="R87" s="70"/>
    </row>
    <row r="88" spans="1:18" s="34" customFormat="1" ht="19.5" x14ac:dyDescent="0.3">
      <c r="A88" s="173"/>
      <c r="B88" s="359"/>
      <c r="C88" s="35" t="s">
        <v>82</v>
      </c>
      <c r="D88" s="63"/>
      <c r="E88" s="37"/>
      <c r="F88" s="358"/>
      <c r="G88" s="85"/>
      <c r="H88" s="178"/>
      <c r="I88" s="71"/>
      <c r="J88" s="57"/>
      <c r="K88" s="70">
        <f t="shared" ref="K88:K91" si="7">IF(D88="X",1,0)</f>
        <v>0</v>
      </c>
      <c r="L88" s="59"/>
      <c r="M88" s="59"/>
      <c r="N88" s="59"/>
      <c r="O88" s="57"/>
      <c r="P88" s="57"/>
      <c r="Q88" s="57"/>
      <c r="R88" s="57"/>
    </row>
    <row r="89" spans="1:18" s="34" customFormat="1" ht="19.5" x14ac:dyDescent="0.3">
      <c r="A89" s="173"/>
      <c r="B89" s="359"/>
      <c r="C89" s="35" t="s">
        <v>83</v>
      </c>
      <c r="D89" s="63"/>
      <c r="E89" s="37"/>
      <c r="F89" s="358"/>
      <c r="G89" s="85"/>
      <c r="H89" s="178"/>
      <c r="I89" s="71"/>
      <c r="J89" s="57"/>
      <c r="K89" s="70">
        <f t="shared" si="7"/>
        <v>0</v>
      </c>
      <c r="L89" s="59"/>
      <c r="M89" s="59"/>
      <c r="N89" s="59"/>
      <c r="O89" s="57"/>
      <c r="P89" s="57"/>
      <c r="Q89" s="57"/>
      <c r="R89" s="57"/>
    </row>
    <row r="90" spans="1:18" s="34" customFormat="1" ht="19.5" x14ac:dyDescent="0.3">
      <c r="A90" s="173"/>
      <c r="B90" s="359"/>
      <c r="C90" s="38" t="s">
        <v>84</v>
      </c>
      <c r="D90" s="63"/>
      <c r="E90" s="67"/>
      <c r="F90" s="358"/>
      <c r="G90" s="85"/>
      <c r="H90" s="178"/>
      <c r="I90" s="71"/>
      <c r="J90" s="57"/>
      <c r="K90" s="70">
        <f t="shared" si="7"/>
        <v>0</v>
      </c>
      <c r="L90" s="59"/>
      <c r="M90" s="59"/>
      <c r="N90" s="59"/>
      <c r="O90" s="57"/>
      <c r="P90" s="57"/>
      <c r="Q90" s="57"/>
      <c r="R90" s="57"/>
    </row>
    <row r="91" spans="1:18" s="34" customFormat="1" ht="20.25" thickBot="1" x14ac:dyDescent="0.35">
      <c r="A91" s="173"/>
      <c r="B91" s="359"/>
      <c r="C91" s="68" t="s">
        <v>85</v>
      </c>
      <c r="D91" s="63"/>
      <c r="E91" s="39"/>
      <c r="F91" s="358"/>
      <c r="G91" s="87"/>
      <c r="H91" s="178"/>
      <c r="I91" s="71"/>
      <c r="J91" s="57"/>
      <c r="K91" s="70">
        <f t="shared" si="7"/>
        <v>0</v>
      </c>
      <c r="L91" s="59"/>
      <c r="M91" s="59"/>
      <c r="N91" s="59"/>
      <c r="O91" s="57"/>
      <c r="P91" s="57"/>
      <c r="Q91" s="57"/>
      <c r="R91" s="57"/>
    </row>
    <row r="92" spans="1:18" s="32" customFormat="1" ht="16.5" thickBot="1" x14ac:dyDescent="0.35">
      <c r="A92" s="172"/>
      <c r="B92" s="45" t="s">
        <v>87</v>
      </c>
      <c r="C92" s="46"/>
      <c r="D92" s="46"/>
      <c r="E92" s="46"/>
      <c r="F92" s="78" t="str">
        <f>IF(F87="","PENDIENTE",IF(F86="","PENDIENTE",IF(F85="","PENDIENTE",IF(F84="","PENDIENTE",IF(F83="","PENDIENTE",IF(F79="","PENDIENTE",IF(F87="NO CUMPLE","NO CUMPLE",IF(F86="NO CUMPLE","NO CUMPLE",IF(F85="NO CUMPLE","NO CUMPLE",IF(F84="NO CUMPLE","NO CUMPLE",(IF(F83="NO CUMPLE","NO CUMPLE",IF(F79="NO CUMPLE","NO CUMPLE","CUMPLE")))))))))))))</f>
        <v>PENDIENTE</v>
      </c>
      <c r="G92" s="44"/>
      <c r="H92" s="181" t="s">
        <v>74</v>
      </c>
      <c r="I92" s="69"/>
      <c r="J92" s="70"/>
      <c r="K92" s="70">
        <f>SUM(K87:K91)</f>
        <v>0</v>
      </c>
      <c r="L92" s="58"/>
      <c r="M92" s="58"/>
      <c r="N92" s="58"/>
      <c r="O92" s="70"/>
      <c r="P92" s="70"/>
      <c r="Q92" s="70"/>
      <c r="R92" s="70"/>
    </row>
    <row r="93" spans="1:18" ht="14.25" thickBot="1" x14ac:dyDescent="0.3">
      <c r="B93" s="79"/>
      <c r="C93" s="79"/>
      <c r="D93" s="79"/>
      <c r="E93" s="79"/>
      <c r="F93" s="80"/>
      <c r="G93" s="79"/>
      <c r="I93" s="72"/>
      <c r="L93" s="11"/>
      <c r="M93" s="11"/>
      <c r="N93" s="11"/>
      <c r="O93" s="72"/>
      <c r="P93" s="72"/>
      <c r="Q93" s="72"/>
      <c r="R93" s="72"/>
    </row>
    <row r="94" spans="1:18" s="32" customFormat="1" ht="21" thickBot="1" x14ac:dyDescent="0.3">
      <c r="A94" s="172"/>
      <c r="B94" s="48" t="s">
        <v>91</v>
      </c>
      <c r="C94" s="366" t="s">
        <v>76</v>
      </c>
      <c r="D94" s="367"/>
      <c r="E94" s="367"/>
      <c r="F94" s="367"/>
      <c r="G94" s="368"/>
      <c r="H94" s="176"/>
      <c r="I94" s="31"/>
      <c r="J94" s="70"/>
      <c r="K94" s="70"/>
      <c r="L94" s="77"/>
      <c r="M94" s="58"/>
      <c r="N94" s="58"/>
    </row>
    <row r="95" spans="1:18" s="32" customFormat="1" ht="34.5" customHeight="1" thickBot="1" x14ac:dyDescent="0.3">
      <c r="A95" s="172"/>
      <c r="B95" s="47" t="s">
        <v>62</v>
      </c>
      <c r="C95" s="366" t="s">
        <v>78</v>
      </c>
      <c r="D95" s="367"/>
      <c r="E95" s="367"/>
      <c r="F95" s="367"/>
      <c r="G95" s="368"/>
      <c r="H95" s="176"/>
      <c r="I95" s="31"/>
      <c r="J95" s="70"/>
      <c r="K95" s="70"/>
      <c r="L95" s="83"/>
      <c r="M95" s="58"/>
      <c r="N95" s="58"/>
    </row>
    <row r="96" spans="1:18" s="34" customFormat="1" ht="32.25" customHeight="1" thickBot="1" x14ac:dyDescent="0.35">
      <c r="A96" s="173"/>
      <c r="B96" s="56" t="s">
        <v>63</v>
      </c>
      <c r="C96" s="394"/>
      <c r="D96" s="395"/>
      <c r="E96" s="395"/>
      <c r="F96" s="395"/>
      <c r="G96" s="396"/>
      <c r="H96" s="178"/>
      <c r="I96" s="33"/>
      <c r="J96" s="57"/>
      <c r="K96" s="57"/>
      <c r="L96" s="84"/>
      <c r="M96" s="59"/>
      <c r="N96" s="59"/>
    </row>
    <row r="97" spans="1:18" s="32" customFormat="1" ht="37.5" customHeight="1" thickBot="1" x14ac:dyDescent="0.3">
      <c r="A97" s="172"/>
      <c r="B97" s="49" t="s">
        <v>64</v>
      </c>
      <c r="C97" s="375">
        <v>1</v>
      </c>
      <c r="D97" s="376"/>
      <c r="E97" s="376"/>
      <c r="F97" s="376"/>
      <c r="G97" s="377"/>
      <c r="H97" s="176"/>
      <c r="I97" s="69"/>
      <c r="J97" s="70"/>
      <c r="K97" s="70"/>
      <c r="L97" s="58"/>
      <c r="M97" s="58"/>
      <c r="N97" s="58"/>
      <c r="O97" s="70"/>
      <c r="P97" s="70"/>
      <c r="Q97" s="70"/>
      <c r="R97" s="70"/>
    </row>
    <row r="98" spans="1:18" s="32" customFormat="1" ht="30" customHeight="1" thickBot="1" x14ac:dyDescent="0.35">
      <c r="A98" s="172"/>
      <c r="B98" s="51"/>
      <c r="C98" s="52" t="s">
        <v>65</v>
      </c>
      <c r="D98" s="53" t="s">
        <v>66</v>
      </c>
      <c r="E98" s="66" t="s">
        <v>172</v>
      </c>
      <c r="F98" s="54" t="s">
        <v>67</v>
      </c>
      <c r="G98" s="55" t="s">
        <v>68</v>
      </c>
      <c r="H98" s="176"/>
      <c r="I98" s="69"/>
      <c r="J98" s="70"/>
      <c r="K98" s="70"/>
      <c r="L98" s="58"/>
      <c r="M98" s="58"/>
      <c r="N98" s="58"/>
      <c r="O98" s="70"/>
      <c r="P98" s="70"/>
      <c r="Q98" s="70"/>
      <c r="R98" s="70"/>
    </row>
    <row r="99" spans="1:18" s="32" customFormat="1" ht="23.25" customHeight="1" x14ac:dyDescent="0.35">
      <c r="A99" s="172"/>
      <c r="B99" s="357" t="s">
        <v>69</v>
      </c>
      <c r="C99" s="50">
        <v>82101500</v>
      </c>
      <c r="D99" s="63"/>
      <c r="E99" s="36"/>
      <c r="F99" s="358" t="str">
        <f>IF(K103&gt;=1,"CUMPLE","NO CUMPLE")</f>
        <v>NO CUMPLE</v>
      </c>
      <c r="G99" s="86"/>
      <c r="H99" s="176"/>
      <c r="I99" s="69"/>
      <c r="J99" s="94" t="s">
        <v>79</v>
      </c>
      <c r="K99" s="70">
        <f>IF(D99="X",1,0)</f>
        <v>0</v>
      </c>
      <c r="L99" s="58"/>
      <c r="M99" s="58"/>
      <c r="N99" s="58"/>
      <c r="O99" s="70"/>
      <c r="P99" s="70"/>
      <c r="Q99" s="70"/>
      <c r="R99" s="70"/>
    </row>
    <row r="100" spans="1:18" s="34" customFormat="1" ht="15" customHeight="1" x14ac:dyDescent="0.3">
      <c r="A100" s="173"/>
      <c r="B100" s="357"/>
      <c r="C100" s="35">
        <v>82101600</v>
      </c>
      <c r="D100" s="63"/>
      <c r="E100" s="37"/>
      <c r="F100" s="358"/>
      <c r="G100" s="85"/>
      <c r="H100" s="178"/>
      <c r="I100" s="71"/>
      <c r="J100" s="57"/>
      <c r="K100" s="70">
        <f t="shared" ref="K100:K102" si="8">IF(D100="X",1,0)</f>
        <v>0</v>
      </c>
      <c r="L100" s="59"/>
      <c r="M100" s="59"/>
      <c r="N100" s="59"/>
      <c r="O100" s="57"/>
      <c r="P100" s="57"/>
      <c r="Q100" s="57"/>
      <c r="R100" s="57"/>
    </row>
    <row r="101" spans="1:18" s="34" customFormat="1" ht="19.5" x14ac:dyDescent="0.3">
      <c r="A101" s="173"/>
      <c r="B101" s="357"/>
      <c r="C101" s="35">
        <v>82101800</v>
      </c>
      <c r="D101" s="63"/>
      <c r="E101" s="37"/>
      <c r="F101" s="358"/>
      <c r="G101" s="85"/>
      <c r="H101" s="178"/>
      <c r="I101" s="71"/>
      <c r="J101" s="57"/>
      <c r="K101" s="70">
        <f t="shared" si="8"/>
        <v>0</v>
      </c>
      <c r="L101" s="59"/>
      <c r="M101" s="59"/>
      <c r="N101" s="59"/>
      <c r="O101" s="57"/>
      <c r="P101" s="57"/>
      <c r="Q101" s="57"/>
      <c r="R101" s="57"/>
    </row>
    <row r="102" spans="1:18" s="34" customFormat="1" ht="18" customHeight="1" thickBot="1" x14ac:dyDescent="0.35">
      <c r="A102" s="173"/>
      <c r="B102" s="357"/>
      <c r="C102" s="38">
        <v>82101900</v>
      </c>
      <c r="D102" s="63"/>
      <c r="E102" s="39"/>
      <c r="F102" s="358"/>
      <c r="G102" s="87"/>
      <c r="H102" s="178"/>
      <c r="I102" s="71"/>
      <c r="J102" s="57"/>
      <c r="K102" s="70">
        <f t="shared" si="8"/>
        <v>0</v>
      </c>
      <c r="L102" s="59"/>
      <c r="M102" s="59"/>
      <c r="N102" s="59"/>
      <c r="O102" s="57"/>
      <c r="P102" s="57"/>
      <c r="Q102" s="57"/>
      <c r="R102" s="57"/>
    </row>
    <row r="103" spans="1:18" s="32" customFormat="1" ht="22.5" customHeight="1" thickBot="1" x14ac:dyDescent="0.35">
      <c r="A103" s="172"/>
      <c r="B103" s="40" t="s">
        <v>171</v>
      </c>
      <c r="C103" s="41"/>
      <c r="D103" s="64"/>
      <c r="E103" s="61"/>
      <c r="F103" s="43" t="str">
        <f>IF(D103="","NO CUMPLE","CUMPLE")</f>
        <v>NO CUMPLE</v>
      </c>
      <c r="G103" s="88"/>
      <c r="H103" s="179">
        <f>YEAR(D103)</f>
        <v>1900</v>
      </c>
      <c r="I103" s="69"/>
      <c r="J103" s="70"/>
      <c r="K103" s="70">
        <f>SUM(K99:K102)</f>
        <v>0</v>
      </c>
      <c r="L103" s="58"/>
      <c r="M103" s="58"/>
      <c r="N103" s="58"/>
      <c r="O103" s="70"/>
      <c r="P103" s="70"/>
      <c r="Q103" s="70"/>
      <c r="R103" s="70"/>
    </row>
    <row r="104" spans="1:18" s="32" customFormat="1" ht="20.25" customHeight="1" thickBot="1" x14ac:dyDescent="0.35">
      <c r="A104" s="172"/>
      <c r="B104" s="40" t="s">
        <v>70</v>
      </c>
      <c r="C104" s="41"/>
      <c r="D104" s="65"/>
      <c r="E104" s="61"/>
      <c r="F104" s="43" t="str">
        <f>IF(D104="","NO CUMPLE","CUMPLE")</f>
        <v>NO CUMPLE</v>
      </c>
      <c r="G104" s="88"/>
      <c r="H104" s="176"/>
      <c r="I104" s="69"/>
      <c r="J104" s="70"/>
      <c r="K104" s="70"/>
      <c r="L104" s="58"/>
      <c r="M104" s="58"/>
      <c r="N104" s="58"/>
      <c r="O104" s="70"/>
      <c r="P104" s="70"/>
      <c r="Q104" s="70"/>
      <c r="R104" s="70"/>
    </row>
    <row r="105" spans="1:18" s="32" customFormat="1" ht="24.75" customHeight="1" thickBot="1" x14ac:dyDescent="0.35">
      <c r="A105" s="172"/>
      <c r="B105" s="40" t="s">
        <v>72</v>
      </c>
      <c r="C105" s="41"/>
      <c r="D105" s="64"/>
      <c r="E105" s="62"/>
      <c r="F105" s="43" t="str">
        <f>IF(D105="","",IF(OR(D105&gt;$C$5,D105&lt;$K$25,),"NO CUMPLE","CUMPLE"))</f>
        <v/>
      </c>
      <c r="G105" s="88"/>
      <c r="H105" s="180"/>
      <c r="I105" s="69"/>
      <c r="J105" s="70"/>
      <c r="K105" s="95">
        <v>41846</v>
      </c>
      <c r="L105" s="58"/>
      <c r="M105" s="58"/>
      <c r="N105" s="58"/>
      <c r="O105" s="75"/>
      <c r="P105" s="70"/>
      <c r="Q105" s="70"/>
      <c r="R105" s="70"/>
    </row>
    <row r="106" spans="1:18" s="32" customFormat="1" ht="19.5" customHeight="1" thickBot="1" x14ac:dyDescent="0.35">
      <c r="A106" s="172"/>
      <c r="B106" s="40" t="s">
        <v>71</v>
      </c>
      <c r="C106" s="41"/>
      <c r="D106" s="42" t="str">
        <f>IFERROR((D104/(VLOOKUP(H103,Hoja1!$A$9:$C$44,3,0)))*C97,"PENDIENTE")</f>
        <v>PENDIENTE</v>
      </c>
      <c r="E106" s="62"/>
      <c r="F106" s="43" t="str">
        <f>IF(D106=0,"NO CUMPLE","CUMPLE")</f>
        <v>CUMPLE</v>
      </c>
      <c r="G106" s="88"/>
      <c r="H106" s="180"/>
      <c r="I106" s="69"/>
      <c r="J106" s="70"/>
      <c r="K106" s="70"/>
      <c r="L106" s="58"/>
      <c r="M106" s="58"/>
      <c r="N106" s="58"/>
      <c r="O106" s="70"/>
      <c r="P106" s="70"/>
      <c r="Q106" s="70"/>
      <c r="R106" s="70"/>
    </row>
    <row r="107" spans="1:18" s="32" customFormat="1" ht="19.5" x14ac:dyDescent="0.35">
      <c r="A107" s="172"/>
      <c r="B107" s="359" t="s">
        <v>86</v>
      </c>
      <c r="C107" s="50" t="s">
        <v>81</v>
      </c>
      <c r="D107" s="63"/>
      <c r="E107" s="36"/>
      <c r="F107" s="358" t="str">
        <f>IF(K112&gt;=1,"CUMPLE","NO CUMPLE")</f>
        <v>NO CUMPLE</v>
      </c>
      <c r="G107" s="86"/>
      <c r="H107" s="176"/>
      <c r="I107" s="69"/>
      <c r="J107" s="94" t="s">
        <v>79</v>
      </c>
      <c r="K107" s="70">
        <f>IF(D107="X",1,0)</f>
        <v>0</v>
      </c>
      <c r="L107" s="58"/>
      <c r="M107" s="58">
        <f>IF(F32="CUMPLE",1,0)</f>
        <v>1</v>
      </c>
      <c r="N107" s="58"/>
      <c r="O107" s="70"/>
      <c r="P107" s="70"/>
      <c r="Q107" s="70"/>
      <c r="R107" s="70"/>
    </row>
    <row r="108" spans="1:18" s="34" customFormat="1" ht="19.5" x14ac:dyDescent="0.3">
      <c r="A108" s="173"/>
      <c r="B108" s="359"/>
      <c r="C108" s="35" t="s">
        <v>82</v>
      </c>
      <c r="D108" s="63"/>
      <c r="E108" s="37"/>
      <c r="F108" s="358"/>
      <c r="G108" s="85"/>
      <c r="H108" s="178"/>
      <c r="I108" s="71"/>
      <c r="J108" s="57"/>
      <c r="K108" s="70">
        <f t="shared" ref="K108:K111" si="9">IF(D108="X",1,0)</f>
        <v>0</v>
      </c>
      <c r="L108" s="59"/>
      <c r="M108" s="58">
        <f>IF(F52="CUMPLE",1,0)</f>
        <v>1</v>
      </c>
      <c r="N108" s="59"/>
      <c r="O108" s="57"/>
      <c r="P108" s="57"/>
      <c r="Q108" s="57"/>
      <c r="R108" s="57"/>
    </row>
    <row r="109" spans="1:18" s="34" customFormat="1" ht="19.5" x14ac:dyDescent="0.3">
      <c r="A109" s="173"/>
      <c r="B109" s="359"/>
      <c r="C109" s="35" t="s">
        <v>83</v>
      </c>
      <c r="D109" s="63"/>
      <c r="E109" s="37"/>
      <c r="F109" s="358"/>
      <c r="G109" s="85"/>
      <c r="H109" s="178"/>
      <c r="I109" s="71"/>
      <c r="J109" s="57"/>
      <c r="K109" s="70">
        <f t="shared" si="9"/>
        <v>0</v>
      </c>
      <c r="L109" s="59"/>
      <c r="M109" s="58">
        <f>IF(F72="CUMPLE",1,0)</f>
        <v>0</v>
      </c>
      <c r="N109" s="59"/>
      <c r="O109" s="57"/>
      <c r="P109" s="57"/>
      <c r="Q109" s="57"/>
      <c r="R109" s="57"/>
    </row>
    <row r="110" spans="1:18" s="34" customFormat="1" ht="19.5" x14ac:dyDescent="0.3">
      <c r="A110" s="173"/>
      <c r="B110" s="359"/>
      <c r="C110" s="38" t="s">
        <v>84</v>
      </c>
      <c r="D110" s="63"/>
      <c r="E110" s="67"/>
      <c r="F110" s="358"/>
      <c r="G110" s="85"/>
      <c r="H110" s="178"/>
      <c r="I110" s="71"/>
      <c r="J110" s="57"/>
      <c r="K110" s="70">
        <f t="shared" si="9"/>
        <v>0</v>
      </c>
      <c r="L110" s="59"/>
      <c r="M110" s="58">
        <f>IF(F92="CUMPLE",1,0)</f>
        <v>0</v>
      </c>
      <c r="N110" s="59"/>
      <c r="O110" s="57"/>
      <c r="P110" s="57"/>
      <c r="Q110" s="57"/>
      <c r="R110" s="57"/>
    </row>
    <row r="111" spans="1:18" s="34" customFormat="1" ht="20.25" thickBot="1" x14ac:dyDescent="0.35">
      <c r="A111" s="173"/>
      <c r="B111" s="359"/>
      <c r="C111" s="68" t="s">
        <v>85</v>
      </c>
      <c r="D111" s="63"/>
      <c r="E111" s="39"/>
      <c r="F111" s="358"/>
      <c r="G111" s="87"/>
      <c r="H111" s="178"/>
      <c r="I111" s="71"/>
      <c r="J111" s="57"/>
      <c r="K111" s="70">
        <f t="shared" si="9"/>
        <v>0</v>
      </c>
      <c r="L111" s="59"/>
      <c r="M111" s="58">
        <f>IF(F112="CUMPLE",1,0)</f>
        <v>0</v>
      </c>
      <c r="N111" s="59"/>
      <c r="O111" s="57"/>
      <c r="P111" s="57"/>
      <c r="Q111" s="57"/>
      <c r="R111" s="57"/>
    </row>
    <row r="112" spans="1:18" s="32" customFormat="1" ht="16.5" thickBot="1" x14ac:dyDescent="0.35">
      <c r="A112" s="172"/>
      <c r="B112" s="45" t="s">
        <v>87</v>
      </c>
      <c r="C112" s="46"/>
      <c r="D112" s="46"/>
      <c r="E112" s="46"/>
      <c r="F112" s="78" t="str">
        <f>IF(F107="","PENDIENTE",IF(F106="","PENDIENTE",IF(F105="","PENDIENTE",IF(F104="","PENDIENTE",IF(F103="","PENDIENTE",IF(F99="","PENDIENTE",IF(F107="NO CUMPLE","NO CUMPLE",IF(F106="NO CUMPLE","NO CUMPLE",IF(F105="NO CUMPLE","NO CUMPLE",IF(F104="NO CUMPLE","NO CUMPLE",(IF(F103="NO CUMPLE","NO CUMPLE",IF(F99="NO CUMPLE","NO CUMPLE","CUMPLE")))))))))))))</f>
        <v>PENDIENTE</v>
      </c>
      <c r="G112" s="44"/>
      <c r="H112" s="181" t="s">
        <v>74</v>
      </c>
      <c r="I112" s="69"/>
      <c r="J112" s="70"/>
      <c r="K112" s="70">
        <f>SUM(K107:K111)</f>
        <v>0</v>
      </c>
      <c r="L112" s="58"/>
      <c r="M112" s="58">
        <f>SUM(M107:M111)</f>
        <v>2</v>
      </c>
      <c r="N112" s="58"/>
      <c r="O112" s="70"/>
      <c r="P112" s="70"/>
      <c r="Q112" s="70"/>
      <c r="R112" s="70"/>
    </row>
    <row r="113" spans="1:18" ht="14.25" thickBot="1" x14ac:dyDescent="0.3">
      <c r="B113"/>
      <c r="C113"/>
      <c r="D113"/>
      <c r="E113"/>
      <c r="F113" s="1"/>
      <c r="G113"/>
      <c r="I113" s="72"/>
      <c r="L113" s="72"/>
      <c r="M113" s="72"/>
      <c r="N113" s="72"/>
      <c r="O113" s="72"/>
      <c r="P113" s="72"/>
      <c r="Q113" s="72"/>
      <c r="R113" s="72"/>
    </row>
    <row r="114" spans="1:18" ht="16.5" customHeight="1" thickBot="1" x14ac:dyDescent="0.3">
      <c r="B114" s="360" t="s">
        <v>92</v>
      </c>
      <c r="C114" s="361"/>
      <c r="D114" s="361"/>
      <c r="E114" s="361"/>
      <c r="F114" s="362"/>
      <c r="G114" s="81">
        <f>IFERROR(SUM(D26,D46,D66,D86,D106),"")</f>
        <v>23183.769147202605</v>
      </c>
    </row>
    <row r="115" spans="1:18" ht="14.25" thickBot="1" x14ac:dyDescent="0.3">
      <c r="B115"/>
      <c r="C115"/>
      <c r="D115"/>
      <c r="E115"/>
      <c r="F115" s="1"/>
      <c r="G115"/>
    </row>
    <row r="116" spans="1:18" ht="16.5" thickBot="1" x14ac:dyDescent="0.35">
      <c r="B116"/>
      <c r="C116"/>
      <c r="D116"/>
      <c r="E116"/>
      <c r="F116" s="1"/>
      <c r="G116" s="78" t="str">
        <f>IF(G114="","",IF(G114&gt;=$C$7,"CUMPLE","NO CUMPLE"))</f>
        <v>CUMPLE</v>
      </c>
    </row>
    <row r="117" spans="1:18" ht="14.25" thickBot="1" x14ac:dyDescent="0.3">
      <c r="B117"/>
      <c r="C117"/>
      <c r="D117"/>
      <c r="E117"/>
      <c r="F117" s="1"/>
      <c r="G117"/>
    </row>
    <row r="118" spans="1:18" ht="20.25" thickBot="1" x14ac:dyDescent="0.4">
      <c r="B118" s="306" t="s">
        <v>93</v>
      </c>
      <c r="C118" s="307"/>
      <c r="D118" s="307"/>
      <c r="E118" s="307"/>
      <c r="F118" s="308"/>
      <c r="G118" s="82" t="str">
        <f>IF(M112&lt;=1,"NO HABILITADO",IF(G116="NO CUMPLE","NO HABILITADO","HABILITADO"))</f>
        <v>HABILITADO</v>
      </c>
    </row>
    <row r="119" spans="1:18" x14ac:dyDescent="0.25">
      <c r="B119"/>
      <c r="C119"/>
      <c r="D119"/>
      <c r="E119"/>
      <c r="F119" s="1"/>
      <c r="G119"/>
    </row>
    <row r="120" spans="1:18" s="34" customFormat="1" ht="19.5" thickBot="1" x14ac:dyDescent="0.35">
      <c r="A120" s="173"/>
      <c r="B120" s="309" t="s">
        <v>94</v>
      </c>
      <c r="C120" s="310"/>
      <c r="D120" s="310"/>
      <c r="E120" s="310"/>
      <c r="F120" s="310"/>
      <c r="G120" s="311"/>
      <c r="H120" s="176"/>
      <c r="I120" s="33"/>
      <c r="J120" s="57"/>
      <c r="K120" s="57" t="s">
        <v>73</v>
      </c>
    </row>
    <row r="121" spans="1:18" s="34" customFormat="1" ht="3.75" customHeight="1" thickBot="1" x14ac:dyDescent="0.35">
      <c r="A121" s="173"/>
      <c r="B121" s="99"/>
      <c r="C121" s="99"/>
      <c r="D121" s="99"/>
      <c r="E121" s="99"/>
      <c r="F121" s="99"/>
      <c r="G121" s="99"/>
      <c r="H121" s="176"/>
      <c r="I121" s="33"/>
      <c r="J121" s="57"/>
      <c r="K121" s="57" t="s">
        <v>74</v>
      </c>
    </row>
    <row r="122" spans="1:18" s="34" customFormat="1" ht="36.75" customHeight="1" thickBot="1" x14ac:dyDescent="0.35">
      <c r="A122" s="173"/>
      <c r="B122" s="280" t="s">
        <v>116</v>
      </c>
      <c r="C122" s="281"/>
      <c r="D122" s="281"/>
      <c r="E122" s="281"/>
      <c r="F122" s="281"/>
      <c r="G122" s="135" t="s">
        <v>73</v>
      </c>
      <c r="H122" s="176"/>
      <c r="I122" s="33"/>
      <c r="J122" s="57"/>
      <c r="K122" s="57"/>
    </row>
    <row r="123" spans="1:18" s="34" customFormat="1" ht="3" customHeight="1" thickBot="1" x14ac:dyDescent="0.35">
      <c r="A123" s="173"/>
      <c r="B123" s="99"/>
      <c r="C123" s="99"/>
      <c r="D123" s="99"/>
      <c r="E123" s="99"/>
      <c r="F123" s="99"/>
      <c r="G123" s="99"/>
      <c r="H123" s="176"/>
      <c r="I123" s="33"/>
      <c r="J123" s="57"/>
      <c r="K123" s="57"/>
    </row>
    <row r="124" spans="1:18" s="34" customFormat="1" ht="27.75" customHeight="1" thickBot="1" x14ac:dyDescent="0.35">
      <c r="A124" s="173"/>
      <c r="B124" s="316" t="s">
        <v>100</v>
      </c>
      <c r="C124" s="316"/>
      <c r="D124" s="316"/>
      <c r="E124" s="316"/>
      <c r="F124" s="316"/>
      <c r="G124" s="316"/>
      <c r="H124" s="176"/>
      <c r="I124" s="33"/>
      <c r="J124" s="57"/>
      <c r="K124" s="57"/>
    </row>
    <row r="125" spans="1:18" s="34" customFormat="1" ht="27.75" customHeight="1" thickBot="1" x14ac:dyDescent="0.35">
      <c r="A125" s="173"/>
      <c r="B125" s="318" t="s">
        <v>103</v>
      </c>
      <c r="C125" s="319"/>
      <c r="D125" s="320"/>
      <c r="E125" s="319" t="s">
        <v>104</v>
      </c>
      <c r="F125" s="319"/>
      <c r="G125" s="319"/>
      <c r="H125" s="176"/>
      <c r="I125" s="33"/>
      <c r="J125" s="57"/>
      <c r="K125" s="57"/>
    </row>
    <row r="126" spans="1:18" s="34" customFormat="1" ht="48" customHeight="1" thickBot="1" x14ac:dyDescent="0.35">
      <c r="A126" s="173"/>
      <c r="B126" s="287" t="s">
        <v>101</v>
      </c>
      <c r="C126" s="288"/>
      <c r="D126" s="289"/>
      <c r="E126" s="287" t="s">
        <v>102</v>
      </c>
      <c r="F126" s="288"/>
      <c r="G126" s="289"/>
      <c r="H126" s="176"/>
      <c r="I126" s="33"/>
      <c r="J126" s="57"/>
      <c r="K126" s="57" t="s">
        <v>105</v>
      </c>
    </row>
    <row r="127" spans="1:18" s="34" customFormat="1" ht="26.25" customHeight="1" x14ac:dyDescent="0.3">
      <c r="A127" s="173"/>
      <c r="B127" s="92" t="s">
        <v>95</v>
      </c>
      <c r="C127" s="303" t="s">
        <v>187</v>
      </c>
      <c r="D127" s="304"/>
      <c r="E127" s="304"/>
      <c r="F127" s="304"/>
      <c r="G127" s="304"/>
      <c r="H127" s="182"/>
      <c r="I127" s="33"/>
      <c r="J127" s="57"/>
      <c r="K127" s="57" t="s">
        <v>106</v>
      </c>
    </row>
    <row r="128" spans="1:18" s="34" customFormat="1" ht="17.25" thickBot="1" x14ac:dyDescent="0.35">
      <c r="A128" s="173"/>
      <c r="B128" s="89"/>
      <c r="C128" s="293" t="s">
        <v>65</v>
      </c>
      <c r="D128" s="294"/>
      <c r="E128" s="90" t="s">
        <v>66</v>
      </c>
      <c r="F128" s="90" t="s">
        <v>67</v>
      </c>
      <c r="G128" s="90" t="s">
        <v>68</v>
      </c>
      <c r="H128" s="183" t="s">
        <v>96</v>
      </c>
      <c r="I128" s="33"/>
      <c r="J128" s="57"/>
      <c r="K128" s="57" t="s">
        <v>107</v>
      </c>
    </row>
    <row r="129" spans="1:18 16384:16384" s="32" customFormat="1" ht="54.75" customHeight="1" thickBot="1" x14ac:dyDescent="0.35">
      <c r="A129" s="172"/>
      <c r="B129" s="97" t="s">
        <v>97</v>
      </c>
      <c r="C129" s="332" t="s">
        <v>102</v>
      </c>
      <c r="D129" s="333"/>
      <c r="E129" s="118" t="s">
        <v>107</v>
      </c>
      <c r="F129" s="119" t="str">
        <f>IF(E129="","NO CUMPLE","CUMPLE")</f>
        <v>CUMPLE</v>
      </c>
      <c r="G129" s="117"/>
      <c r="H129" s="184" t="s">
        <v>98</v>
      </c>
      <c r="I129" s="73" t="s">
        <v>73</v>
      </c>
      <c r="J129" s="57"/>
      <c r="K129" s="96" t="s">
        <v>108</v>
      </c>
      <c r="N129" s="34">
        <f t="shared" ref="N129:N130" si="10">IF(F129="CUMPLE",1,0)</f>
        <v>1</v>
      </c>
    </row>
    <row r="130" spans="1:18 16384:16384" s="32" customFormat="1" ht="27" customHeight="1" x14ac:dyDescent="0.35">
      <c r="A130" s="172"/>
      <c r="B130" s="100"/>
      <c r="C130" s="334" t="s">
        <v>110</v>
      </c>
      <c r="D130" s="335"/>
      <c r="E130" s="101" t="s">
        <v>79</v>
      </c>
      <c r="F130" s="406" t="str">
        <f>IF(E129="ADMINISTRACIÓN DE EMPRESAS ",IF(K135&gt;=5,"CUMPLE","NO CUMPLE"),IF(K135&gt;=4,"CUMPLE","NO CUMPLE"))</f>
        <v>CUMPLE</v>
      </c>
      <c r="G130" s="115"/>
      <c r="H130" s="185"/>
      <c r="I130" s="69"/>
      <c r="J130" s="94" t="s">
        <v>79</v>
      </c>
      <c r="K130" s="70">
        <f>IF(E130="X",1,0)</f>
        <v>1</v>
      </c>
      <c r="L130" s="58"/>
      <c r="M130" s="58">
        <f>IF(F52="CUMPLE",1,0)</f>
        <v>1</v>
      </c>
      <c r="N130" s="34">
        <f t="shared" si="10"/>
        <v>1</v>
      </c>
      <c r="O130" s="70"/>
      <c r="P130" s="70"/>
      <c r="Q130" s="70"/>
      <c r="R130" s="70"/>
    </row>
    <row r="131" spans="1:18 16384:16384" s="34" customFormat="1" ht="102" x14ac:dyDescent="0.3">
      <c r="A131" s="173"/>
      <c r="B131" s="100"/>
      <c r="C131" s="339" t="s">
        <v>111</v>
      </c>
      <c r="D131" s="340"/>
      <c r="E131" s="101" t="s">
        <v>79</v>
      </c>
      <c r="F131" s="407"/>
      <c r="G131" s="233" t="s">
        <v>315</v>
      </c>
      <c r="H131" s="186"/>
      <c r="I131" s="71"/>
      <c r="J131" s="57"/>
      <c r="K131" s="70">
        <f>IF(E131="X",1,0)</f>
        <v>1</v>
      </c>
      <c r="L131" s="59"/>
      <c r="M131" s="58">
        <f>IF(F72="CUMPLE",1,0)</f>
        <v>0</v>
      </c>
      <c r="O131" s="57"/>
      <c r="P131" s="57"/>
      <c r="Q131" s="57"/>
      <c r="R131" s="57"/>
      <c r="XFD131" s="222"/>
    </row>
    <row r="132" spans="1:18 16384:16384" s="34" customFormat="1" ht="25.5" customHeight="1" x14ac:dyDescent="0.3">
      <c r="A132" s="173"/>
      <c r="B132" s="120" t="s">
        <v>109</v>
      </c>
      <c r="C132" s="343" t="s">
        <v>112</v>
      </c>
      <c r="D132" s="344"/>
      <c r="E132" s="101" t="s">
        <v>79</v>
      </c>
      <c r="F132" s="407"/>
      <c r="G132" s="116"/>
      <c r="H132" s="186"/>
      <c r="I132" s="71"/>
      <c r="J132" s="57"/>
      <c r="K132" s="70">
        <f>IF(E132="X",1,0)</f>
        <v>1</v>
      </c>
      <c r="L132" s="59"/>
      <c r="M132" s="58">
        <f>IF(F92="CUMPLE",1,0)</f>
        <v>0</v>
      </c>
      <c r="O132" s="57"/>
      <c r="P132" s="57"/>
      <c r="Q132" s="57"/>
      <c r="R132" s="57"/>
    </row>
    <row r="133" spans="1:18 16384:16384" s="34" customFormat="1" ht="20.25" thickBot="1" x14ac:dyDescent="0.35">
      <c r="A133" s="173"/>
      <c r="B133" s="100"/>
      <c r="C133" s="345" t="s">
        <v>114</v>
      </c>
      <c r="D133" s="346"/>
      <c r="E133" s="101" t="s">
        <v>79</v>
      </c>
      <c r="F133" s="407"/>
      <c r="G133" s="116"/>
      <c r="H133" s="186"/>
      <c r="I133" s="71"/>
      <c r="J133" s="57"/>
      <c r="K133" s="70">
        <f>IF(E133="X",1,0)</f>
        <v>1</v>
      </c>
      <c r="L133" s="59"/>
      <c r="M133" s="58">
        <f>IF(F112="CUMPLE",1,0)</f>
        <v>0</v>
      </c>
      <c r="O133" s="57"/>
      <c r="P133" s="57"/>
      <c r="Q133" s="57"/>
      <c r="R133" s="57"/>
    </row>
    <row r="134" spans="1:18 16384:16384" s="34" customFormat="1" ht="40.5" customHeight="1" thickBot="1" x14ac:dyDescent="0.35">
      <c r="A134" s="173"/>
      <c r="B134" s="98"/>
      <c r="C134" s="347" t="s">
        <v>113</v>
      </c>
      <c r="D134" s="348"/>
      <c r="E134" s="63"/>
      <c r="F134" s="407"/>
      <c r="G134" s="116"/>
      <c r="H134" s="186"/>
      <c r="I134" s="71"/>
      <c r="J134" s="57"/>
      <c r="K134" s="70">
        <f>IF(E134="X",1,0)</f>
        <v>0</v>
      </c>
      <c r="L134" s="59"/>
      <c r="M134" s="58"/>
      <c r="O134" s="57"/>
      <c r="P134" s="57"/>
      <c r="Q134" s="57"/>
      <c r="R134" s="57"/>
    </row>
    <row r="135" spans="1:18 16384:16384" s="34" customFormat="1" ht="39" customHeight="1" thickBot="1" x14ac:dyDescent="0.35">
      <c r="A135" s="173"/>
      <c r="B135" s="98"/>
      <c r="C135" s="321" t="s">
        <v>115</v>
      </c>
      <c r="D135" s="322"/>
      <c r="E135" s="102"/>
      <c r="F135" s="408"/>
      <c r="G135" s="115"/>
      <c r="H135" s="187"/>
      <c r="I135" s="71"/>
      <c r="J135" s="57"/>
      <c r="K135" s="70">
        <f>SUM(K130:K134)</f>
        <v>4</v>
      </c>
      <c r="L135" s="59"/>
      <c r="M135" s="58"/>
      <c r="O135" s="57"/>
      <c r="P135" s="57"/>
      <c r="Q135" s="57"/>
      <c r="R135" s="57"/>
    </row>
    <row r="136" spans="1:18 16384:16384" s="34" customFormat="1" ht="29.25" customHeight="1" x14ac:dyDescent="0.3">
      <c r="A136" s="173"/>
      <c r="B136" s="323" t="s">
        <v>99</v>
      </c>
      <c r="C136" s="326" t="s">
        <v>117</v>
      </c>
      <c r="D136" s="103" t="s">
        <v>120</v>
      </c>
      <c r="E136" s="107" t="s">
        <v>123</v>
      </c>
      <c r="F136" s="128" t="str">
        <f>IF(E136="","NO CUMPLE","CUMPLE")</f>
        <v>CUMPLE</v>
      </c>
      <c r="G136" s="110"/>
      <c r="H136" s="188"/>
      <c r="I136" s="33"/>
      <c r="J136" s="57" t="s">
        <v>73</v>
      </c>
      <c r="K136" s="57" t="s">
        <v>121</v>
      </c>
      <c r="N136" s="34">
        <f>IF(F136="CUMPLE",1,0)</f>
        <v>1</v>
      </c>
    </row>
    <row r="137" spans="1:18 16384:16384" s="34" customFormat="1" ht="55.5" customHeight="1" x14ac:dyDescent="0.3">
      <c r="A137" s="173"/>
      <c r="B137" s="324"/>
      <c r="C137" s="327"/>
      <c r="D137" s="104" t="s">
        <v>124</v>
      </c>
      <c r="E137" s="108" t="s">
        <v>73</v>
      </c>
      <c r="F137" s="129" t="str">
        <f>IF(E137="SI","CUMPLE",IF(E137="NO","NO CUMPLE","PENDIENTE"))</f>
        <v>CUMPLE</v>
      </c>
      <c r="G137" s="111"/>
      <c r="H137" s="189"/>
      <c r="I137" s="33"/>
      <c r="J137" s="57" t="s">
        <v>74</v>
      </c>
      <c r="K137" s="57" t="s">
        <v>122</v>
      </c>
      <c r="N137" s="34">
        <f t="shared" ref="N137:N155" si="11">IF(F137="CUMPLE",1,0)</f>
        <v>1</v>
      </c>
    </row>
    <row r="138" spans="1:18 16384:16384" s="34" customFormat="1" ht="43.5" customHeight="1" x14ac:dyDescent="0.3">
      <c r="A138" s="173"/>
      <c r="B138" s="324"/>
      <c r="C138" s="327"/>
      <c r="D138" s="105" t="s">
        <v>125</v>
      </c>
      <c r="E138" s="109">
        <v>41365</v>
      </c>
      <c r="F138" s="127" t="str">
        <f>IF(E138="","NO CUMPLE","CUMPLE")</f>
        <v>CUMPLE</v>
      </c>
      <c r="G138" s="111"/>
      <c r="H138" s="190"/>
      <c r="I138" s="33"/>
      <c r="J138" s="57"/>
      <c r="K138" s="57" t="s">
        <v>123</v>
      </c>
      <c r="N138" s="34">
        <f t="shared" si="11"/>
        <v>1</v>
      </c>
    </row>
    <row r="139" spans="1:18 16384:16384" s="34" customFormat="1" ht="45" customHeight="1" x14ac:dyDescent="0.3">
      <c r="A139" s="173"/>
      <c r="B139" s="324"/>
      <c r="C139" s="327"/>
      <c r="D139" s="105" t="s">
        <v>126</v>
      </c>
      <c r="E139" s="109">
        <v>41578</v>
      </c>
      <c r="F139" s="127" t="str">
        <f>IF(E139="","NO CUMPLE","CUMPLE")</f>
        <v>CUMPLE</v>
      </c>
      <c r="G139" s="112"/>
      <c r="H139" s="189"/>
      <c r="I139" s="91" t="s">
        <v>73</v>
      </c>
      <c r="J139" s="57"/>
      <c r="K139" s="57"/>
      <c r="N139" s="34">
        <f t="shared" si="11"/>
        <v>1</v>
      </c>
    </row>
    <row r="140" spans="1:18 16384:16384" s="34" customFormat="1" ht="29.25" customHeight="1" thickBot="1" x14ac:dyDescent="0.35">
      <c r="A140" s="173"/>
      <c r="B140" s="324"/>
      <c r="C140" s="328"/>
      <c r="D140" s="106" t="s">
        <v>127</v>
      </c>
      <c r="E140" s="114">
        <f>IF(E138="","PENDIENTE FECHA DE INICIO",(E139-E138)/30)</f>
        <v>7.1</v>
      </c>
      <c r="F140" s="130" t="str">
        <f>IF(E140="PENDIENTE FECHA DE INICIO","PENDIENTE",IF(E140&gt;=6,"CUMPLE","NO CUMPLE"))</f>
        <v>CUMPLE</v>
      </c>
      <c r="G140" s="113"/>
      <c r="H140" s="188"/>
      <c r="I140" s="91" t="s">
        <v>74</v>
      </c>
      <c r="J140" s="57"/>
      <c r="K140" s="57"/>
      <c r="N140" s="34">
        <f t="shared" si="11"/>
        <v>1</v>
      </c>
    </row>
    <row r="141" spans="1:18 16384:16384" s="34" customFormat="1" ht="29.25" customHeight="1" x14ac:dyDescent="0.3">
      <c r="A141" s="173"/>
      <c r="B141" s="324"/>
      <c r="C141" s="326" t="s">
        <v>118</v>
      </c>
      <c r="D141" s="103" t="s">
        <v>120</v>
      </c>
      <c r="E141" s="107" t="s">
        <v>123</v>
      </c>
      <c r="F141" s="128" t="str">
        <f>IF(E141="","NO CUMPLE","CUMPLE")</f>
        <v>CUMPLE</v>
      </c>
      <c r="H141" s="188"/>
      <c r="I141" s="33"/>
      <c r="J141" s="57" t="s">
        <v>73</v>
      </c>
      <c r="K141" s="57" t="s">
        <v>121</v>
      </c>
      <c r="N141" s="34">
        <f t="shared" si="11"/>
        <v>1</v>
      </c>
    </row>
    <row r="142" spans="1:18 16384:16384" s="34" customFormat="1" ht="55.5" customHeight="1" x14ac:dyDescent="0.3">
      <c r="A142" s="173"/>
      <c r="B142" s="324"/>
      <c r="C142" s="327"/>
      <c r="D142" s="104" t="s">
        <v>124</v>
      </c>
      <c r="E142" s="108" t="s">
        <v>73</v>
      </c>
      <c r="F142" s="129" t="str">
        <f>IF(E142="SI","CUMPLE",IF(E142="NO","NO CUMPLE","PENDIENTE"))</f>
        <v>CUMPLE</v>
      </c>
      <c r="G142" s="198"/>
      <c r="H142" s="189"/>
      <c r="I142" s="33"/>
      <c r="J142" s="57" t="s">
        <v>74</v>
      </c>
      <c r="K142" s="57" t="s">
        <v>122</v>
      </c>
      <c r="N142" s="34">
        <f t="shared" si="11"/>
        <v>1</v>
      </c>
    </row>
    <row r="143" spans="1:18 16384:16384" s="34" customFormat="1" ht="43.5" customHeight="1" x14ac:dyDescent="0.3">
      <c r="A143" s="173"/>
      <c r="B143" s="324"/>
      <c r="C143" s="327"/>
      <c r="D143" s="105" t="s">
        <v>125</v>
      </c>
      <c r="E143" s="109">
        <v>40725</v>
      </c>
      <c r="F143" s="127" t="str">
        <f>IF(E143="","NO CUMPLE","CUMPLE")</f>
        <v>CUMPLE</v>
      </c>
      <c r="G143" s="111"/>
      <c r="H143" s="190"/>
      <c r="I143" s="33"/>
      <c r="J143" s="57"/>
      <c r="K143" s="57" t="s">
        <v>123</v>
      </c>
      <c r="N143" s="34">
        <f t="shared" si="11"/>
        <v>1</v>
      </c>
    </row>
    <row r="144" spans="1:18 16384:16384" s="34" customFormat="1" ht="45" customHeight="1" x14ac:dyDescent="0.3">
      <c r="A144" s="173"/>
      <c r="B144" s="324"/>
      <c r="C144" s="327"/>
      <c r="D144" s="105" t="s">
        <v>126</v>
      </c>
      <c r="E144" s="109">
        <v>41424</v>
      </c>
      <c r="F144" s="127" t="str">
        <f>IF(E144="","NO CUMPLE","CUMPLE")</f>
        <v>CUMPLE</v>
      </c>
      <c r="G144" s="112"/>
      <c r="H144" s="189"/>
      <c r="I144" s="91" t="s">
        <v>73</v>
      </c>
      <c r="J144" s="57"/>
      <c r="K144" s="57"/>
      <c r="N144" s="34">
        <f t="shared" si="11"/>
        <v>1</v>
      </c>
    </row>
    <row r="145" spans="1:14" s="34" customFormat="1" ht="29.25" customHeight="1" thickBot="1" x14ac:dyDescent="0.35">
      <c r="A145" s="173"/>
      <c r="B145" s="324"/>
      <c r="C145" s="328"/>
      <c r="D145" s="106" t="s">
        <v>127</v>
      </c>
      <c r="E145" s="114">
        <f>IF(E143="","PENDIENTE FECHA DE INICIO",(E144-E143)/30)</f>
        <v>23.3</v>
      </c>
      <c r="F145" s="130" t="str">
        <f>IF(E145="PENDIENTE FECHA DE INICIO","PENDIENTE",IF(E145&gt;=6,"CUMPLE","NO CUMPLE"))</f>
        <v>CUMPLE</v>
      </c>
      <c r="G145" s="113"/>
      <c r="H145" s="188"/>
      <c r="I145" s="91" t="s">
        <v>74</v>
      </c>
      <c r="J145" s="57"/>
      <c r="K145" s="57"/>
      <c r="N145" s="34">
        <f t="shared" si="11"/>
        <v>1</v>
      </c>
    </row>
    <row r="146" spans="1:14" s="34" customFormat="1" ht="29.25" customHeight="1" x14ac:dyDescent="0.3">
      <c r="A146" s="173"/>
      <c r="B146" s="324"/>
      <c r="C146" s="326" t="s">
        <v>119</v>
      </c>
      <c r="D146" s="103" t="s">
        <v>120</v>
      </c>
      <c r="E146" s="107" t="s">
        <v>123</v>
      </c>
      <c r="F146" s="128" t="str">
        <f>IF(E146="","NO CUMPLE","CUMPLE")</f>
        <v>CUMPLE</v>
      </c>
      <c r="G146" s="110"/>
      <c r="H146" s="188"/>
      <c r="I146" s="33"/>
      <c r="J146" s="57" t="s">
        <v>73</v>
      </c>
      <c r="K146" s="57" t="s">
        <v>121</v>
      </c>
      <c r="N146" s="34">
        <f t="shared" si="11"/>
        <v>1</v>
      </c>
    </row>
    <row r="147" spans="1:14" s="34" customFormat="1" ht="55.5" customHeight="1" x14ac:dyDescent="0.3">
      <c r="A147" s="173"/>
      <c r="B147" s="324"/>
      <c r="C147" s="327"/>
      <c r="D147" s="104" t="s">
        <v>124</v>
      </c>
      <c r="E147" s="108" t="s">
        <v>73</v>
      </c>
      <c r="F147" s="129" t="str">
        <f>IF(E147="SI","CUMPLE",IF(E147="NO","NO CUMPLE","PENDIENTE"))</f>
        <v>CUMPLE</v>
      </c>
      <c r="G147" s="111"/>
      <c r="H147" s="189"/>
      <c r="I147" s="33"/>
      <c r="J147" s="57" t="s">
        <v>74</v>
      </c>
      <c r="K147" s="57" t="s">
        <v>122</v>
      </c>
      <c r="N147" s="34">
        <f t="shared" si="11"/>
        <v>1</v>
      </c>
    </row>
    <row r="148" spans="1:14" s="34" customFormat="1" ht="43.5" customHeight="1" x14ac:dyDescent="0.3">
      <c r="A148" s="173"/>
      <c r="B148" s="324"/>
      <c r="C148" s="327"/>
      <c r="D148" s="105" t="s">
        <v>125</v>
      </c>
      <c r="E148" s="109">
        <v>42002</v>
      </c>
      <c r="F148" s="127" t="str">
        <f>IF(E148="","NO CUMPLE","CUMPLE")</f>
        <v>CUMPLE</v>
      </c>
      <c r="G148" s="111"/>
      <c r="H148" s="190"/>
      <c r="I148" s="33"/>
      <c r="J148" s="57"/>
      <c r="K148" s="57" t="s">
        <v>123</v>
      </c>
      <c r="N148" s="34">
        <f t="shared" si="11"/>
        <v>1</v>
      </c>
    </row>
    <row r="149" spans="1:14" s="34" customFormat="1" ht="45" customHeight="1" x14ac:dyDescent="0.3">
      <c r="A149" s="173"/>
      <c r="B149" s="324"/>
      <c r="C149" s="327"/>
      <c r="D149" s="105" t="s">
        <v>126</v>
      </c>
      <c r="E149" s="109">
        <v>42733</v>
      </c>
      <c r="F149" s="127" t="str">
        <f>IF(E149="","NO CUMPLE","CUMPLE")</f>
        <v>CUMPLE</v>
      </c>
      <c r="G149" s="112"/>
      <c r="H149" s="189"/>
      <c r="I149" s="91" t="s">
        <v>73</v>
      </c>
      <c r="J149" s="57"/>
      <c r="K149" s="57"/>
      <c r="N149" s="34">
        <f t="shared" si="11"/>
        <v>1</v>
      </c>
    </row>
    <row r="150" spans="1:14" s="34" customFormat="1" ht="29.25" customHeight="1" thickBot="1" x14ac:dyDescent="0.35">
      <c r="A150" s="173"/>
      <c r="B150" s="324"/>
      <c r="C150" s="328"/>
      <c r="D150" s="106" t="s">
        <v>127</v>
      </c>
      <c r="E150" s="114">
        <f>IF(E148="","PENDIENTE FECHA DE INICIO",(E149-E148)/30)</f>
        <v>24.366666666666667</v>
      </c>
      <c r="F150" s="130" t="str">
        <f>IF(E150="PENDIENTE FECHA DE INICIO","PENDIENTE",IF(E150&gt;=6,"CUMPLE","NO CUMPLE"))</f>
        <v>CUMPLE</v>
      </c>
      <c r="G150" s="113"/>
      <c r="H150" s="188"/>
      <c r="I150" s="91" t="s">
        <v>74</v>
      </c>
      <c r="J150" s="57"/>
      <c r="K150" s="57"/>
      <c r="N150" s="34">
        <f t="shared" si="11"/>
        <v>1</v>
      </c>
    </row>
    <row r="151" spans="1:14" s="34" customFormat="1" ht="29.25" customHeight="1" x14ac:dyDescent="0.3">
      <c r="A151" s="173"/>
      <c r="B151" s="324"/>
      <c r="C151" s="326" t="s">
        <v>128</v>
      </c>
      <c r="D151" s="103" t="s">
        <v>120</v>
      </c>
      <c r="E151" s="107" t="s">
        <v>123</v>
      </c>
      <c r="F151" s="128" t="str">
        <f>IF(E151="","NO CUMPLE","CUMPLE")</f>
        <v>CUMPLE</v>
      </c>
      <c r="G151" s="110"/>
      <c r="H151" s="188"/>
      <c r="I151" s="33"/>
      <c r="J151" s="57" t="s">
        <v>73</v>
      </c>
      <c r="K151" s="57" t="s">
        <v>121</v>
      </c>
      <c r="N151" s="34">
        <f t="shared" si="11"/>
        <v>1</v>
      </c>
    </row>
    <row r="152" spans="1:14" s="34" customFormat="1" ht="55.5" customHeight="1" x14ac:dyDescent="0.3">
      <c r="A152" s="173"/>
      <c r="B152" s="324"/>
      <c r="C152" s="327"/>
      <c r="D152" s="104" t="s">
        <v>124</v>
      </c>
      <c r="E152" s="108" t="s">
        <v>73</v>
      </c>
      <c r="F152" s="129" t="str">
        <f>IF(E152="SI","CUMPLE",IF(E152="NO","NO CUMPLE","PENDIENTE"))</f>
        <v>CUMPLE</v>
      </c>
      <c r="G152" s="111"/>
      <c r="H152" s="189"/>
      <c r="I152" s="33"/>
      <c r="J152" s="57" t="s">
        <v>74</v>
      </c>
      <c r="K152" s="57" t="s">
        <v>122</v>
      </c>
      <c r="N152" s="34">
        <f t="shared" si="11"/>
        <v>1</v>
      </c>
    </row>
    <row r="153" spans="1:14" s="34" customFormat="1" ht="43.5" customHeight="1" x14ac:dyDescent="0.3">
      <c r="A153" s="173"/>
      <c r="B153" s="324"/>
      <c r="C153" s="327"/>
      <c r="D153" s="105" t="s">
        <v>125</v>
      </c>
      <c r="E153" s="109">
        <v>41635</v>
      </c>
      <c r="F153" s="127" t="str">
        <f>IF(E153="","NO CUMPLE","CUMPLE")</f>
        <v>CUMPLE</v>
      </c>
      <c r="G153" s="111"/>
      <c r="H153" s="190"/>
      <c r="I153" s="33"/>
      <c r="J153" s="57"/>
      <c r="K153" s="57" t="s">
        <v>123</v>
      </c>
      <c r="N153" s="34">
        <f t="shared" si="11"/>
        <v>1</v>
      </c>
    </row>
    <row r="154" spans="1:14" s="34" customFormat="1" ht="45" customHeight="1" x14ac:dyDescent="0.3">
      <c r="A154" s="173"/>
      <c r="B154" s="324"/>
      <c r="C154" s="327"/>
      <c r="D154" s="105" t="s">
        <v>126</v>
      </c>
      <c r="E154" s="109">
        <v>41912</v>
      </c>
      <c r="F154" s="127" t="str">
        <f>IF(E154="","NO CUMPLE","CUMPLE")</f>
        <v>CUMPLE</v>
      </c>
      <c r="G154" s="112"/>
      <c r="H154" s="189"/>
      <c r="I154" s="91" t="s">
        <v>73</v>
      </c>
      <c r="J154" s="57"/>
      <c r="K154" s="57"/>
      <c r="N154" s="34">
        <f t="shared" si="11"/>
        <v>1</v>
      </c>
    </row>
    <row r="155" spans="1:14" s="34" customFormat="1" ht="29.25" customHeight="1" thickBot="1" x14ac:dyDescent="0.35">
      <c r="A155" s="173"/>
      <c r="B155" s="325"/>
      <c r="C155" s="328"/>
      <c r="D155" s="106" t="s">
        <v>127</v>
      </c>
      <c r="E155" s="114">
        <f>IF(E153="","PENDIENTE FECHA DE INICIO",(E154-E153)/30)</f>
        <v>9.2333333333333325</v>
      </c>
      <c r="F155" s="130" t="str">
        <f>IF(E155="PENDIENTE FECHA DE INICIO","PENDIENTE",IF(E155&gt;=6,"CUMPLE","NO CUMPLE"))</f>
        <v>CUMPLE</v>
      </c>
      <c r="G155" s="113"/>
      <c r="H155" s="188"/>
      <c r="I155" s="91" t="s">
        <v>74</v>
      </c>
      <c r="J155" s="57"/>
      <c r="K155" s="57"/>
      <c r="N155" s="34">
        <f t="shared" si="11"/>
        <v>1</v>
      </c>
    </row>
    <row r="156" spans="1:14" s="34" customFormat="1" ht="3.75" customHeight="1" thickBot="1" x14ac:dyDescent="0.35">
      <c r="A156" s="173"/>
      <c r="B156" s="121"/>
      <c r="C156" s="122"/>
      <c r="D156" s="123"/>
      <c r="E156" s="126"/>
      <c r="F156" s="124"/>
      <c r="G156" s="125"/>
      <c r="H156" s="188"/>
      <c r="I156" s="91"/>
      <c r="J156" s="57"/>
      <c r="K156" s="57"/>
      <c r="N156" s="34">
        <f>SUM(N129:N155)</f>
        <v>22</v>
      </c>
    </row>
    <row r="157" spans="1:14" s="34" customFormat="1" ht="29.25" customHeight="1" thickBot="1" x14ac:dyDescent="0.35">
      <c r="A157" s="173"/>
      <c r="B157" s="329" t="s">
        <v>129</v>
      </c>
      <c r="C157" s="330"/>
      <c r="D157" s="331"/>
      <c r="E157" s="126"/>
      <c r="F157" s="132" t="str">
        <f>IF(N156=22,"CUMPLE","NO CUMPLE")</f>
        <v>CUMPLE</v>
      </c>
      <c r="G157" s="125"/>
      <c r="H157" s="188"/>
      <c r="I157" s="91"/>
      <c r="J157" s="57"/>
      <c r="K157" s="57"/>
    </row>
    <row r="158" spans="1:14" s="34" customFormat="1" ht="12.75" customHeight="1" thickBot="1" x14ac:dyDescent="0.35">
      <c r="A158" s="173"/>
      <c r="B158" s="121"/>
      <c r="C158" s="122"/>
      <c r="D158" s="123"/>
      <c r="E158" s="126"/>
      <c r="F158" s="131"/>
      <c r="G158" s="125"/>
      <c r="H158" s="188"/>
      <c r="I158" s="91"/>
      <c r="J158" s="57"/>
      <c r="K158" s="57"/>
    </row>
    <row r="159" spans="1:14" s="34" customFormat="1" ht="27.75" customHeight="1" thickBot="1" x14ac:dyDescent="0.35">
      <c r="A159" s="173"/>
      <c r="B159" s="349" t="s">
        <v>130</v>
      </c>
      <c r="C159" s="350"/>
      <c r="D159" s="350"/>
      <c r="E159" s="350"/>
      <c r="F159" s="350"/>
      <c r="G159" s="351"/>
      <c r="H159" s="176"/>
      <c r="I159" s="33"/>
      <c r="J159" s="57"/>
      <c r="K159" s="57"/>
    </row>
    <row r="160" spans="1:14" s="34" customFormat="1" ht="27.75" customHeight="1" thickBot="1" x14ac:dyDescent="0.35">
      <c r="A160" s="173"/>
      <c r="B160" s="349" t="s">
        <v>103</v>
      </c>
      <c r="C160" s="350"/>
      <c r="D160" s="351"/>
      <c r="E160" s="350" t="s">
        <v>104</v>
      </c>
      <c r="F160" s="350"/>
      <c r="G160" s="350"/>
      <c r="H160" s="176"/>
      <c r="I160" s="33"/>
      <c r="J160" s="57"/>
      <c r="K160" s="57"/>
    </row>
    <row r="161" spans="1:18" s="34" customFormat="1" ht="48" customHeight="1" thickBot="1" x14ac:dyDescent="0.35">
      <c r="A161" s="173"/>
      <c r="B161" s="287" t="s">
        <v>131</v>
      </c>
      <c r="C161" s="288"/>
      <c r="D161" s="289"/>
      <c r="E161" s="287" t="s">
        <v>102</v>
      </c>
      <c r="F161" s="288"/>
      <c r="G161" s="289"/>
      <c r="H161" s="176"/>
      <c r="I161" s="33"/>
      <c r="J161" s="57"/>
      <c r="K161" s="57" t="s">
        <v>105</v>
      </c>
    </row>
    <row r="162" spans="1:18" s="34" customFormat="1" ht="26.25" customHeight="1" x14ac:dyDescent="0.3">
      <c r="A162" s="173"/>
      <c r="B162" s="92" t="s">
        <v>95</v>
      </c>
      <c r="C162" s="303" t="s">
        <v>188</v>
      </c>
      <c r="D162" s="304"/>
      <c r="E162" s="304"/>
      <c r="F162" s="304"/>
      <c r="G162" s="304"/>
      <c r="H162" s="182"/>
      <c r="I162" s="33"/>
      <c r="J162" s="57"/>
      <c r="K162" s="57" t="s">
        <v>106</v>
      </c>
    </row>
    <row r="163" spans="1:18" s="34" customFormat="1" ht="17.25" thickBot="1" x14ac:dyDescent="0.35">
      <c r="A163" s="173"/>
      <c r="B163" s="89"/>
      <c r="C163" s="293" t="s">
        <v>65</v>
      </c>
      <c r="D163" s="294"/>
      <c r="E163" s="90" t="s">
        <v>66</v>
      </c>
      <c r="F163" s="90" t="s">
        <v>67</v>
      </c>
      <c r="G163" s="90" t="s">
        <v>68</v>
      </c>
      <c r="H163" s="183" t="s">
        <v>96</v>
      </c>
      <c r="I163" s="33"/>
      <c r="J163" s="57"/>
      <c r="K163" s="57" t="s">
        <v>107</v>
      </c>
    </row>
    <row r="164" spans="1:18" s="32" customFormat="1" ht="54.75" customHeight="1" thickBot="1" x14ac:dyDescent="0.35">
      <c r="A164" s="172"/>
      <c r="B164" s="97" t="s">
        <v>97</v>
      </c>
      <c r="C164" s="332" t="s">
        <v>102</v>
      </c>
      <c r="D164" s="333"/>
      <c r="E164" s="118" t="s">
        <v>106</v>
      </c>
      <c r="F164" s="119" t="str">
        <f>IF(E164="","NO CUMPLE","CUMPLE")</f>
        <v>CUMPLE</v>
      </c>
      <c r="G164" s="199" t="s">
        <v>293</v>
      </c>
      <c r="H164" s="184" t="s">
        <v>98</v>
      </c>
      <c r="I164" s="73" t="s">
        <v>73</v>
      </c>
      <c r="J164" s="57"/>
      <c r="K164" s="96" t="s">
        <v>108</v>
      </c>
      <c r="N164" s="34">
        <f t="shared" ref="N164:N165" si="12">IF(F164="CUMPLE",1,0)</f>
        <v>1</v>
      </c>
    </row>
    <row r="165" spans="1:18" s="32" customFormat="1" ht="27" customHeight="1" x14ac:dyDescent="0.35">
      <c r="A165" s="172"/>
      <c r="B165" s="100"/>
      <c r="C165" s="334" t="s">
        <v>110</v>
      </c>
      <c r="D165" s="335"/>
      <c r="E165" s="101" t="s">
        <v>79</v>
      </c>
      <c r="F165" s="406" t="str">
        <f>IF(E164="ADMINISTRACIÓN DE EMPRESAS ",IF(K170&gt;=5,"CUMPLE","NO CUMPLE"),IF(K170&gt;=4,"CUMPLE","NO CUMPLE"))</f>
        <v>CUMPLE</v>
      </c>
      <c r="G165" s="115"/>
      <c r="H165" s="185"/>
      <c r="I165" s="69"/>
      <c r="J165" s="94" t="s">
        <v>79</v>
      </c>
      <c r="K165" s="70">
        <f>IF(E165="X",1,0)</f>
        <v>1</v>
      </c>
      <c r="L165" s="58"/>
      <c r="M165" s="58">
        <f>IF(F87="CUMPLE",1,0)</f>
        <v>0</v>
      </c>
      <c r="N165" s="34">
        <f t="shared" si="12"/>
        <v>1</v>
      </c>
      <c r="O165" s="70"/>
      <c r="P165" s="70"/>
      <c r="Q165" s="70"/>
      <c r="R165" s="70"/>
    </row>
    <row r="166" spans="1:18" s="34" customFormat="1" ht="117" customHeight="1" x14ac:dyDescent="0.3">
      <c r="A166" s="173"/>
      <c r="B166" s="100"/>
      <c r="C166" s="339" t="s">
        <v>111</v>
      </c>
      <c r="D166" s="340"/>
      <c r="E166" s="101" t="s">
        <v>79</v>
      </c>
      <c r="F166" s="407"/>
      <c r="G166" s="463" t="s">
        <v>314</v>
      </c>
      <c r="H166" s="464"/>
      <c r="I166" s="71"/>
      <c r="J166" s="57"/>
      <c r="K166" s="70">
        <f>IF(E166="X",1,0)</f>
        <v>1</v>
      </c>
      <c r="L166" s="59"/>
      <c r="M166" s="58">
        <f>IF(F107="CUMPLE",1,0)</f>
        <v>0</v>
      </c>
      <c r="O166" s="57"/>
      <c r="P166" s="57"/>
      <c r="Q166" s="57"/>
      <c r="R166" s="57"/>
    </row>
    <row r="167" spans="1:18" s="34" customFormat="1" ht="25.5" customHeight="1" x14ac:dyDescent="0.3">
      <c r="A167" s="173"/>
      <c r="B167" s="120"/>
      <c r="C167" s="343" t="s">
        <v>112</v>
      </c>
      <c r="D167" s="344"/>
      <c r="E167" s="101" t="s">
        <v>79</v>
      </c>
      <c r="F167" s="407"/>
      <c r="G167" s="116"/>
      <c r="H167" s="186"/>
      <c r="I167" s="71"/>
      <c r="J167" s="57"/>
      <c r="K167" s="70">
        <f>IF(E167="X",1,0)</f>
        <v>1</v>
      </c>
      <c r="L167" s="59"/>
      <c r="M167" s="58">
        <f>IF(F127="CUMPLE",1,0)</f>
        <v>0</v>
      </c>
      <c r="O167" s="57"/>
      <c r="P167" s="57"/>
      <c r="Q167" s="57"/>
      <c r="R167" s="57"/>
    </row>
    <row r="168" spans="1:18" s="34" customFormat="1" ht="20.25" thickBot="1" x14ac:dyDescent="0.35">
      <c r="A168" s="173"/>
      <c r="B168" s="120" t="s">
        <v>109</v>
      </c>
      <c r="C168" s="345" t="s">
        <v>114</v>
      </c>
      <c r="D168" s="346"/>
      <c r="E168" s="101" t="s">
        <v>79</v>
      </c>
      <c r="F168" s="407"/>
      <c r="G168" s="116"/>
      <c r="H168" s="186"/>
      <c r="I168" s="71"/>
      <c r="J168" s="57"/>
      <c r="K168" s="70">
        <f>IF(E168="X",1,0)</f>
        <v>1</v>
      </c>
      <c r="L168" s="59"/>
      <c r="M168" s="58">
        <f>IF(F147="CUMPLE",1,0)</f>
        <v>1</v>
      </c>
      <c r="O168" s="57"/>
      <c r="P168" s="57"/>
      <c r="Q168" s="57"/>
      <c r="R168" s="57"/>
    </row>
    <row r="169" spans="1:18" s="34" customFormat="1" ht="40.5" customHeight="1" thickBot="1" x14ac:dyDescent="0.35">
      <c r="A169" s="173"/>
      <c r="B169" s="98"/>
      <c r="C169" s="347" t="s">
        <v>113</v>
      </c>
      <c r="D169" s="348"/>
      <c r="E169" s="63"/>
      <c r="F169" s="407"/>
      <c r="G169" s="116"/>
      <c r="H169" s="186"/>
      <c r="I169" s="71"/>
      <c r="J169" s="57"/>
      <c r="K169" s="70">
        <f>IF(E169="X",1,0)</f>
        <v>0</v>
      </c>
      <c r="L169" s="59"/>
      <c r="M169" s="58"/>
      <c r="O169" s="57"/>
      <c r="P169" s="57"/>
      <c r="Q169" s="57"/>
      <c r="R169" s="57"/>
    </row>
    <row r="170" spans="1:18" s="34" customFormat="1" ht="39" customHeight="1" thickBot="1" x14ac:dyDescent="0.35">
      <c r="A170" s="173"/>
      <c r="B170" s="98"/>
      <c r="C170" s="321" t="s">
        <v>115</v>
      </c>
      <c r="D170" s="322"/>
      <c r="E170" s="102"/>
      <c r="F170" s="408"/>
      <c r="G170" s="115"/>
      <c r="H170" s="187"/>
      <c r="I170" s="71"/>
      <c r="J170" s="57"/>
      <c r="K170" s="70">
        <f>SUM(K165:K169)</f>
        <v>4</v>
      </c>
      <c r="L170" s="59"/>
      <c r="M170" s="58"/>
      <c r="O170" s="57"/>
      <c r="P170" s="57"/>
      <c r="Q170" s="57"/>
      <c r="R170" s="57"/>
    </row>
    <row r="171" spans="1:18" s="34" customFormat="1" ht="29.25" customHeight="1" x14ac:dyDescent="0.3">
      <c r="A171" s="173"/>
      <c r="B171" s="323" t="s">
        <v>99</v>
      </c>
      <c r="C171" s="326" t="s">
        <v>117</v>
      </c>
      <c r="D171" s="103" t="s">
        <v>120</v>
      </c>
      <c r="E171" s="107" t="s">
        <v>130</v>
      </c>
      <c r="F171" s="128" t="str">
        <f>IF(E171="","NO CUMPLE","CUMPLE")</f>
        <v>CUMPLE</v>
      </c>
      <c r="G171" s="110"/>
      <c r="H171" s="188"/>
      <c r="I171" s="33"/>
      <c r="J171" s="57" t="s">
        <v>73</v>
      </c>
      <c r="K171" s="57" t="s">
        <v>130</v>
      </c>
      <c r="N171" s="34">
        <f>IF(F171="CUMPLE",1,0)</f>
        <v>1</v>
      </c>
    </row>
    <row r="172" spans="1:18" s="34" customFormat="1" ht="55.5" customHeight="1" x14ac:dyDescent="0.3">
      <c r="A172" s="173"/>
      <c r="B172" s="324"/>
      <c r="C172" s="327"/>
      <c r="D172" s="104" t="s">
        <v>132</v>
      </c>
      <c r="E172" s="108" t="s">
        <v>73</v>
      </c>
      <c r="F172" s="129" t="str">
        <f>IF(E172="SI","CUMPLE",IF(E172="NO","NO CUMPLE","PENDIENTE"))</f>
        <v>CUMPLE</v>
      </c>
      <c r="G172" s="111"/>
      <c r="H172" s="189"/>
      <c r="I172" s="33"/>
      <c r="J172" s="57" t="s">
        <v>74</v>
      </c>
      <c r="K172" s="57"/>
      <c r="N172" s="34">
        <f t="shared" ref="N172:N185" si="13">IF(F172="CUMPLE",1,0)</f>
        <v>1</v>
      </c>
    </row>
    <row r="173" spans="1:18" s="34" customFormat="1" ht="43.5" customHeight="1" x14ac:dyDescent="0.3">
      <c r="A173" s="173"/>
      <c r="B173" s="324"/>
      <c r="C173" s="327"/>
      <c r="D173" s="105" t="s">
        <v>125</v>
      </c>
      <c r="E173" s="109">
        <v>42440</v>
      </c>
      <c r="F173" s="127" t="str">
        <f>IF(E173="","NO CUMPLE","CUMPLE")</f>
        <v>CUMPLE</v>
      </c>
      <c r="G173" s="111"/>
      <c r="H173" s="190"/>
      <c r="I173" s="33"/>
      <c r="J173" s="57"/>
      <c r="K173" s="57"/>
      <c r="N173" s="34">
        <f t="shared" si="13"/>
        <v>1</v>
      </c>
    </row>
    <row r="174" spans="1:18" s="34" customFormat="1" ht="45" customHeight="1" x14ac:dyDescent="0.3">
      <c r="A174" s="173"/>
      <c r="B174" s="324"/>
      <c r="C174" s="327"/>
      <c r="D174" s="105" t="s">
        <v>126</v>
      </c>
      <c r="E174" s="109">
        <v>42735</v>
      </c>
      <c r="F174" s="127" t="str">
        <f>IF(E174="","NO CUMPLE","CUMPLE")</f>
        <v>CUMPLE</v>
      </c>
      <c r="G174" s="112"/>
      <c r="H174" s="189"/>
      <c r="I174" s="91" t="s">
        <v>73</v>
      </c>
      <c r="J174" s="57"/>
      <c r="K174" s="57"/>
      <c r="N174" s="34">
        <f t="shared" si="13"/>
        <v>1</v>
      </c>
    </row>
    <row r="175" spans="1:18" s="34" customFormat="1" ht="29.25" customHeight="1" thickBot="1" x14ac:dyDescent="0.35">
      <c r="A175" s="173"/>
      <c r="B175" s="324"/>
      <c r="C175" s="328"/>
      <c r="D175" s="106" t="s">
        <v>127</v>
      </c>
      <c r="E175" s="114">
        <f>IF(E173="","PENDIENTE FECHA DE INICIO",(E174-E173)/30)</f>
        <v>9.8333333333333339</v>
      </c>
      <c r="F175" s="130" t="str">
        <f>IF(E175="PENDIENTE FECHA DE INICIO","PENDIENTE",IF(E175&gt;=6,"CUMPLE","NO CUMPLE"))</f>
        <v>CUMPLE</v>
      </c>
      <c r="G175" s="113"/>
      <c r="H175" s="188"/>
      <c r="I175" s="91" t="s">
        <v>74</v>
      </c>
      <c r="J175" s="57"/>
      <c r="K175" s="57"/>
      <c r="N175" s="34">
        <f t="shared" si="13"/>
        <v>1</v>
      </c>
    </row>
    <row r="176" spans="1:18" s="34" customFormat="1" ht="29.25" customHeight="1" x14ac:dyDescent="0.3">
      <c r="A176" s="173"/>
      <c r="B176" s="324"/>
      <c r="C176" s="326" t="s">
        <v>118</v>
      </c>
      <c r="D176" s="103" t="s">
        <v>120</v>
      </c>
      <c r="E176" s="107" t="s">
        <v>130</v>
      </c>
      <c r="F176" s="128" t="str">
        <f>IF(E176="","NO CUMPLE","CUMPLE")</f>
        <v>CUMPLE</v>
      </c>
      <c r="G176" s="110"/>
      <c r="H176" s="188"/>
      <c r="I176" s="33"/>
      <c r="J176" s="57" t="s">
        <v>73</v>
      </c>
      <c r="K176" s="57" t="s">
        <v>130</v>
      </c>
      <c r="N176" s="34">
        <f t="shared" si="13"/>
        <v>1</v>
      </c>
    </row>
    <row r="177" spans="1:14" s="34" customFormat="1" ht="55.5" customHeight="1" x14ac:dyDescent="0.3">
      <c r="A177" s="173"/>
      <c r="B177" s="324"/>
      <c r="C177" s="327"/>
      <c r="D177" s="104" t="s">
        <v>132</v>
      </c>
      <c r="E177" s="108" t="s">
        <v>73</v>
      </c>
      <c r="F177" s="129" t="str">
        <f>IF(E177="SI","CUMPLE",IF(E177="NO","NO CUMPLE","PENDIENTE"))</f>
        <v>CUMPLE</v>
      </c>
      <c r="G177" s="111"/>
      <c r="H177" s="189"/>
      <c r="I177" s="33"/>
      <c r="J177" s="57" t="s">
        <v>74</v>
      </c>
      <c r="K177" s="57"/>
      <c r="N177" s="34">
        <f t="shared" si="13"/>
        <v>1</v>
      </c>
    </row>
    <row r="178" spans="1:14" s="34" customFormat="1" ht="43.5" customHeight="1" x14ac:dyDescent="0.3">
      <c r="A178" s="173"/>
      <c r="B178" s="324"/>
      <c r="C178" s="327"/>
      <c r="D178" s="105" t="s">
        <v>125</v>
      </c>
      <c r="E178" s="109">
        <v>42845</v>
      </c>
      <c r="F178" s="127" t="str">
        <f>IF(E178="","NO CUMPLE","CUMPLE")</f>
        <v>CUMPLE</v>
      </c>
      <c r="G178" s="111"/>
      <c r="H178" s="190"/>
      <c r="I178" s="33"/>
      <c r="J178" s="57"/>
      <c r="K178" s="57"/>
      <c r="N178" s="34">
        <f t="shared" si="13"/>
        <v>1</v>
      </c>
    </row>
    <row r="179" spans="1:14" s="34" customFormat="1" ht="45" customHeight="1" x14ac:dyDescent="0.3">
      <c r="A179" s="173"/>
      <c r="B179" s="324"/>
      <c r="C179" s="327"/>
      <c r="D179" s="105" t="s">
        <v>126</v>
      </c>
      <c r="E179" s="109">
        <v>43099</v>
      </c>
      <c r="F179" s="127" t="str">
        <f>IF(E179="","NO CUMPLE","CUMPLE")</f>
        <v>CUMPLE</v>
      </c>
      <c r="G179" s="112"/>
      <c r="H179" s="189"/>
      <c r="I179" s="91" t="s">
        <v>73</v>
      </c>
      <c r="J179" s="57"/>
      <c r="K179" s="57"/>
      <c r="N179" s="34">
        <f t="shared" si="13"/>
        <v>1</v>
      </c>
    </row>
    <row r="180" spans="1:14" s="34" customFormat="1" ht="29.25" customHeight="1" thickBot="1" x14ac:dyDescent="0.35">
      <c r="A180" s="173"/>
      <c r="B180" s="324"/>
      <c r="C180" s="328"/>
      <c r="D180" s="106" t="s">
        <v>127</v>
      </c>
      <c r="E180" s="114">
        <f>IF(E178="","PENDIENTE FECHA DE INICIO",(E179-E178)/30)</f>
        <v>8.4666666666666668</v>
      </c>
      <c r="F180" s="130" t="str">
        <f>IF(E180="PENDIENTE FECHA DE INICIO","PENDIENTE",IF(E180&gt;=6,"CUMPLE","NO CUMPLE"))</f>
        <v>CUMPLE</v>
      </c>
      <c r="G180" s="113"/>
      <c r="H180" s="188"/>
      <c r="I180" s="91" t="s">
        <v>74</v>
      </c>
      <c r="J180" s="57"/>
      <c r="K180" s="57"/>
      <c r="N180" s="34">
        <f t="shared" si="13"/>
        <v>1</v>
      </c>
    </row>
    <row r="181" spans="1:14" s="34" customFormat="1" ht="29.25" customHeight="1" x14ac:dyDescent="0.3">
      <c r="A181" s="173"/>
      <c r="B181" s="324"/>
      <c r="C181" s="326" t="s">
        <v>119</v>
      </c>
      <c r="D181" s="103" t="s">
        <v>120</v>
      </c>
      <c r="E181" s="107" t="s">
        <v>130</v>
      </c>
      <c r="F181" s="128" t="str">
        <f>IF(E181="","NO CUMPLE","CUMPLE")</f>
        <v>CUMPLE</v>
      </c>
      <c r="G181" s="110"/>
      <c r="H181" s="188"/>
      <c r="I181" s="33"/>
      <c r="J181" s="57" t="s">
        <v>73</v>
      </c>
      <c r="K181" s="57" t="s">
        <v>130</v>
      </c>
      <c r="N181" s="34">
        <f t="shared" si="13"/>
        <v>1</v>
      </c>
    </row>
    <row r="182" spans="1:14" s="34" customFormat="1" ht="55.5" customHeight="1" x14ac:dyDescent="0.3">
      <c r="A182" s="173"/>
      <c r="B182" s="324"/>
      <c r="C182" s="327"/>
      <c r="D182" s="104" t="s">
        <v>132</v>
      </c>
      <c r="E182" s="108" t="s">
        <v>73</v>
      </c>
      <c r="F182" s="129" t="str">
        <f>IF(E182="SI","CUMPLE",IF(E182="NO","NO CUMPLE","PENDIENTE"))</f>
        <v>CUMPLE</v>
      </c>
      <c r="G182" s="111"/>
      <c r="H182" s="189"/>
      <c r="I182" s="33"/>
      <c r="J182" s="57" t="s">
        <v>74</v>
      </c>
      <c r="K182" s="57"/>
      <c r="N182" s="34">
        <f t="shared" si="13"/>
        <v>1</v>
      </c>
    </row>
    <row r="183" spans="1:14" s="34" customFormat="1" ht="43.5" customHeight="1" x14ac:dyDescent="0.3">
      <c r="A183" s="173"/>
      <c r="B183" s="324"/>
      <c r="C183" s="327"/>
      <c r="D183" s="105" t="s">
        <v>125</v>
      </c>
      <c r="E183" s="109">
        <v>43236</v>
      </c>
      <c r="F183" s="127" t="str">
        <f>IF(E183="","NO CUMPLE","CUMPLE")</f>
        <v>CUMPLE</v>
      </c>
      <c r="G183" s="111"/>
      <c r="H183" s="190"/>
      <c r="I183" s="33"/>
      <c r="J183" s="57"/>
      <c r="K183" s="57"/>
      <c r="N183" s="34">
        <f t="shared" si="13"/>
        <v>1</v>
      </c>
    </row>
    <row r="184" spans="1:14" s="34" customFormat="1" ht="45" customHeight="1" x14ac:dyDescent="0.3">
      <c r="A184" s="173"/>
      <c r="B184" s="324"/>
      <c r="C184" s="327"/>
      <c r="D184" s="105" t="s">
        <v>126</v>
      </c>
      <c r="E184" s="109">
        <v>43448</v>
      </c>
      <c r="F184" s="127" t="str">
        <f>IF(E184="","NO CUMPLE","CUMPLE")</f>
        <v>CUMPLE</v>
      </c>
      <c r="G184" s="112"/>
      <c r="H184" s="189"/>
      <c r="I184" s="91" t="s">
        <v>73</v>
      </c>
      <c r="J184" s="57"/>
      <c r="K184" s="57"/>
      <c r="N184" s="34">
        <f t="shared" si="13"/>
        <v>1</v>
      </c>
    </row>
    <row r="185" spans="1:14" s="34" customFormat="1" ht="29.25" customHeight="1" thickBot="1" x14ac:dyDescent="0.35">
      <c r="A185" s="173"/>
      <c r="B185" s="325"/>
      <c r="C185" s="328"/>
      <c r="D185" s="106" t="s">
        <v>127</v>
      </c>
      <c r="E185" s="114">
        <f>IF(E183="","PENDIENTE FECHA DE INICIO",(E184-E183)/30)</f>
        <v>7.0666666666666664</v>
      </c>
      <c r="F185" s="130" t="str">
        <f>IF(E185="PENDIENTE FECHA DE INICIO","PENDIENTE",IF(E185&gt;=6,"CUMPLE","NO CUMPLE"))</f>
        <v>CUMPLE</v>
      </c>
      <c r="G185" s="113"/>
      <c r="H185" s="188"/>
      <c r="I185" s="91" t="s">
        <v>74</v>
      </c>
      <c r="J185" s="57"/>
      <c r="K185" s="57"/>
      <c r="N185" s="34">
        <f t="shared" si="13"/>
        <v>1</v>
      </c>
    </row>
    <row r="186" spans="1:14" s="34" customFormat="1" ht="4.5" customHeight="1" thickBot="1" x14ac:dyDescent="0.35">
      <c r="A186" s="173"/>
      <c r="B186" s="121"/>
      <c r="C186" s="122"/>
      <c r="D186" s="123"/>
      <c r="E186" s="126"/>
      <c r="F186" s="124"/>
      <c r="G186" s="125"/>
      <c r="H186" s="188"/>
      <c r="I186" s="91"/>
      <c r="J186" s="57"/>
      <c r="K186" s="57"/>
      <c r="N186" s="34">
        <f>SUM(N164:N185)</f>
        <v>17</v>
      </c>
    </row>
    <row r="187" spans="1:14" s="34" customFormat="1" ht="29.25" customHeight="1" thickBot="1" x14ac:dyDescent="0.35">
      <c r="A187" s="173"/>
      <c r="B187" s="329" t="s">
        <v>129</v>
      </c>
      <c r="C187" s="330"/>
      <c r="D187" s="331"/>
      <c r="E187" s="126"/>
      <c r="F187" s="132" t="str">
        <f>IF(N186=17,"CUMPLE","NO CUMPLE")</f>
        <v>CUMPLE</v>
      </c>
      <c r="G187" s="125"/>
      <c r="H187" s="188"/>
      <c r="I187" s="91"/>
      <c r="J187" s="57"/>
      <c r="K187" s="57"/>
    </row>
    <row r="188" spans="1:14" s="34" customFormat="1" ht="7.5" customHeight="1" thickBot="1" x14ac:dyDescent="0.35">
      <c r="A188" s="173"/>
      <c r="B188" s="121"/>
      <c r="C188" s="122"/>
      <c r="D188" s="123"/>
      <c r="E188" s="126"/>
      <c r="F188" s="131"/>
      <c r="G188" s="125"/>
      <c r="H188" s="188"/>
      <c r="I188" s="91"/>
      <c r="J188" s="57"/>
      <c r="K188" s="57"/>
    </row>
    <row r="189" spans="1:14" s="34" customFormat="1" ht="29.25" customHeight="1" thickBot="1" x14ac:dyDescent="0.4">
      <c r="A189" s="173"/>
      <c r="B189" s="306" t="s">
        <v>133</v>
      </c>
      <c r="C189" s="307"/>
      <c r="D189" s="307"/>
      <c r="E189" s="307"/>
      <c r="F189" s="308"/>
      <c r="G189" s="82" t="str">
        <f>IF(AND(F187="CUMPLE",F157="CUMPLE",G122="SI"),"HABILITADO",IF(G122="NO","NO HABILITADO",IF(F157="NO CUMPLE","NO HABILITADO",IF(F187="NO CUMPLE","NO HABILITADO",HABILITADO))))</f>
        <v>HABILITADO</v>
      </c>
      <c r="H189" s="188"/>
      <c r="I189" s="91"/>
      <c r="J189" s="57"/>
      <c r="K189" s="57"/>
    </row>
    <row r="190" spans="1:14" s="34" customFormat="1" ht="29.25" customHeight="1" x14ac:dyDescent="0.3">
      <c r="A190" s="173"/>
      <c r="B190" s="121"/>
      <c r="C190" s="122"/>
      <c r="D190" s="123"/>
      <c r="E190" s="126"/>
      <c r="F190" s="131"/>
      <c r="G190" s="125"/>
      <c r="H190" s="188"/>
      <c r="I190" s="91"/>
      <c r="J190" s="57"/>
      <c r="K190" s="57"/>
    </row>
    <row r="191" spans="1:14" s="34" customFormat="1" ht="29.25" customHeight="1" thickBot="1" x14ac:dyDescent="0.35">
      <c r="A191" s="173"/>
      <c r="B191" s="309" t="s">
        <v>134</v>
      </c>
      <c r="C191" s="310"/>
      <c r="D191" s="310"/>
      <c r="E191" s="310"/>
      <c r="F191" s="310"/>
      <c r="G191" s="311"/>
      <c r="H191" s="188"/>
      <c r="I191" s="91"/>
      <c r="J191" s="57"/>
      <c r="K191" s="57"/>
    </row>
    <row r="192" spans="1:14" ht="10.5" customHeight="1" thickBot="1" x14ac:dyDescent="0.3">
      <c r="B192"/>
      <c r="C192"/>
      <c r="D192"/>
      <c r="E192"/>
      <c r="F192" s="1"/>
      <c r="G192"/>
    </row>
    <row r="193" spans="1:14" ht="30" customHeight="1" thickBot="1" x14ac:dyDescent="0.3">
      <c r="B193" s="312" t="s">
        <v>135</v>
      </c>
      <c r="C193" s="313"/>
      <c r="D193" s="313"/>
      <c r="E193" s="313"/>
      <c r="F193" s="313"/>
      <c r="G193" s="314"/>
    </row>
    <row r="194" spans="1:14" ht="30" customHeight="1" thickBot="1" x14ac:dyDescent="0.3">
      <c r="B194" s="280" t="s">
        <v>146</v>
      </c>
      <c r="C194" s="281"/>
      <c r="D194" s="281"/>
      <c r="E194" s="281"/>
      <c r="F194" s="281"/>
      <c r="G194" s="135" t="s">
        <v>73</v>
      </c>
    </row>
    <row r="195" spans="1:14" ht="14.25" thickBot="1" x14ac:dyDescent="0.3">
      <c r="B195"/>
      <c r="C195"/>
      <c r="D195"/>
      <c r="E195"/>
      <c r="F195" s="1"/>
      <c r="G195"/>
    </row>
    <row r="196" spans="1:14" s="34" customFormat="1" ht="27.75" customHeight="1" thickBot="1" x14ac:dyDescent="0.35">
      <c r="A196" s="173"/>
      <c r="B196" s="315" t="s">
        <v>138</v>
      </c>
      <c r="C196" s="316"/>
      <c r="D196" s="316"/>
      <c r="E196" s="316"/>
      <c r="F196" s="316"/>
      <c r="G196" s="317"/>
      <c r="H196" s="176"/>
      <c r="I196" s="33"/>
      <c r="J196" s="57"/>
      <c r="K196" s="57"/>
    </row>
    <row r="197" spans="1:14" s="34" customFormat="1" ht="27.75" customHeight="1" thickBot="1" x14ac:dyDescent="0.35">
      <c r="A197" s="173"/>
      <c r="B197" s="318" t="s">
        <v>103</v>
      </c>
      <c r="C197" s="319"/>
      <c r="D197" s="320"/>
      <c r="E197" s="319" t="s">
        <v>104</v>
      </c>
      <c r="F197" s="319"/>
      <c r="G197" s="320"/>
      <c r="H197" s="176"/>
      <c r="I197" s="33"/>
      <c r="J197" s="57"/>
      <c r="K197" s="57"/>
    </row>
    <row r="198" spans="1:14" s="34" customFormat="1" ht="48" customHeight="1" thickBot="1" x14ac:dyDescent="0.35">
      <c r="A198" s="173"/>
      <c r="B198" s="287" t="s">
        <v>137</v>
      </c>
      <c r="C198" s="288"/>
      <c r="D198" s="289"/>
      <c r="E198" s="287" t="s">
        <v>136</v>
      </c>
      <c r="F198" s="288"/>
      <c r="G198" s="289"/>
      <c r="H198" s="176"/>
      <c r="I198" s="33"/>
      <c r="J198" s="57"/>
      <c r="K198" s="57" t="s">
        <v>105</v>
      </c>
    </row>
    <row r="199" spans="1:14" s="34" customFormat="1" ht="26.25" customHeight="1" x14ac:dyDescent="0.3">
      <c r="A199" s="173"/>
      <c r="B199" s="133" t="s">
        <v>95</v>
      </c>
      <c r="C199" s="303" t="s">
        <v>189</v>
      </c>
      <c r="D199" s="304"/>
      <c r="E199" s="304"/>
      <c r="F199" s="304"/>
      <c r="G199" s="305"/>
      <c r="H199" s="182"/>
      <c r="I199" s="33"/>
      <c r="J199" s="57"/>
      <c r="K199" s="57" t="s">
        <v>106</v>
      </c>
    </row>
    <row r="200" spans="1:14" s="34" customFormat="1" ht="17.25" thickBot="1" x14ac:dyDescent="0.35">
      <c r="A200" s="173"/>
      <c r="B200" s="134"/>
      <c r="C200" s="293" t="s">
        <v>65</v>
      </c>
      <c r="D200" s="294"/>
      <c r="E200" s="90" t="s">
        <v>66</v>
      </c>
      <c r="F200" s="90" t="s">
        <v>67</v>
      </c>
      <c r="G200" s="138" t="s">
        <v>68</v>
      </c>
      <c r="H200" s="183" t="s">
        <v>96</v>
      </c>
      <c r="I200" s="33"/>
      <c r="J200" s="57"/>
      <c r="K200" s="57" t="s">
        <v>107</v>
      </c>
    </row>
    <row r="201" spans="1:14" s="32" customFormat="1" ht="54.75" customHeight="1" thickBot="1" x14ac:dyDescent="0.35">
      <c r="A201" s="172"/>
      <c r="B201" s="136" t="s">
        <v>97</v>
      </c>
      <c r="C201" s="295" t="s">
        <v>139</v>
      </c>
      <c r="D201" s="296"/>
      <c r="E201" s="118" t="s">
        <v>106</v>
      </c>
      <c r="F201" s="119" t="str">
        <f>IF(E201="","NO CUMPLE","CUMPLE")</f>
        <v>CUMPLE</v>
      </c>
      <c r="G201" s="137"/>
      <c r="H201" s="184" t="s">
        <v>98</v>
      </c>
      <c r="I201" s="73" t="s">
        <v>73</v>
      </c>
      <c r="J201" s="57"/>
      <c r="K201" s="96" t="s">
        <v>73</v>
      </c>
      <c r="N201" s="34">
        <f t="shared" ref="N201:N202" si="14">IF(F201="CUMPLE",1,0)</f>
        <v>1</v>
      </c>
    </row>
    <row r="202" spans="1:14" ht="42.75" customHeight="1" thickBot="1" x14ac:dyDescent="0.35">
      <c r="A202" s="168" t="s">
        <v>0</v>
      </c>
      <c r="B202" s="136" t="s">
        <v>140</v>
      </c>
      <c r="C202" s="295" t="s">
        <v>137</v>
      </c>
      <c r="D202" s="296"/>
      <c r="E202" s="118" t="s">
        <v>73</v>
      </c>
      <c r="F202" s="119" t="str">
        <f>IF(E202="","NO CUMPLE",IF(E202="SI","CUMPLE",IF(E202="NO","NO CUMPLE","CUMPLE")))</f>
        <v>CUMPLE</v>
      </c>
      <c r="G202" s="137"/>
      <c r="J202" s="2"/>
      <c r="K202" s="2" t="s">
        <v>74</v>
      </c>
      <c r="N202" s="34">
        <f t="shared" si="14"/>
        <v>1</v>
      </c>
    </row>
    <row r="203" spans="1:14" ht="4.5" customHeight="1" thickBot="1" x14ac:dyDescent="0.3">
      <c r="B203" s="72"/>
      <c r="J203" s="2"/>
      <c r="K203" s="2"/>
    </row>
    <row r="204" spans="1:14" ht="29.25" customHeight="1" thickBot="1" x14ac:dyDescent="0.3">
      <c r="B204" s="72"/>
      <c r="F204" s="139">
        <f>IF(N204=2,13,0)</f>
        <v>13</v>
      </c>
      <c r="G204" s="2" t="s">
        <v>141</v>
      </c>
      <c r="J204" s="2"/>
      <c r="K204" s="2"/>
      <c r="N204" s="2">
        <f>SUM(N201:N203)</f>
        <v>2</v>
      </c>
    </row>
    <row r="205" spans="1:14" ht="14.25" thickBot="1" x14ac:dyDescent="0.3">
      <c r="B205" s="72"/>
      <c r="J205" s="2"/>
      <c r="K205" s="2"/>
    </row>
    <row r="206" spans="1:14" s="34" customFormat="1" ht="27.75" customHeight="1" thickBot="1" x14ac:dyDescent="0.35">
      <c r="A206" s="173"/>
      <c r="B206" s="297" t="s">
        <v>142</v>
      </c>
      <c r="C206" s="298"/>
      <c r="D206" s="298"/>
      <c r="E206" s="298"/>
      <c r="F206" s="298"/>
      <c r="G206" s="299"/>
      <c r="H206" s="176"/>
      <c r="I206" s="33"/>
      <c r="J206" s="57"/>
      <c r="K206" s="57"/>
    </row>
    <row r="207" spans="1:14" s="34" customFormat="1" ht="27.75" customHeight="1" thickBot="1" x14ac:dyDescent="0.35">
      <c r="A207" s="173"/>
      <c r="B207" s="300" t="s">
        <v>103</v>
      </c>
      <c r="C207" s="301"/>
      <c r="D207" s="302"/>
      <c r="E207" s="301" t="s">
        <v>104</v>
      </c>
      <c r="F207" s="301"/>
      <c r="G207" s="302"/>
      <c r="H207" s="176"/>
      <c r="I207" s="33"/>
      <c r="J207" s="57"/>
      <c r="K207" s="57"/>
    </row>
    <row r="208" spans="1:14" s="34" customFormat="1" ht="48" customHeight="1" thickBot="1" x14ac:dyDescent="0.35">
      <c r="A208" s="173"/>
      <c r="B208" s="287" t="s">
        <v>143</v>
      </c>
      <c r="C208" s="288"/>
      <c r="D208" s="289"/>
      <c r="E208" s="287" t="s">
        <v>136</v>
      </c>
      <c r="F208" s="288"/>
      <c r="G208" s="289"/>
      <c r="H208" s="176"/>
      <c r="I208" s="33"/>
      <c r="J208" s="57"/>
      <c r="K208" s="57" t="s">
        <v>105</v>
      </c>
    </row>
    <row r="209" spans="1:14" s="34" customFormat="1" ht="26.25" customHeight="1" x14ac:dyDescent="0.3">
      <c r="A209" s="173"/>
      <c r="B209" s="133" t="s">
        <v>95</v>
      </c>
      <c r="C209" s="303" t="s">
        <v>189</v>
      </c>
      <c r="D209" s="304"/>
      <c r="E209" s="304"/>
      <c r="F209" s="304"/>
      <c r="G209" s="305"/>
      <c r="H209" s="182"/>
      <c r="I209" s="33"/>
      <c r="J209" s="57"/>
      <c r="K209" s="57" t="s">
        <v>106</v>
      </c>
    </row>
    <row r="210" spans="1:14" s="34" customFormat="1" ht="17.25" thickBot="1" x14ac:dyDescent="0.35">
      <c r="A210" s="173"/>
      <c r="B210" s="134"/>
      <c r="C210" s="293" t="s">
        <v>65</v>
      </c>
      <c r="D210" s="294"/>
      <c r="E210" s="90" t="s">
        <v>66</v>
      </c>
      <c r="F210" s="90" t="s">
        <v>67</v>
      </c>
      <c r="G210" s="138" t="s">
        <v>68</v>
      </c>
      <c r="H210" s="183" t="s">
        <v>96</v>
      </c>
      <c r="I210" s="33"/>
      <c r="J210" s="57"/>
      <c r="K210" s="57" t="s">
        <v>107</v>
      </c>
    </row>
    <row r="211" spans="1:14" s="32" customFormat="1" ht="54.75" customHeight="1" thickBot="1" x14ac:dyDescent="0.35">
      <c r="A211" s="172"/>
      <c r="B211" s="136" t="s">
        <v>97</v>
      </c>
      <c r="C211" s="295" t="s">
        <v>139</v>
      </c>
      <c r="D211" s="296"/>
      <c r="E211" s="118" t="s">
        <v>106</v>
      </c>
      <c r="F211" s="119" t="str">
        <f>IF(E211="","NO CUMPLE","CUMPLE")</f>
        <v>CUMPLE</v>
      </c>
      <c r="G211" s="137"/>
      <c r="H211" s="184" t="s">
        <v>98</v>
      </c>
      <c r="I211" s="73" t="s">
        <v>73</v>
      </c>
      <c r="J211" s="57"/>
      <c r="K211" s="96" t="s">
        <v>73</v>
      </c>
      <c r="N211" s="34">
        <f t="shared" ref="N211:N212" si="15">IF(F211="CUMPLE",1,0)</f>
        <v>1</v>
      </c>
    </row>
    <row r="212" spans="1:14" ht="42.75" customHeight="1" thickBot="1" x14ac:dyDescent="0.35">
      <c r="A212" s="168" t="s">
        <v>0</v>
      </c>
      <c r="B212" s="136" t="s">
        <v>140</v>
      </c>
      <c r="C212" s="295" t="s">
        <v>143</v>
      </c>
      <c r="D212" s="296"/>
      <c r="E212" s="118" t="s">
        <v>73</v>
      </c>
      <c r="F212" s="119" t="str">
        <f>IF(E212="","NO CUMPLE",IF(E212="SI","CUMPLE",IF(E212="NO","NO CUMPLE","CUMPLE")))</f>
        <v>CUMPLE</v>
      </c>
      <c r="G212" s="137"/>
      <c r="J212" s="2"/>
      <c r="K212" s="2" t="s">
        <v>74</v>
      </c>
      <c r="N212" s="34">
        <f t="shared" si="15"/>
        <v>1</v>
      </c>
    </row>
    <row r="213" spans="1:14" ht="4.5" customHeight="1" thickBot="1" x14ac:dyDescent="0.3">
      <c r="B213" s="72"/>
      <c r="J213" s="2"/>
      <c r="K213" s="2"/>
    </row>
    <row r="214" spans="1:14" ht="29.25" customHeight="1" thickBot="1" x14ac:dyDescent="0.3">
      <c r="B214" s="72"/>
      <c r="F214" s="139">
        <f>IF(N214=2,13,0)</f>
        <v>13</v>
      </c>
      <c r="G214" s="2" t="s">
        <v>141</v>
      </c>
      <c r="J214" s="2"/>
      <c r="K214" s="2"/>
      <c r="N214" s="2">
        <f>SUM(N211:N213)</f>
        <v>2</v>
      </c>
    </row>
    <row r="215" spans="1:14" ht="14.25" thickBot="1" x14ac:dyDescent="0.3">
      <c r="B215" s="72"/>
      <c r="J215" s="2"/>
      <c r="K215" s="2"/>
    </row>
    <row r="216" spans="1:14" s="34" customFormat="1" ht="27.75" customHeight="1" thickBot="1" x14ac:dyDescent="0.35">
      <c r="A216" s="173"/>
      <c r="B216" s="297" t="s">
        <v>144</v>
      </c>
      <c r="C216" s="298"/>
      <c r="D216" s="298"/>
      <c r="E216" s="298"/>
      <c r="F216" s="298"/>
      <c r="G216" s="299"/>
      <c r="H216" s="176"/>
      <c r="I216" s="33"/>
      <c r="J216" s="57"/>
      <c r="K216" s="57"/>
    </row>
    <row r="217" spans="1:14" s="34" customFormat="1" ht="27.75" customHeight="1" thickBot="1" x14ac:dyDescent="0.35">
      <c r="A217" s="173"/>
      <c r="B217" s="300" t="s">
        <v>103</v>
      </c>
      <c r="C217" s="301"/>
      <c r="D217" s="302"/>
      <c r="E217" s="301" t="s">
        <v>104</v>
      </c>
      <c r="F217" s="301"/>
      <c r="G217" s="302"/>
      <c r="H217" s="176"/>
      <c r="I217" s="33"/>
      <c r="J217" s="57"/>
      <c r="K217" s="57"/>
    </row>
    <row r="218" spans="1:14" s="34" customFormat="1" ht="48" customHeight="1" thickBot="1" x14ac:dyDescent="0.35">
      <c r="A218" s="173"/>
      <c r="B218" s="287" t="s">
        <v>145</v>
      </c>
      <c r="C218" s="288"/>
      <c r="D218" s="289"/>
      <c r="E218" s="287" t="s">
        <v>136</v>
      </c>
      <c r="F218" s="288"/>
      <c r="G218" s="289"/>
      <c r="H218" s="176"/>
      <c r="I218" s="33"/>
      <c r="J218" s="57"/>
      <c r="K218" s="57" t="s">
        <v>105</v>
      </c>
    </row>
    <row r="219" spans="1:14" s="34" customFormat="1" ht="26.25" customHeight="1" x14ac:dyDescent="0.3">
      <c r="A219" s="173"/>
      <c r="B219" s="133" t="s">
        <v>95</v>
      </c>
      <c r="C219" s="303" t="s">
        <v>189</v>
      </c>
      <c r="D219" s="304"/>
      <c r="E219" s="304"/>
      <c r="F219" s="304"/>
      <c r="G219" s="305"/>
      <c r="H219" s="182"/>
      <c r="I219" s="33"/>
      <c r="J219" s="57"/>
      <c r="K219" s="57" t="s">
        <v>106</v>
      </c>
    </row>
    <row r="220" spans="1:14" s="34" customFormat="1" ht="17.25" thickBot="1" x14ac:dyDescent="0.35">
      <c r="A220" s="173"/>
      <c r="B220" s="134"/>
      <c r="C220" s="293" t="s">
        <v>65</v>
      </c>
      <c r="D220" s="294"/>
      <c r="E220" s="90" t="s">
        <v>66</v>
      </c>
      <c r="F220" s="90" t="s">
        <v>67</v>
      </c>
      <c r="G220" s="138" t="s">
        <v>68</v>
      </c>
      <c r="H220" s="183" t="s">
        <v>96</v>
      </c>
      <c r="I220" s="33"/>
      <c r="J220" s="57"/>
      <c r="K220" s="57" t="s">
        <v>107</v>
      </c>
    </row>
    <row r="221" spans="1:14" s="32" customFormat="1" ht="54.75" customHeight="1" thickBot="1" x14ac:dyDescent="0.35">
      <c r="A221" s="172"/>
      <c r="B221" s="136" t="s">
        <v>97</v>
      </c>
      <c r="C221" s="295" t="s">
        <v>139</v>
      </c>
      <c r="D221" s="296"/>
      <c r="E221" s="118" t="s">
        <v>106</v>
      </c>
      <c r="F221" s="119" t="str">
        <f>IF(E221="","NO CUMPLE","CUMPLE")</f>
        <v>CUMPLE</v>
      </c>
      <c r="G221" s="137"/>
      <c r="H221" s="184" t="s">
        <v>98</v>
      </c>
      <c r="I221" s="73" t="s">
        <v>73</v>
      </c>
      <c r="J221" s="57"/>
      <c r="K221" s="96" t="s">
        <v>73</v>
      </c>
      <c r="N221" s="34">
        <f t="shared" ref="N221:N222" si="16">IF(F221="CUMPLE",1,0)</f>
        <v>1</v>
      </c>
    </row>
    <row r="222" spans="1:14" ht="42.75" customHeight="1" thickBot="1" x14ac:dyDescent="0.35">
      <c r="B222" s="136" t="s">
        <v>140</v>
      </c>
      <c r="C222" s="295" t="s">
        <v>145</v>
      </c>
      <c r="D222" s="296"/>
      <c r="E222" s="118" t="s">
        <v>73</v>
      </c>
      <c r="F222" s="119" t="str">
        <f>IF(E222="","NO CUMPLE",IF(E222="SI","CUMPLE",IF(E222="NO","NO CUMPLE","CUMPLE")))</f>
        <v>CUMPLE</v>
      </c>
      <c r="G222" s="137"/>
      <c r="J222" s="2"/>
      <c r="K222" s="2" t="s">
        <v>74</v>
      </c>
      <c r="N222" s="34">
        <f t="shared" si="16"/>
        <v>1</v>
      </c>
    </row>
    <row r="223" spans="1:14" s="176" customFormat="1" ht="4.5" customHeight="1" thickBot="1" x14ac:dyDescent="0.3">
      <c r="A223" s="191"/>
      <c r="B223" s="193"/>
    </row>
    <row r="224" spans="1:14" ht="29.25" customHeight="1" thickBot="1" x14ac:dyDescent="0.3">
      <c r="B224" s="193"/>
      <c r="C224" s="176"/>
      <c r="D224" s="176"/>
      <c r="E224" s="176"/>
      <c r="F224" s="139">
        <f>IF(N224=2,13,0)</f>
        <v>13</v>
      </c>
      <c r="G224" s="140" t="s">
        <v>141</v>
      </c>
      <c r="J224" s="2"/>
      <c r="K224" s="2"/>
      <c r="N224" s="2">
        <f>SUM(N221:N223)</f>
        <v>2</v>
      </c>
    </row>
    <row r="225" spans="1:12" s="176" customFormat="1" ht="14.25" thickBot="1" x14ac:dyDescent="0.3">
      <c r="A225" s="191"/>
      <c r="F225" s="193"/>
      <c r="G225" s="195"/>
    </row>
    <row r="226" spans="1:12" ht="27.75" thickBot="1" x14ac:dyDescent="0.3">
      <c r="B226" s="176"/>
      <c r="C226" s="176"/>
      <c r="D226" s="176"/>
      <c r="E226" s="194" t="s">
        <v>154</v>
      </c>
      <c r="F226" s="147">
        <f>IF(G194="NO",SUM(F204,F214,F224)*0,SUM(F204,F214,F224))</f>
        <v>39</v>
      </c>
      <c r="G226" s="176"/>
      <c r="J226" s="2"/>
      <c r="K226" s="2"/>
    </row>
    <row r="227" spans="1:12" ht="14.25" thickBot="1" x14ac:dyDescent="0.3">
      <c r="B227" s="176"/>
      <c r="C227" s="176"/>
      <c r="D227" s="176"/>
      <c r="E227" s="176"/>
      <c r="F227" s="176"/>
      <c r="G227" s="176"/>
    </row>
    <row r="228" spans="1:12" ht="18.75" thickBot="1" x14ac:dyDescent="0.3">
      <c r="B228" s="277" t="s">
        <v>155</v>
      </c>
      <c r="C228" s="278"/>
      <c r="D228" s="278"/>
      <c r="E228" s="278"/>
      <c r="F228" s="278"/>
      <c r="G228" s="279"/>
    </row>
    <row r="229" spans="1:12" ht="26.25" thickBot="1" x14ac:dyDescent="0.3">
      <c r="B229" s="280" t="s">
        <v>159</v>
      </c>
      <c r="C229" s="281"/>
      <c r="D229" s="281"/>
      <c r="E229" s="281"/>
      <c r="F229" s="281"/>
      <c r="G229" s="135" t="s">
        <v>73</v>
      </c>
    </row>
    <row r="230" spans="1:12" ht="18.75" thickBot="1" x14ac:dyDescent="0.3">
      <c r="B230" s="153"/>
      <c r="C230" s="154"/>
      <c r="D230" s="141"/>
      <c r="E230" s="141"/>
      <c r="F230" s="141"/>
      <c r="G230" s="141"/>
    </row>
    <row r="231" spans="1:12" ht="17.25" thickBot="1" x14ac:dyDescent="0.3">
      <c r="B231" s="142" t="s">
        <v>147</v>
      </c>
      <c r="C231" s="152" t="s">
        <v>160</v>
      </c>
      <c r="D231" s="282" t="s">
        <v>148</v>
      </c>
      <c r="E231" s="283"/>
      <c r="F231" s="143" t="s">
        <v>149</v>
      </c>
      <c r="G231" s="142" t="s">
        <v>150</v>
      </c>
      <c r="J231" s="155"/>
      <c r="K231" s="155" t="s">
        <v>80</v>
      </c>
    </row>
    <row r="232" spans="1:12" ht="60.75" customHeight="1" thickBot="1" x14ac:dyDescent="0.3">
      <c r="B232" s="148" t="s">
        <v>156</v>
      </c>
      <c r="C232" s="150" t="s">
        <v>151</v>
      </c>
      <c r="D232" s="284" t="s">
        <v>80</v>
      </c>
      <c r="E232" s="284"/>
      <c r="F232" s="285">
        <f>IF(G229="NO",0,IF(L235&gt;10,"ERROR",L235))</f>
        <v>10</v>
      </c>
      <c r="G232" s="144"/>
      <c r="L232" s="2">
        <f>IF(D232="X",10,0)</f>
        <v>10</v>
      </c>
    </row>
    <row r="233" spans="1:12" ht="60.75" customHeight="1" thickBot="1" x14ac:dyDescent="0.3">
      <c r="B233" s="149" t="s">
        <v>157</v>
      </c>
      <c r="C233" s="150" t="s">
        <v>152</v>
      </c>
      <c r="D233" s="284"/>
      <c r="E233" s="284"/>
      <c r="F233" s="285"/>
      <c r="G233" s="145"/>
      <c r="L233" s="2">
        <f t="shared" ref="L233" si="17">IF(D233="X",5,0)</f>
        <v>0</v>
      </c>
    </row>
    <row r="234" spans="1:12" ht="55.5" customHeight="1" thickBot="1" x14ac:dyDescent="0.3">
      <c r="B234" s="149" t="s">
        <v>158</v>
      </c>
      <c r="C234" s="151" t="s">
        <v>153</v>
      </c>
      <c r="D234" s="284"/>
      <c r="E234" s="284"/>
      <c r="F234" s="286"/>
      <c r="G234" s="146"/>
      <c r="L234" s="2">
        <f>IF(D234="X",0,0)</f>
        <v>0</v>
      </c>
    </row>
    <row r="235" spans="1:12" ht="14.25" thickBot="1" x14ac:dyDescent="0.3">
      <c r="L235" s="2">
        <f>SUM(L232:L234)</f>
        <v>10</v>
      </c>
    </row>
    <row r="236" spans="1:12" ht="18.75" customHeight="1" x14ac:dyDescent="0.25">
      <c r="B236" s="259" t="s">
        <v>167</v>
      </c>
      <c r="C236" s="260"/>
      <c r="D236" s="260"/>
      <c r="E236" s="260"/>
      <c r="F236" s="260"/>
      <c r="G236" s="261"/>
    </row>
    <row r="237" spans="1:12" ht="34.5" customHeight="1" thickBot="1" x14ac:dyDescent="0.3">
      <c r="B237" s="262" t="s">
        <v>161</v>
      </c>
      <c r="C237" s="263"/>
      <c r="D237" s="263"/>
      <c r="E237" s="264"/>
      <c r="F237" s="264"/>
      <c r="G237" s="265"/>
    </row>
    <row r="238" spans="1:12" ht="48" thickBot="1" x14ac:dyDescent="0.3">
      <c r="B238" s="156"/>
      <c r="C238" s="157"/>
      <c r="D238" s="157"/>
      <c r="E238" s="165" t="s">
        <v>73</v>
      </c>
      <c r="F238" s="166" t="s">
        <v>74</v>
      </c>
      <c r="G238" s="158" t="s">
        <v>162</v>
      </c>
    </row>
    <row r="239" spans="1:12" ht="44.25" customHeight="1" thickBot="1" x14ac:dyDescent="0.3">
      <c r="B239" s="266" t="s">
        <v>168</v>
      </c>
      <c r="C239" s="267"/>
      <c r="D239" s="268"/>
      <c r="E239" s="164" t="s">
        <v>80</v>
      </c>
      <c r="F239" s="164"/>
      <c r="G239" s="163">
        <f>G114</f>
        <v>23183.769147202605</v>
      </c>
    </row>
    <row r="240" spans="1:12" ht="26.25" customHeight="1" thickBot="1" x14ac:dyDescent="0.3">
      <c r="B240" s="269" t="s">
        <v>169</v>
      </c>
      <c r="C240" s="270"/>
      <c r="D240" s="271"/>
      <c r="E240" s="164" t="s">
        <v>80</v>
      </c>
      <c r="F240" s="164"/>
      <c r="G240" s="163"/>
    </row>
    <row r="241" spans="1:11" ht="45.75" customHeight="1" thickBot="1" x14ac:dyDescent="0.3">
      <c r="B241" s="272" t="s">
        <v>163</v>
      </c>
      <c r="C241" s="273"/>
      <c r="D241" s="274"/>
      <c r="E241" s="275" t="s">
        <v>164</v>
      </c>
      <c r="F241" s="276"/>
      <c r="G241" s="167" t="s">
        <v>165</v>
      </c>
    </row>
    <row r="242" spans="1:11" ht="26.25" customHeight="1" thickBot="1" x14ac:dyDescent="0.3">
      <c r="B242" s="249"/>
      <c r="C242" s="250"/>
      <c r="D242" s="250"/>
      <c r="E242" s="251" t="s">
        <v>180</v>
      </c>
      <c r="F242" s="252"/>
      <c r="G242" s="159">
        <f>G239</f>
        <v>23183.769147202605</v>
      </c>
    </row>
    <row r="243" spans="1:11" ht="24" customHeight="1" thickBot="1" x14ac:dyDescent="0.3">
      <c r="B243" s="160"/>
      <c r="C243" s="161"/>
      <c r="D243" s="161"/>
      <c r="E243" s="253" t="s">
        <v>166</v>
      </c>
      <c r="F243" s="254"/>
      <c r="G243" s="162">
        <f>IF(G242="",0,IF(G239=0,0,IF(G242&gt;=G239*0.4,1,0)))</f>
        <v>1</v>
      </c>
    </row>
    <row r="244" spans="1:11" s="169" customFormat="1" ht="14.25" thickBot="1" x14ac:dyDescent="0.3">
      <c r="A244" s="168"/>
      <c r="H244" s="176"/>
      <c r="J244" s="170"/>
      <c r="K244" s="170"/>
    </row>
    <row r="245" spans="1:11" ht="24.75" thickBot="1" x14ac:dyDescent="0.3">
      <c r="B245" s="169"/>
      <c r="C245" s="169"/>
      <c r="D245" s="169"/>
      <c r="E245" s="255" t="s">
        <v>170</v>
      </c>
      <c r="F245" s="256"/>
      <c r="G245" s="175">
        <f>SUM(F226,F232,G243)</f>
        <v>50</v>
      </c>
    </row>
    <row r="246" spans="1:11" s="169" customFormat="1" ht="14.25" thickBot="1" x14ac:dyDescent="0.3">
      <c r="A246" s="168"/>
      <c r="H246" s="176"/>
      <c r="J246" s="170"/>
      <c r="K246" s="170"/>
    </row>
    <row r="247" spans="1:11" ht="21" customHeight="1" thickBot="1" x14ac:dyDescent="0.3">
      <c r="B247" s="169"/>
      <c r="C247" s="169"/>
      <c r="D247" s="169"/>
      <c r="E247" s="257" t="s">
        <v>174</v>
      </c>
      <c r="F247" s="258"/>
      <c r="G247" s="174" t="str">
        <f>IF(AND(G118="HABILITADO",G189="HABILITADO"),"HABILITADO","NO HABILITADO")</f>
        <v>HABILITADO</v>
      </c>
    </row>
    <row r="248" spans="1:11" s="169" customFormat="1" x14ac:dyDescent="0.25">
      <c r="A248" s="168"/>
      <c r="H248" s="176"/>
      <c r="J248" s="170"/>
      <c r="K248" s="170"/>
    </row>
  </sheetData>
  <sheetProtection algorithmName="SHA-512" hashValue="OYlD/fR6mgSulRmO4k2q3XTCHJosqX2AkmDOv2oFQwXqfpGL9vSrnZjdVwceMskbgBQL6yvxEpERTc9kouMe2A==" saltValue="mq0x2tV/5JQy9VNXXruHXg==" spinCount="100000" sheet="1" objects="1" scenarios="1" selectLockedCells="1" selectUnlockedCells="1"/>
  <mergeCells count="141">
    <mergeCell ref="B114:F114"/>
    <mergeCell ref="B118:F118"/>
    <mergeCell ref="C128:D128"/>
    <mergeCell ref="C129:D129"/>
    <mergeCell ref="B136:B155"/>
    <mergeCell ref="B157:D157"/>
    <mergeCell ref="B159:G159"/>
    <mergeCell ref="B160:D160"/>
    <mergeCell ref="E160:G160"/>
    <mergeCell ref="B120:G120"/>
    <mergeCell ref="B124:G124"/>
    <mergeCell ref="B126:D126"/>
    <mergeCell ref="E126:G126"/>
    <mergeCell ref="B125:D125"/>
    <mergeCell ref="E125:G125"/>
    <mergeCell ref="C136:C140"/>
    <mergeCell ref="C141:C145"/>
    <mergeCell ref="C146:C150"/>
    <mergeCell ref="C151:C155"/>
    <mergeCell ref="B107:B111"/>
    <mergeCell ref="F107:F111"/>
    <mergeCell ref="C74:G74"/>
    <mergeCell ref="C75:G75"/>
    <mergeCell ref="C76:G76"/>
    <mergeCell ref="C77:G77"/>
    <mergeCell ref="B79:B82"/>
    <mergeCell ref="F79:F82"/>
    <mergeCell ref="B87:B91"/>
    <mergeCell ref="F87:F91"/>
    <mergeCell ref="C94:G94"/>
    <mergeCell ref="C95:G95"/>
    <mergeCell ref="C96:G96"/>
    <mergeCell ref="C97:G97"/>
    <mergeCell ref="B99:B102"/>
    <mergeCell ref="F99:F102"/>
    <mergeCell ref="B1:G2"/>
    <mergeCell ref="B4:G4"/>
    <mergeCell ref="B10:G10"/>
    <mergeCell ref="B11:G11"/>
    <mergeCell ref="B39:B42"/>
    <mergeCell ref="F39:F42"/>
    <mergeCell ref="B47:B51"/>
    <mergeCell ref="F47:F51"/>
    <mergeCell ref="C13:G13"/>
    <mergeCell ref="C17:G17"/>
    <mergeCell ref="B27:B31"/>
    <mergeCell ref="F27:F31"/>
    <mergeCell ref="C34:G34"/>
    <mergeCell ref="C35:G35"/>
    <mergeCell ref="C36:G36"/>
    <mergeCell ref="C37:G37"/>
    <mergeCell ref="C14:G14"/>
    <mergeCell ref="C15:G15"/>
    <mergeCell ref="C16:G16"/>
    <mergeCell ref="B19:B22"/>
    <mergeCell ref="B161:D161"/>
    <mergeCell ref="E161:G161"/>
    <mergeCell ref="C162:G162"/>
    <mergeCell ref="C163:D163"/>
    <mergeCell ref="C164:D164"/>
    <mergeCell ref="F19:F22"/>
    <mergeCell ref="C3:G3"/>
    <mergeCell ref="F130:F135"/>
    <mergeCell ref="C127:G127"/>
    <mergeCell ref="B122:F122"/>
    <mergeCell ref="C130:D130"/>
    <mergeCell ref="C131:D131"/>
    <mergeCell ref="C132:D132"/>
    <mergeCell ref="C133:D133"/>
    <mergeCell ref="C134:D134"/>
    <mergeCell ref="C135:D135"/>
    <mergeCell ref="B59:B62"/>
    <mergeCell ref="F59:F62"/>
    <mergeCell ref="B67:B71"/>
    <mergeCell ref="F67:F71"/>
    <mergeCell ref="C54:G54"/>
    <mergeCell ref="C55:G55"/>
    <mergeCell ref="C56:G56"/>
    <mergeCell ref="C57:G57"/>
    <mergeCell ref="B187:D187"/>
    <mergeCell ref="B189:F189"/>
    <mergeCell ref="B191:G191"/>
    <mergeCell ref="B193:G193"/>
    <mergeCell ref="B171:B185"/>
    <mergeCell ref="C171:C175"/>
    <mergeCell ref="C176:C180"/>
    <mergeCell ref="C181:C185"/>
    <mergeCell ref="C165:D165"/>
    <mergeCell ref="F165:F170"/>
    <mergeCell ref="C166:D166"/>
    <mergeCell ref="G166:H166"/>
    <mergeCell ref="C167:D167"/>
    <mergeCell ref="C168:D168"/>
    <mergeCell ref="C169:D169"/>
    <mergeCell ref="C170:D170"/>
    <mergeCell ref="B194:F194"/>
    <mergeCell ref="C212:D212"/>
    <mergeCell ref="B216:G216"/>
    <mergeCell ref="B217:D217"/>
    <mergeCell ref="E217:G217"/>
    <mergeCell ref="B218:D218"/>
    <mergeCell ref="E218:G218"/>
    <mergeCell ref="B208:D208"/>
    <mergeCell ref="E208:G208"/>
    <mergeCell ref="C209:G209"/>
    <mergeCell ref="C210:D210"/>
    <mergeCell ref="C211:D211"/>
    <mergeCell ref="B196:G196"/>
    <mergeCell ref="C202:D202"/>
    <mergeCell ref="B206:G206"/>
    <mergeCell ref="B207:D207"/>
    <mergeCell ref="E207:G207"/>
    <mergeCell ref="C200:D200"/>
    <mergeCell ref="C201:D201"/>
    <mergeCell ref="B197:D197"/>
    <mergeCell ref="E197:G197"/>
    <mergeCell ref="B198:D198"/>
    <mergeCell ref="E198:G198"/>
    <mergeCell ref="C199:G199"/>
    <mergeCell ref="B228:G228"/>
    <mergeCell ref="F232:F234"/>
    <mergeCell ref="B229:F229"/>
    <mergeCell ref="D231:E231"/>
    <mergeCell ref="D232:E232"/>
    <mergeCell ref="D233:E233"/>
    <mergeCell ref="D234:E234"/>
    <mergeCell ref="C219:G219"/>
    <mergeCell ref="C220:D220"/>
    <mergeCell ref="C221:D221"/>
    <mergeCell ref="C222:D222"/>
    <mergeCell ref="E247:F247"/>
    <mergeCell ref="B242:D242"/>
    <mergeCell ref="E243:F243"/>
    <mergeCell ref="B240:D240"/>
    <mergeCell ref="E242:F242"/>
    <mergeCell ref="E245:F245"/>
    <mergeCell ref="B236:G236"/>
    <mergeCell ref="B237:G237"/>
    <mergeCell ref="B239:D239"/>
    <mergeCell ref="B241:D241"/>
    <mergeCell ref="E241:F241"/>
  </mergeCells>
  <conditionalFormatting sqref="F190 F129 F136:F158 F171:F188 F221:F222 F201:F202 F211:F212">
    <cfRule type="expression" dxfId="15" priority="27">
      <formula>"NO CUMPLE"</formula>
    </cfRule>
  </conditionalFormatting>
  <conditionalFormatting sqref="F239:F240">
    <cfRule type="expression" dxfId="14" priority="6">
      <formula>$D$514="X"</formula>
    </cfRule>
  </conditionalFormatting>
  <conditionalFormatting sqref="E239:E240 G239:G240 E242 G242">
    <cfRule type="expression" dxfId="13" priority="5">
      <formula>$E$514="X"</formula>
    </cfRule>
  </conditionalFormatting>
  <conditionalFormatting sqref="F164">
    <cfRule type="expression" dxfId="12" priority="1">
      <formula>"NO CUMPLE"</formula>
    </cfRule>
  </conditionalFormatting>
  <dataValidations count="12">
    <dataValidation type="list" allowBlank="1" showInputMessage="1" showErrorMessage="1" sqref="D10:E12 D195:E195 D192:E192 D119:E119 D115:E117 D113:E113 D93:E93 D73:E73 D53:E53 D33:E33">
      <formula1>"Sí,No"</formula1>
    </dataValidation>
    <dataValidation showInputMessage="1" showErrorMessage="1" sqref="C17:G17 E190 E185:E188 E180 E175 E155:E158 E150 E145 E140 C97:G97 C77:G77 C57:G57 C37:G37"/>
    <dataValidation type="list" allowBlank="1" showInputMessage="1" showErrorMessage="1" errorTitle="                        ERROR" error="Sólo marcar &quot;X&quot; en caso de acreditar código." sqref="D19:D22 E165:E170 E130:E135 D107:D111 D99:D102 D87:D91 D79:D82 D67:D71 D59:D62 D47:D51 D39:D42 D27:D31">
      <formula1>$J$19</formula1>
    </dataValidation>
    <dataValidation type="list" showInputMessage="1" showErrorMessage="1" sqref="E129 E164">
      <formula1>$K$126:$K$129</formula1>
    </dataValidation>
    <dataValidation type="list" allowBlank="1" showInputMessage="1" showErrorMessage="1" sqref="G122 G229 G194">
      <formula1>$K$120:$K$121</formula1>
    </dataValidation>
    <dataValidation type="list" allowBlank="1" showInputMessage="1" showErrorMessage="1" sqref="E136 E151 E146 E141">
      <formula1>$K$136:$K$138</formula1>
    </dataValidation>
    <dataValidation type="list" allowBlank="1" showInputMessage="1" showErrorMessage="1" errorTitle="CUMPLE CON EL OBJETO?" error="SI o NO" sqref="E137 E177 E182 E172 E152 E142 E147">
      <formula1>$J$136:$J$137</formula1>
    </dataValidation>
    <dataValidation type="list" allowBlank="1" showInputMessage="1" showErrorMessage="1" sqref="E171 E181 E176">
      <formula1>$K$171</formula1>
    </dataValidation>
    <dataValidation type="list" showInputMessage="1" showErrorMessage="1" sqref="E201 E211 E221">
      <formula1>$K$198:$K$200</formula1>
    </dataValidation>
    <dataValidation type="list" showInputMessage="1" showErrorMessage="1" sqref="E202 E212 E222">
      <formula1>$K$201:$K$202</formula1>
    </dataValidation>
    <dataValidation type="list" allowBlank="1" showInputMessage="1" showErrorMessage="1" sqref="D232:D234">
      <formula1>$K$231</formula1>
    </dataValidation>
    <dataValidation operator="greaterThan" allowBlank="1" showInputMessage="1" showErrorMessage="1" errorTitle="OJO" error="REVISAR QUE FECHA DE TERMINACIÓN SEA MAYOR QUE LA DE SUSCRIPCIÓN DEL CONTRATO" sqref="D25 D45 D65 D85 D105"/>
  </dataValidations>
  <printOptions horizontalCentered="1"/>
  <pageMargins left="0.39370078740157483" right="0.39370078740157483" top="0.39370078740157483" bottom="0.39370078740157483" header="0.31496062992125984" footer="0.31496062992125984"/>
  <pageSetup paperSize="9" scale="78"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25" operator="containsText" id="{3F858141-5B8D-41A2-A970-5860790FE6B0}">
            <xm:f>NOT(ISERROR(SEARCH($E$129="ADMINISTRACIÓN DE EMPRESAS ",C134)))</xm:f>
            <xm:f>$E$129="ADMINISTRACIÓN DE EMPRESAS "</xm:f>
            <x14:dxf>
              <fill>
                <patternFill>
                  <bgColor theme="5" tint="0.39994506668294322"/>
                </patternFill>
              </fill>
            </x14:dxf>
          </x14:cfRule>
          <xm:sqref>C134:D134</xm:sqref>
        </x14:conditionalFormatting>
        <x14:conditionalFormatting xmlns:xm="http://schemas.microsoft.com/office/excel/2006/main">
          <x14:cfRule type="containsText" priority="21" operator="containsText" id="{3E3F87E6-644C-401E-A411-A1F19C79D0EB}">
            <xm:f>NOT(ISERROR(SEARCH($F$157="CUMPLE",F157)))</xm:f>
            <xm:f>$F$157="CUMPLE"</xm:f>
            <x14:dxf>
              <fill>
                <patternFill>
                  <bgColor rgb="FFFFFF00"/>
                </patternFill>
              </fill>
            </x14:dxf>
          </x14:cfRule>
          <xm:sqref>F157:F158 F188 F190</xm:sqref>
        </x14:conditionalFormatting>
        <x14:conditionalFormatting xmlns:xm="http://schemas.microsoft.com/office/excel/2006/main">
          <x14:cfRule type="containsText" priority="18" operator="containsText" id="{6E7ECB0D-2A82-410F-A36B-1252495ECEED}">
            <xm:f>NOT(ISERROR(SEARCH($E$129="ADMINISTRACIÓN DE EMPRESAS ",C169)))</xm:f>
            <xm:f>$E$129="ADMINISTRACIÓN DE EMPRESAS "</xm:f>
            <x14:dxf>
              <fill>
                <patternFill>
                  <bgColor theme="5" tint="0.39994506668294322"/>
                </patternFill>
              </fill>
            </x14:dxf>
          </x14:cfRule>
          <xm:sqref>C169:D169</xm:sqref>
        </x14:conditionalFormatting>
        <x14:conditionalFormatting xmlns:xm="http://schemas.microsoft.com/office/excel/2006/main">
          <x14:cfRule type="containsText" priority="14" operator="containsText" id="{F47BA876-A059-43F6-B938-6DC6CE46AA1D}">
            <xm:f>NOT(ISERROR(SEARCH($F$157="CUMPLE",F187)))</xm:f>
            <xm:f>$F$157="CUMPLE"</xm:f>
            <x14:dxf>
              <fill>
                <patternFill>
                  <bgColor rgb="FFFFFF00"/>
                </patternFill>
              </fill>
            </x14:dxf>
          </x14:cfRule>
          <xm:sqref>F187</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5" tint="-0.499984740745262"/>
    <pageSetUpPr fitToPage="1"/>
  </sheetPr>
  <dimension ref="B1:XFC20"/>
  <sheetViews>
    <sheetView showGridLines="0" showRowColHeaders="0" tabSelected="1" zoomScaleNormal="100" workbookViewId="0">
      <selection activeCell="D17" sqref="D17"/>
    </sheetView>
  </sheetViews>
  <sheetFormatPr baseColWidth="10" defaultColWidth="0" defaultRowHeight="13.5" zeroHeight="1" x14ac:dyDescent="0.25"/>
  <cols>
    <col min="1" max="1" width="36" style="176" customWidth="1"/>
    <col min="2" max="2" width="11" customWidth="1"/>
    <col min="3" max="3" width="46" customWidth="1"/>
    <col min="4" max="4" width="32.625" bestFit="1" customWidth="1"/>
    <col min="5" max="5" width="10.125" bestFit="1" customWidth="1"/>
    <col min="6" max="8" width="11" hidden="1" customWidth="1"/>
    <col min="9" max="9" width="34.625" hidden="1" customWidth="1"/>
    <col min="10" max="16383" width="11" hidden="1"/>
    <col min="16384" max="16384" width="0.5" style="176" customWidth="1"/>
  </cols>
  <sheetData>
    <row r="1" spans="2:9" ht="36" customHeight="1" x14ac:dyDescent="0.25">
      <c r="B1" s="467" t="s">
        <v>175</v>
      </c>
      <c r="C1" s="467"/>
      <c r="D1" s="467"/>
      <c r="E1" s="467"/>
      <c r="F1" s="197"/>
      <c r="G1" s="197"/>
      <c r="H1" s="197"/>
      <c r="I1" s="197"/>
    </row>
    <row r="2" spans="2:9" ht="38.25" customHeight="1" thickBot="1" x14ac:dyDescent="0.3">
      <c r="B2" s="468" t="s">
        <v>176</v>
      </c>
      <c r="C2" s="468"/>
      <c r="D2" s="468"/>
      <c r="E2" s="468"/>
      <c r="F2" s="197"/>
      <c r="G2" s="197"/>
      <c r="H2" s="197"/>
      <c r="I2" s="197"/>
    </row>
    <row r="3" spans="2:9" ht="14.25" thickBot="1" x14ac:dyDescent="0.3">
      <c r="B3" s="226" t="s">
        <v>179</v>
      </c>
      <c r="C3" s="227" t="s">
        <v>177</v>
      </c>
      <c r="D3" s="227" t="s">
        <v>178</v>
      </c>
      <c r="E3" s="228" t="s">
        <v>160</v>
      </c>
    </row>
    <row r="4" spans="2:9" ht="27.75" customHeight="1" x14ac:dyDescent="0.25">
      <c r="B4" s="223">
        <v>1</v>
      </c>
      <c r="C4" s="224" t="str">
        <f>'PROPONENTE (1)'!C3:G3</f>
        <v>CENTURY MEDIA S.A.S.</v>
      </c>
      <c r="D4" s="225" t="str">
        <f>'PROPONENTE (1)'!G247</f>
        <v>HABILITADO</v>
      </c>
      <c r="E4" s="225">
        <f>'PROPONENTE (1)'!G245</f>
        <v>50</v>
      </c>
    </row>
    <row r="5" spans="2:9" ht="27.75" customHeight="1" x14ac:dyDescent="0.25">
      <c r="B5" s="223">
        <v>2</v>
      </c>
      <c r="C5" s="224" t="str">
        <f>'PROPONENTE (2)'!C3:G3</f>
        <v>CONSORCIO NACIONAL DE MEDIOS</v>
      </c>
      <c r="D5" s="225" t="str">
        <f>'PROPONENTE (2)'!G247</f>
        <v>HABILITADO</v>
      </c>
      <c r="E5" s="225">
        <f>'PROPONENTE (2)'!G245</f>
        <v>50</v>
      </c>
    </row>
    <row r="6" spans="2:9" ht="43.5" customHeight="1" x14ac:dyDescent="0.25">
      <c r="B6" s="223">
        <v>3</v>
      </c>
      <c r="C6" s="224" t="str">
        <f>'PROPONENTE (3)'!C3:G3</f>
        <v>UNIÓN TEMPORAL ERCA Y UNIVERSAL GROUP</v>
      </c>
      <c r="D6" s="243" t="s">
        <v>331</v>
      </c>
      <c r="E6" s="225">
        <f>'PROPONENTE (3)'!G245</f>
        <v>50</v>
      </c>
    </row>
    <row r="7" spans="2:9" ht="27.75" customHeight="1" x14ac:dyDescent="0.25">
      <c r="B7" s="223">
        <v>4</v>
      </c>
      <c r="C7" s="224" t="str">
        <f>'PROPONENTE (4)'!C3:G3</f>
        <v>ADD MEDIA</v>
      </c>
      <c r="D7" s="225" t="str">
        <f>'PROPONENTE (4)'!G247</f>
        <v>HABILITADO</v>
      </c>
      <c r="E7" s="225">
        <f>'PROPONENTE (4)'!G245</f>
        <v>50</v>
      </c>
    </row>
    <row r="8" spans="2:9" ht="27.75" customHeight="1" x14ac:dyDescent="0.25">
      <c r="B8" s="223">
        <v>5</v>
      </c>
      <c r="C8" s="224" t="str">
        <f>'PROPONENTE (5)'!C3:G3</f>
        <v>OPTIMA TM S.A.S</v>
      </c>
      <c r="D8" s="225" t="str">
        <f>'PROPONENTE (5)'!G247</f>
        <v>HABILITADO</v>
      </c>
      <c r="E8" s="225">
        <f>'PROPONENTE (5)'!G245</f>
        <v>49</v>
      </c>
    </row>
    <row r="9" spans="2:9" ht="27.75" customHeight="1" x14ac:dyDescent="0.25">
      <c r="B9" s="223">
        <v>6</v>
      </c>
      <c r="C9" s="224" t="str">
        <f>'PROPONENTE (6)'!C3:G3</f>
        <v>SERVIMEDIOS</v>
      </c>
      <c r="D9" s="225" t="str">
        <f>'PROPONENTE (6)'!G247</f>
        <v>NO HABILITADO</v>
      </c>
      <c r="E9" s="225">
        <f>'PROPONENTE (6)'!G245</f>
        <v>49</v>
      </c>
    </row>
    <row r="10" spans="2:9" ht="27.75" customHeight="1" x14ac:dyDescent="0.25">
      <c r="B10" s="223">
        <v>7</v>
      </c>
      <c r="C10" s="224" t="str">
        <f>'PROPONENTE (7)'!C3:G3</f>
        <v>UNIÓN TEMPORAL-UT LIFECPM YCENTRAL PROMOTORA DE MEDIOS  S.A.S.</v>
      </c>
      <c r="D10" s="225" t="str">
        <f>'PROPONENTE (7)'!G247</f>
        <v>HABILITADO</v>
      </c>
      <c r="E10" s="225">
        <f>'PROPONENTE (7)'!G245</f>
        <v>49</v>
      </c>
    </row>
    <row r="11" spans="2:9" ht="27.75" customHeight="1" x14ac:dyDescent="0.25">
      <c r="B11" s="223">
        <v>8</v>
      </c>
      <c r="C11" s="224" t="str">
        <f>'PROPONENTE (8)'!C3:G3</f>
        <v>LINKTIC S.A.S.</v>
      </c>
      <c r="D11" s="225" t="str">
        <f>'PROPONENTE (8)'!G247</f>
        <v>HABILITADO</v>
      </c>
      <c r="E11" s="225">
        <f>'PROPONENTE (8)'!G245</f>
        <v>49</v>
      </c>
    </row>
    <row r="12" spans="2:9" ht="27.75" customHeight="1" x14ac:dyDescent="0.25">
      <c r="B12" s="223">
        <v>9</v>
      </c>
      <c r="C12" s="224" t="str">
        <f>'PROPONENTE (9)'!C3:G3</f>
        <v>BIG MEDIA PUBLICIDAD S.A.S.</v>
      </c>
      <c r="D12" s="225" t="str">
        <f>'PROPONENTE (9)'!G247</f>
        <v>HABILITADO</v>
      </c>
      <c r="E12" s="225">
        <f>'PROPONENTE (9)'!G245</f>
        <v>49</v>
      </c>
    </row>
    <row r="13" spans="2:9" ht="27.75" customHeight="1" x14ac:dyDescent="0.25">
      <c r="B13" s="223">
        <v>10</v>
      </c>
      <c r="C13" s="224" t="str">
        <f>'PROPONENTE (10)'!C3:G3</f>
        <v>GRUPO ONE S.A.S</v>
      </c>
      <c r="D13" s="225" t="str">
        <f>'PROPONENTE (10)'!G247</f>
        <v>NO HABILITADO</v>
      </c>
      <c r="E13" s="225">
        <f>'PROPONENTE (10)'!G245</f>
        <v>50</v>
      </c>
    </row>
    <row r="14" spans="2:9" x14ac:dyDescent="0.25"/>
    <row r="15" spans="2:9" x14ac:dyDescent="0.25"/>
    <row r="16" spans="2:9" x14ac:dyDescent="0.25"/>
    <row r="17" spans="3:4" ht="36.75" customHeight="1" x14ac:dyDescent="0.25">
      <c r="C17" s="246" t="s">
        <v>332</v>
      </c>
      <c r="D17" s="246" t="s">
        <v>332</v>
      </c>
    </row>
    <row r="18" spans="3:4" x14ac:dyDescent="0.25">
      <c r="C18" s="244" t="s">
        <v>311</v>
      </c>
      <c r="D18" s="244" t="s">
        <v>312</v>
      </c>
    </row>
    <row r="19" spans="3:4" x14ac:dyDescent="0.25">
      <c r="C19" s="245" t="s">
        <v>310</v>
      </c>
      <c r="D19" s="245" t="s">
        <v>310</v>
      </c>
    </row>
    <row r="20" spans="3:4" ht="54.75" customHeight="1" x14ac:dyDescent="0.25"/>
  </sheetData>
  <sheetProtection algorithmName="SHA-512" hashValue="RpM5hkk8t2XmHsePrSJwB6dsvx9I2RyKQ2ic3fP5Wvk8mMtg36Kw4Yv6t+Q/ZUXXHClKUrhiM7mJalT2w6hL/w==" saltValue="3mI/UxnGKqKK010GJ/4Hiw==" spinCount="100000" sheet="1" objects="1" scenarios="1" selectLockedCells="1" selectUnlockedCells="1"/>
  <mergeCells count="2">
    <mergeCell ref="B1:E1"/>
    <mergeCell ref="B2:E2"/>
  </mergeCells>
  <hyperlinks>
    <hyperlink ref="C4" location="'PROPONENTE (1)'!A1" display="'PROPONENTE (1)'!A1"/>
    <hyperlink ref="C5" location="'PROPONENTE (2)'!A1" display="'PROPONENTE (2)'!A1"/>
    <hyperlink ref="C6" location="'PROPONENTE (3)'!A1" display="'PROPONENTE (3)'!A1"/>
    <hyperlink ref="C7" location="'PROPONENTE (4)'!A1" display="'PROPONENTE (4)'!A1"/>
    <hyperlink ref="C8" location="'PROPONENTE (5)'!A1" display="'PROPONENTE (5)'!A1"/>
    <hyperlink ref="C9" location="'PROPONENTE (6)'!A1" display="'PROPONENTE (6)'!A1"/>
    <hyperlink ref="C10" location="'PROPONENTE (7)'!A1" display="'PROPONENTE (7)'!A1"/>
    <hyperlink ref="C11" location="'PROPONENTE (8)'!A1" display="'PROPONENTE (8)'!A1"/>
    <hyperlink ref="C12" location="'PROPONENTE (9)'!A1" display="'PROPONENTE (9)'!A1"/>
    <hyperlink ref="C13" location="'PROPONENTE (10)'!A1" display="'PROPONENTE (10)'!A1"/>
  </hyperlinks>
  <pageMargins left="0.7" right="0.7" top="0.75" bottom="0.75" header="0.3" footer="0.3"/>
  <pageSetup scale="86"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Inicio</vt:lpstr>
      <vt:lpstr>Hoja1</vt:lpstr>
      <vt:lpstr>PROPONENTE (10)</vt:lpstr>
      <vt:lpstr>PROPONENTE (9)</vt:lpstr>
      <vt:lpstr>PROPONENTE (8)</vt:lpstr>
      <vt:lpstr>PROPONENTE (7)</vt:lpstr>
      <vt:lpstr>PROPONENTE (6)</vt:lpstr>
      <vt:lpstr>PROPONENTE (5)</vt:lpstr>
      <vt:lpstr>PROPONENTE (4)</vt:lpstr>
      <vt:lpstr>PROPONENTE (3)</vt:lpstr>
      <vt:lpstr>PROPONENTE (2)</vt:lpstr>
      <vt:lpstr>PROPONENTE (1)</vt:lpstr>
      <vt:lpstr>CONSOLIDADO</vt:lpstr>
      <vt:lpstr>CONSOLIDADO!Área_de_impresión</vt:lpstr>
      <vt:lpstr>'PROPONENTE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Moreno</dc:creator>
  <cp:lastModifiedBy>Gustavo Andres Lobo Garrido</cp:lastModifiedBy>
  <cp:lastPrinted>2019-08-14T14:59:15Z</cp:lastPrinted>
  <dcterms:created xsi:type="dcterms:W3CDTF">2018-05-24T06:16:51Z</dcterms:created>
  <dcterms:modified xsi:type="dcterms:W3CDTF">2019-08-14T16:33:00Z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v-rimour@microsoft.com</vt:lpwstr>
  </property>
  <property fmtid="{D5CDD505-2E9C-101B-9397-08002B2CF9AE}" pid="5" name="MSIP_Label_f42aa342-8706-4288-bd11-ebb85995028c_SetDate">
    <vt:lpwstr>2018-05-24T06:16:57.7050034Z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