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3695" windowHeight="10140"/>
  </bookViews>
  <sheets>
    <sheet name="PRESUPUESTO OBRA" sheetId="1" r:id="rId1"/>
  </sheets>
  <externalReferences>
    <externalReference r:id="rId2"/>
    <externalReference r:id="rId3"/>
    <externalReference r:id="rId4"/>
    <externalReference r:id="rId5"/>
  </externalReferences>
  <definedNames>
    <definedName name="__123Graph_A" localSheetId="0" hidden="1">[1]Alcantarillas!#REF!</definedName>
    <definedName name="__123Graph_A" hidden="1">[1]Alcantarillas!#REF!</definedName>
    <definedName name="__123Graph_B" localSheetId="0" hidden="1">[1]Alcantarillas!#REF!</definedName>
    <definedName name="__123Graph_B" hidden="1">[1]Alcantarillas!#REF!</definedName>
    <definedName name="__123Graph_C" localSheetId="0" hidden="1">[1]Alcantarillas!#REF!</definedName>
    <definedName name="__123Graph_C" hidden="1">[1]Alcantarillas!#REF!</definedName>
    <definedName name="__123Graph_D" localSheetId="0" hidden="1">[1]Alcantarillas!#REF!</definedName>
    <definedName name="__123Graph_D" hidden="1">[1]Alcantarillas!#REF!</definedName>
    <definedName name="__123Graph_X" localSheetId="0" hidden="1">[1]Alcantarillas!#REF!</definedName>
    <definedName name="__123Graph_X" hidden="1">[1]Alcantarillas!#REF!</definedName>
    <definedName name="_A2" hidden="1">{#N/A,#N/A,FALSE,"Costos Productos 6A";#N/A,#N/A,FALSE,"Costo Unitario Total H-94-12"}</definedName>
    <definedName name="_Dist_Bin" hidden="1">#N/A</definedName>
    <definedName name="_Fill" localSheetId="0" hidden="1">#REF!</definedName>
    <definedName name="_Fill" hidden="1">#REF!</definedName>
    <definedName name="_xlnm._FilterDatabase" localSheetId="0" hidden="1">'[2]46W9'!#REF!</definedName>
    <definedName name="_xlnm._FilterDatabase" hidden="1">'[2]46W9'!#REF!</definedName>
    <definedName name="_Key1" localSheetId="0" hidden="1">#REF!</definedName>
    <definedName name="_Key1" hidden="1">#REF!</definedName>
    <definedName name="_Key2" localSheetId="0" hidden="1">#REF!</definedName>
    <definedName name="_Key2" hidden="1">#REF!</definedName>
    <definedName name="_Order1" hidden="1">255</definedName>
    <definedName name="_Order2" hidden="1">255</definedName>
    <definedName name="_Parse_Out" localSheetId="0" hidden="1">#REF!</definedName>
    <definedName name="_Parse_Out" hidden="1">#REF!</definedName>
    <definedName name="_Regression_Int" hidden="1">1</definedName>
    <definedName name="_Regression_Out" hidden="1">#N/A</definedName>
    <definedName name="_Regression_X" hidden="1">#N/A</definedName>
    <definedName name="_Regression_Y" hidden="1">#N/A</definedName>
    <definedName name="_Sort" localSheetId="0" hidden="1">#REF!</definedName>
    <definedName name="_Sort" hidden="1">#REF!</definedName>
    <definedName name="_Table1_In1" localSheetId="0" hidden="1">#REF!</definedName>
    <definedName name="_Table1_In1" hidden="1">#REF!</definedName>
    <definedName name="_Table1_Out" localSheetId="0" hidden="1">#REF!</definedName>
    <definedName name="_Table1_Out" hidden="1">#REF!</definedName>
    <definedName name="´cAE°eE¹" localSheetId="0" hidden="1">#REF!</definedName>
    <definedName name="´cAE°eE¹" hidden="1">#REF!</definedName>
    <definedName name="￠￥cAE¡ÆeEⓒo" localSheetId="0" hidden="1">#REF!</definedName>
    <definedName name="￠￥cAE¡ÆeEⓒo" hidden="1">#REF!</definedName>
    <definedName name="a6d" hidden="1">{#N/A,#N/A,FALSE,"DITCAR";#N/A,#N/A,FALSE,"a1";#N/A,#N/A,FALSE,"a2";#N/A,#N/A,FALSE,"a3";#N/A,#N/A,FALSE,"a4";#N/A,#N/A,FALSE,"a4a";#N/A,#N/A,FALSE,"a4B";#N/A,#N/A,FALSE,"a4C";#N/A,#N/A,FALSE,"A5a ";#N/A,#N/A,FALSE,"A5b";#N/A,#N/A,FALSE,"A6A";#N/A,#N/A,FALSE,"A6B";#N/A,#N/A,FALSE,"A6C";#N/A,#N/A,FALSE,"04PG12NB"}</definedName>
    <definedName name="aaaaaaa" hidden="1">{#N/A,#N/A,FALSE,"type1";#N/A,#N/A,FALSE,"지지력";#N/A,#N/A,FALSE,"PILE계산";#N/A,#N/A,FALSE,"PILE ";#N/A,#N/A,FALSE,"철근량";#N/A,#N/A,FALSE,"균열검토";#N/A,#N/A,FALSE,"날개벽";#N/A,#N/A,FALSE,"주철근조립도";#N/A,#N/A,FALSE,"교좌"}</definedName>
    <definedName name="AccesNvoAbs" localSheetId="0" hidden="1">#REF!</definedName>
    <definedName name="AccesNvoAbs" hidden="1">#REF!</definedName>
    <definedName name="AccessDatabase" hidden="1">"C:\posec\DATABASE\vlv_list\vlvlist1.mdb"</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fdasgh" hidden="1">{#N/A,#N/A,FALSE,"CCTV"}</definedName>
    <definedName name="afdsfdg" hidden="1">{#N/A,#N/A,FALSE,"CCTV"}</definedName>
    <definedName name="afffgff" hidden="1">{#N/A,#N/A,FALSE,"CCTV"}</definedName>
    <definedName name="Ajusteinf" hidden="1">{#N/A,#N/A,FALSE,"Costos Productos 6A";#N/A,#N/A,FALSE,"Costo Unitario Total H-94-12"}</definedName>
    <definedName name="AJUSTPTO" hidden="1">{#N/A,#N/A,FALSE,"Costos Productos 6A";#N/A,#N/A,FALSE,"Costo Unitario Total H-94-12"}</definedName>
    <definedName name="aqua" localSheetId="0" hidden="1">#REF!</definedName>
    <definedName name="aqua" hidden="1">#REF!</definedName>
    <definedName name="_xlnm.Print_Area" localSheetId="0">'PRESUPUESTO OBRA'!$A$1:$F$350</definedName>
    <definedName name="ARPASEVAN" hidden="1">{#N/A,#N/A,FALSE,"CCTV"}</definedName>
    <definedName name="ARTICULO" hidden="1">[3]Hoja1!$B$6:$B$56</definedName>
    <definedName name="bfbfdhfdhdfgh" hidden="1">{#N/A,#N/A,FALSE,"CCTV"}</definedName>
    <definedName name="BLPH1" hidden="1">#N/A</definedName>
    <definedName name="BM" hidden="1">{#N/A,#N/A,FALSE,"CCTV"}</definedName>
    <definedName name="CABCELAR" hidden="1">{#N/A,#N/A,FALSE,"Costos Productos 6A";#N/A,#N/A,FALSE,"Costo Unitario Total H-94-12"}</definedName>
    <definedName name="CESAR" hidden="1">{#N/A,#N/A,FALSE,"Costos Productos 6A";#N/A,#N/A,FALSE,"Costo Unitario Total H-94-12"}</definedName>
    <definedName name="CHACA" hidden="1">#N/A</definedName>
    <definedName name="CONTABLE" hidden="1">{#N/A,#N/A,FALSE,"CIBHA05A";#N/A,#N/A,FALSE,"CIBHA05B"}</definedName>
    <definedName name="CONTABLES" hidden="1">{#N/A,#N/A,FALSE,"Costos Productos 6A";#N/A,#N/A,FALSE,"Costo Unitario Total H-94-12"}</definedName>
    <definedName name="cost04" hidden="1">{#N/A,#N/A,FALSE,"Costos Productos 6A";#N/A,#N/A,FALSE,"Costo Unitario Total H-94-12"}</definedName>
    <definedName name="COSTCONTAB" hidden="1">{#N/A,#N/A,FALSE,"Costos Productos 6A";#N/A,#N/A,FALSE,"Costo Unitario Total H-94-12"}</definedName>
    <definedName name="costivos" hidden="1">{#N/A,#N/A,FALSE,"Costos Productos 6A";#N/A,#N/A,FALSE,"Costo Unitario Total H-94-12"}</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RUDOS" hidden="1">{#N/A,#N/A,FALSE,"CIBHA05A";#N/A,#N/A,FALSE,"CIBHA05B"}</definedName>
    <definedName name="ddd" hidden="1">{"'Sheet1'!$A$1:$G$85"}</definedName>
    <definedName name="DDDD" hidden="1">{#N/A,#N/A,FALSE,"Costos Productos 6A";#N/A,#N/A,FALSE,"Costo Unitario Total H-94-12"}</definedName>
    <definedName name="DDFD" hidden="1">{#N/A,#N/A,FALSE,"CCTV"}</definedName>
    <definedName name="dgfgjgj" hidden="1">{#N/A,#N/A,FALSE,"CCTV"}</definedName>
    <definedName name="Electricosptap" hidden="1">{"Acueducto",#N/A,FALSE,"Base"}</definedName>
    <definedName name="equipo" hidden="1">{"CONCABL1.1",#N/A,FALSE,"1.1.1a1.1.3 ACSR";"AISL1.2",#N/A,FALSE,"1.1.1a1.1.3 ACSR";"torr1.1.3",#N/A,FALSE,"1.1.1a1.1.3 ACSR";"cm1.2",#N/A,FALSE,"1.2 ACSR";"cm2.2",#N/A,FALSE,"1.2 ACSR";#N/A,#N/A,FALSE,"1.3 ACSR";#N/A,#N/A,FALSE,"2.1.1A2.1.3 ACAR";"ac2.1",#N/A,FALSE,"1.2 ACAR";"ac2.2",#N/A,FALSE,"1.2 ACAR";#N/A,#N/A,FALSE,"2.3 ACAR"}</definedName>
    <definedName name="eyteyt" hidden="1">{#N/A,#N/A,FALSE,"CCTV"}</definedName>
    <definedName name="FA" hidden="1">{#N/A,#N/A,FALSE,"VOL695";#N/A,#N/A,FALSE,"anexo1";#N/A,#N/A,FALSE,"anexo2";#N/A,#N/A,FALSE,"anexo3";#N/A,#N/A,FALSE,"anexo4";#N/A,#N/A,FALSE,"anexo5a";#N/A,#N/A,FALSE,"anexo5b";#N/A,#N/A,FALSE,"anexo6a";#N/A,#N/A,FALSE,"anexo6a";#N/A,#N/A,FALSE,"anexo6c";#N/A,#N/A,FALSE,"anexo7a";#N/A,#N/A,FALSE,"anexo7b";#N/A,#N/A,FALSE,"anexo7c"}</definedName>
    <definedName name="FC_COPIA" hidden="1">{"'Sheet1'!$A$1:$G$85"}</definedName>
    <definedName name="fddfhdfhdgh" hidden="1">{#N/A,#N/A,FALSE,"CCTV"}</definedName>
    <definedName name="fdf" hidden="1">{#N/A,#N/A,FALSE,"CCTV"}</definedName>
    <definedName name="FDFDF" hidden="1">{#N/A,#N/A,FALSE,"CCTV"}</definedName>
    <definedName name="ff" hidden="1">{#N/A,#N/A,FALSE,"CCTV"}</definedName>
    <definedName name="fffff" hidden="1">{"'Sheet1'!$A$1:$G$85"}</definedName>
    <definedName name="ffffff" hidden="1">{#N/A,#N/A,FALSE,"CCTV"}</definedName>
    <definedName name="FGF" hidden="1">{#N/A,#N/A,FALSE,"CCTV"}</definedName>
    <definedName name="fhgjfghfghgf" hidden="1">{#N/A,#N/A,FALSE,"CCTV"}</definedName>
    <definedName name="fORMA9698" hidden="1">{#N/A,#N/A,FALSE,"CIBHA05A";#N/A,#N/A,FALSE,"CIBHA05B"}</definedName>
    <definedName name="FORMAUNIT" hidden="1">{#N/A,#N/A,FALSE,"Costos Productos 6A";#N/A,#N/A,FALSE,"Costo Unitario Total H-94-12"}</definedName>
    <definedName name="gfjgfh" hidden="1">{#N/A,#N/A,FALSE,"CCTV"}</definedName>
    <definedName name="gfjgfhfg" hidden="1">{#N/A,#N/A,FALSE,"CCTV"}</definedName>
    <definedName name="GRCHIS0599" hidden="1">{#N/A,#N/A,FALSE,"Costos Productos 6A";#N/A,#N/A,FALSE,"Costo Unitario Total H-94-12"}</definedName>
    <definedName name="hfdgfdg" hidden="1">{#N/A,#N/A,FALSE,"CCTV"}</definedName>
    <definedName name="hfjhhjj" hidden="1">{#N/A,#N/A,FALSE,"CCTV"}</definedName>
    <definedName name="hgjfgh" hidden="1">{#N/A,#N/A,FALSE,"CCTV"}</definedName>
    <definedName name="hgjgfhgh" hidden="1">{#N/A,#N/A,FALSE,"CCTV"}</definedName>
    <definedName name="hh" hidden="1">{#N/A,#N/A,FALSE,"CCTV"}</definedName>
    <definedName name="HHH" hidden="1">{#N/A,#N/A,FALSE,"CCTV"}</definedName>
    <definedName name="HISTORICO" hidden="1">{#N/A,#N/A,FALSE,"Costos Productos 6A";#N/A,#N/A,FALSE,"Costo Unitario Total H-94-12"}</definedName>
    <definedName name="HSIT" hidden="1">{#N/A,#N/A,FALSE,"CIBHA05A";#N/A,#N/A,FALSE,"CIBHA05B"}</definedName>
    <definedName name="HTML_CodePage" hidden="1">1252</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iouolkll" hidden="1">{#N/A,#N/A,FALSE,"CCTV"}</definedName>
    <definedName name="impuestos" hidden="1">{"'Sheet1'!$A$1:$G$85"}</definedName>
    <definedName name="INDPYG9698" hidden="1">{#N/A,#N/A,FALSE,"Costos Productos 6A";#N/A,#N/A,FALSE,"Costo Unitario Total H-94-12"}</definedName>
    <definedName name="ING" hidden="1">{#N/A,#N/A,FALSE,"DITCAR";#N/A,#N/A,FALSE,"a1";#N/A,#N/A,FALSE,"a2";#N/A,#N/A,FALSE,"a3";#N/A,#N/A,FALSE,"a4";#N/A,#N/A,FALSE,"a4a";#N/A,#N/A,FALSE,"a4B";#N/A,#N/A,FALSE,"a4C";#N/A,#N/A,FALSE,"A5a ";#N/A,#N/A,FALSE,"A5b";#N/A,#N/A,FALSE,"A6A";#N/A,#N/A,FALSE,"A6B";#N/A,#N/A,FALSE,"A6C";#N/A,#N/A,FALSE,"04PG12NB"}</definedName>
    <definedName name="INGREHIS" hidden="1">{#N/A,#N/A,FALSE,"CIBHA05A";#N/A,#N/A,FALSE,"CIBHA05B"}</definedName>
    <definedName name="IOPIOU" hidden="1">{#N/A,#N/A,FALSE,"Costos Productos 6A";#N/A,#N/A,FALSE,"Costo Unitario Total H-94-12"}</definedName>
    <definedName name="jhhhh" hidden="1">{#N/A,#N/A,FALSE,"CCTV"}</definedName>
    <definedName name="kghlgh" hidden="1">{#N/A,#N/A,FALSE,"CCTV"}</definedName>
    <definedName name="kiulil" hidden="1">{#N/A,#N/A,FALSE,"CCTV"}</definedName>
    <definedName name="kj" localSheetId="0" hidden="1">#REF!</definedName>
    <definedName name="kj" hidden="1">#REF!</definedName>
    <definedName name="kjhlh" hidden="1">{#N/A,#N/A,FALSE,"CCTV"}</definedName>
    <definedName name="kjhljhk" hidden="1">{#N/A,#N/A,FALSE,"CCTV"}</definedName>
    <definedName name="KO" localSheetId="0" hidden="1">#REF!</definedName>
    <definedName name="KO" hidden="1">#REF!</definedName>
    <definedName name="limcount" hidden="1">1</definedName>
    <definedName name="lklhlkjl" hidden="1">{#N/A,#N/A,FALSE,"CCTV"}</definedName>
    <definedName name="mecanico" hidden="1">{"CONCABL1.1",#N/A,FALSE,"1.1.1a1.1.3 ACSR";"AISL1.2",#N/A,FALSE,"1.1.1a1.1.3 ACSR";"torr1.1.3",#N/A,FALSE,"1.1.1a1.1.3 ACSR";"cm1.2",#N/A,FALSE,"1.2 ACSR";"cm2.2",#N/A,FALSE,"1.2 ACSR";#N/A,#N/A,FALSE,"1.3 ACSR";#N/A,#N/A,FALSE,"2.1.1A2.1.3 ACAR";"ac2.1",#N/A,FALSE,"1.2 ACAR";"ac2.2",#N/A,FALSE,"1.2 ACAR";#N/A,#N/A,FALSE,"2.3 ACAR"}</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LKJ" hidden="1">{#N/A,#N/A,FALSE,"Costos Productos 6A";#N/A,#N/A,FALSE,"Costo Unitario Total H-94-12"}</definedName>
    <definedName name="mmmmm" hidden="1">{#N/A,#N/A,FALSE,"CCTV"}</definedName>
    <definedName name="MPA" hidden="1">{"'Sheet1'!$A$1:$G$85"}</definedName>
    <definedName name="NEWNAME" hidden="1">{#N/A,#N/A,FALSE,"CCTV"}</definedName>
    <definedName name="nkknk" hidden="1">{#N/A,#N/A,FALSE,"CCTV"}</definedName>
    <definedName name="noemi" hidden="1">{#N/A,#N/A,FALSE,"Costos Productos 6A";#N/A,#N/A,FALSE,"Costo Unitario Total H-94-12"}</definedName>
    <definedName name="ODH" localSheetId="0" hidden="1">#REF!</definedName>
    <definedName name="ODH" hidden="1">#REF!</definedName>
    <definedName name="oficial" hidden="1">{#N/A,#N/A,FALSE,"CIBHA05A";#N/A,#N/A,FALSE,"CIBHA05B"}</definedName>
    <definedName name="oililui" hidden="1">{#N/A,#N/A,FALSE,"CCTV"}</definedName>
    <definedName name="PPP" hidden="1">{#N/A,#N/A,FALSE,"CCTV"}</definedName>
    <definedName name="PPT" hidden="1">#N/A</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E" hidden="1">{#N/A,#N/A,FALSE,"Costos Productos 6A";#N/A,#N/A,FALSE,"Costo Unitario Total H-94-12"}</definedName>
    <definedName name="QR" hidden="1">{#N/A,#N/A,FALSE,"Costos Productos 6A";#N/A,#N/A,FALSE,"Costo Unitario Total H-94-12"}</definedName>
    <definedName name="QT" hidden="1">{#N/A,#N/A,FALSE,"Costos Productos 6A";#N/A,#N/A,FALSE,"Costo Unitario Total H-94-12"}</definedName>
    <definedName name="QU" hidden="1">{#N/A,#N/A,FALSE,"Costos Productos 6A";#N/A,#N/A,FALSE,"Costo Unitario Total H-94-12"}</definedName>
    <definedName name="QW" hidden="1">{#N/A,#N/A,FALSE,"Costos Productos 6A";#N/A,#N/A,FALSE,"Costo Unitario Total H-94-12"}</definedName>
    <definedName name="rarewt" hidden="1">{#N/A,#N/A,FALSE,"CCTV"}</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g" hidden="1">{"Acueducto",#N/A,FALSE,"Base"}</definedName>
    <definedName name="Rgr" hidden="1">{"Acueducto",#N/A,FALSE,"Base"}</definedName>
    <definedName name="rr" hidden="1">{"'Sheet1'!$A$1:$G$85"}</definedName>
    <definedName name="rrr" hidden="1">{"Acueducto",#N/A,FALSE,"Base"}</definedName>
    <definedName name="rrrrr" hidden="1">{"'Sheet1'!$A$1:$G$85"}</definedName>
    <definedName name="RRRRRRR" hidden="1">{"'Sheet1'!$A$1:$G$85"}</definedName>
    <definedName name="sencount" hidden="1">1</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tab" hidden="1">{"CONCABL1.1",#N/A,FALSE,"1.1.1a1.1.3 ACSR";"AISL1.2",#N/A,FALSE,"1.1.1a1.1.3 ACSR";"torr1.1.3",#N/A,FALSE,"1.1.1a1.1.3 ACSR";"cm1.2",#N/A,FALSE,"1.2 ACSR";"cm2.2",#N/A,FALSE,"1.2 ACSR";#N/A,#N/A,FALSE,"1.3 ACSR";#N/A,#N/A,FALSE,"2.1.1A2.1.3 ACAR";"ac2.1",#N/A,FALSE,"1.2 ACAR";"ac2.2",#N/A,FALSE,"1.2 ACAR";#N/A,#N/A,FALSE,"2.3 ACAR"}</definedName>
    <definedName name="_xlnm.Print_Titles" localSheetId="0">'PRESUPUESTO OBRA'!$1:$5</definedName>
    <definedName name="UUU" hidden="1">{#N/A,#N/A,FALSE,"CCTV"}</definedName>
    <definedName name="vvvv" hidden="1">{"'Sheet1'!$A$1:$G$85"}</definedName>
    <definedName name="vvvvvv" hidden="1">{#N/A,#N/A,FALSE,"Costos Productos 6A";#N/A,#N/A,FALSE,"Costo Unitario Total H-94-12"}</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formu." hidden="1">{"VIA1",#N/A,TRUE,"formul";"VIA2",#N/A,TRUE,"formul";"VIA3",#N/A,TRUE,"formul"}</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umen." hidden="1">{#N/A,#N/A,FALSE,"Hoja1";#N/A,#N/A,FALSE,"Hoja2"}</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x" hidden="1">{"CONCABL1.1",#N/A,FALSE,"1.1.1a1.1.3 ACSR";"AISL1.2",#N/A,FALSE,"1.1.1a1.1.3 ACSR";"torr1.1.3",#N/A,FALSE,"1.1.1a1.1.3 ACSR";"cm1.2",#N/A,FALSE,"1.2 ACSR";"cm2.2",#N/A,FALSE,"1.2 ACSR";#N/A,#N/A,FALSE,"1.3 ACSR";#N/A,#N/A,FALSE,"2.1.1A2.1.3 ACAR";"ac2.1",#N/A,FALSE,"1.2 ACAR";"ac2.2",#N/A,FALSE,"1.2 ACAR";#N/A,#N/A,FALSE,"2.3 ACAR"}</definedName>
    <definedName name="XXX" hidden="1">{"'Sheet1'!$A$1:$G$85"}</definedName>
    <definedName name="xxxx" hidden="1">{"'Sheet1'!$A$1:$G$85"}</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 hidden="1">{"via1",#N/A,TRUE,"general";"via2",#N/A,TRUE,"general";"via3",#N/A,TRUE,"general"}</definedName>
    <definedName name="yrdtytyt" hidden="1">{#N/A,#N/A,FALSE,"CCTV"}</definedName>
    <definedName name="yyyyy" hidden="1">{#N/A,#N/A,FALSE,"Costos Productos 6A";#N/A,#N/A,FALSE,"Costo Unitario Total H-94-12"}</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6A872D_15DF_436A_8459_CE22F6819FF4_.wvu.Rows" localSheetId="0" hidden="1">[2]Presentacion!#REF!</definedName>
    <definedName name="Z_086A872D_15DF_436A_8459_CE22F6819FF4_.wvu.Rows" hidden="1">[2]Presentacion!#REF!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55C8B2E_861A_459E_9D09_3AF38A1DE99E_.wvu.Rows" localSheetId="0" hidden="1">[2]Presentacion!#REF!</definedName>
    <definedName name="Z_D55C8B2E_861A_459E_9D09_3AF38A1DE99E_.wvu.Rows" hidden="1">[2]Presentacion!#REF!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540D718_D9AA_403F_AE49_60D937FD77E5_.wvu.Rows" localSheetId="0" hidden="1">[2]Presentacion!#REF!</definedName>
    <definedName name="Z_F540D718_D9AA_403F_AE49_60D937FD77E5_.wvu.Rows" hidden="1">[2]Presentacion!#REF!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ㄴㅁㅇㄹ" hidden="1">{#N/A,#N/A,FALSE,"CCTV"}</definedName>
    <definedName name="당초계획" localSheetId="0" hidden="1">#REF!</definedName>
    <definedName name="당초계획" hidden="1">#REF!</definedName>
    <definedName name="보충" localSheetId="0" hidden="1">#REF!</definedName>
    <definedName name="보충" hidden="1">#REF!</definedName>
    <definedName name="부대공사" localSheetId="0" hidden="1">#REF!</definedName>
    <definedName name="부대공사" hidden="1">#REF!</definedName>
    <definedName name="사업부양식2" localSheetId="0" hidden="1">#REF!</definedName>
    <definedName name="사업부양식2" hidden="1">#REF!</definedName>
    <definedName name="손익계산서" localSheetId="0" hidden="1">#REF!</definedName>
    <definedName name="손익계산서" hidden="1">#REF!</definedName>
    <definedName name="이름" hidden="1">{#N/A,#N/A,FALSE,"CCTV"}</definedName>
  </definedNames>
  <calcPr calcId="145621"/>
</workbook>
</file>

<file path=xl/calcChain.xml><?xml version="1.0" encoding="utf-8"?>
<calcChain xmlns="http://schemas.openxmlformats.org/spreadsheetml/2006/main">
  <c r="F122" i="1" l="1"/>
  <c r="F94" i="1"/>
  <c r="F93" i="1"/>
  <c r="F211" i="1" l="1"/>
  <c r="F210" i="1"/>
  <c r="F209" i="1"/>
  <c r="D208" i="1"/>
  <c r="F207" i="1"/>
  <c r="F206" i="1"/>
  <c r="D205" i="1"/>
  <c r="D204" i="1"/>
  <c r="D203" i="1"/>
  <c r="F198" i="1"/>
  <c r="F197" i="1"/>
  <c r="D193" i="1"/>
  <c r="F192" i="1"/>
  <c r="D191" i="1"/>
  <c r="D190" i="1"/>
  <c r="D189" i="1"/>
  <c r="D187" i="1"/>
  <c r="D186" i="1"/>
  <c r="D184" i="1"/>
  <c r="D180" i="1"/>
  <c r="E175" i="1"/>
  <c r="F175" i="1" s="1"/>
  <c r="F343" i="1"/>
  <c r="F336" i="1"/>
  <c r="F334" i="1"/>
  <c r="F332" i="1"/>
  <c r="F330" i="1"/>
  <c r="F328" i="1"/>
  <c r="F326" i="1"/>
  <c r="F324" i="1"/>
  <c r="F170" i="1"/>
  <c r="F169" i="1"/>
  <c r="F168" i="1"/>
  <c r="F167" i="1"/>
  <c r="F165" i="1"/>
  <c r="F164" i="1"/>
  <c r="F163" i="1"/>
  <c r="F158" i="1"/>
  <c r="F157" i="1"/>
  <c r="F153" i="1"/>
  <c r="F151" i="1"/>
  <c r="F150" i="1"/>
  <c r="F146" i="1"/>
  <c r="F141" i="1"/>
  <c r="F139" i="1"/>
  <c r="D138" i="1"/>
  <c r="D137" i="1"/>
  <c r="F133" i="1"/>
  <c r="F127" i="1"/>
  <c r="F125" i="1"/>
  <c r="D124" i="1"/>
  <c r="F123" i="1"/>
  <c r="F120" i="1"/>
  <c r="F112" i="1"/>
  <c r="F91" i="1"/>
  <c r="F89" i="1"/>
  <c r="F85" i="1"/>
  <c r="F110" i="1"/>
  <c r="F97" i="1"/>
  <c r="F76" i="1"/>
  <c r="F72" i="1"/>
  <c r="F71" i="1"/>
  <c r="F70" i="1"/>
  <c r="F68" i="1"/>
  <c r="F67" i="1"/>
  <c r="F318" i="1"/>
  <c r="F339" i="1"/>
  <c r="F297" i="1"/>
  <c r="F293" i="1"/>
  <c r="F287" i="1"/>
  <c r="F283" i="1"/>
  <c r="F281" i="1"/>
  <c r="F279" i="1"/>
  <c r="F277" i="1"/>
  <c r="F275" i="1"/>
  <c r="F58" i="1"/>
  <c r="D56" i="1"/>
  <c r="F54" i="1"/>
  <c r="D51" i="1"/>
  <c r="F49" i="1"/>
  <c r="F47" i="1"/>
  <c r="D45" i="1"/>
  <c r="D44" i="1"/>
  <c r="D42" i="1"/>
  <c r="D40" i="1"/>
  <c r="F38" i="1"/>
  <c r="F36" i="1"/>
  <c r="D34" i="1"/>
  <c r="D31" i="1"/>
  <c r="F29" i="1"/>
  <c r="F28" i="1"/>
  <c r="F27" i="1"/>
  <c r="D25" i="1"/>
  <c r="D24" i="1"/>
  <c r="D23" i="1"/>
  <c r="D21" i="1"/>
  <c r="F18" i="1"/>
  <c r="F17" i="1"/>
  <c r="F13" i="1"/>
  <c r="F12" i="1"/>
  <c r="D9" i="1"/>
  <c r="D10" i="1" s="1"/>
  <c r="F269" i="1"/>
  <c r="F268" i="1"/>
  <c r="D267" i="1"/>
  <c r="F267" i="1" s="1"/>
  <c r="F266" i="1"/>
  <c r="F265" i="1"/>
  <c r="F264" i="1"/>
  <c r="D263" i="1"/>
  <c r="F263" i="1" s="1"/>
  <c r="F262" i="1"/>
  <c r="F261" i="1"/>
  <c r="F259" i="1"/>
  <c r="F258" i="1"/>
  <c r="F257" i="1"/>
  <c r="F256" i="1"/>
  <c r="F255" i="1"/>
  <c r="F251" i="1"/>
  <c r="F250" i="1"/>
  <c r="F247" i="1"/>
  <c r="F244" i="1"/>
  <c r="F242" i="1"/>
  <c r="F241" i="1"/>
  <c r="F240" i="1"/>
  <c r="F239" i="1"/>
  <c r="F237" i="1"/>
  <c r="F236" i="1"/>
  <c r="F285" i="1"/>
  <c r="F232" i="1"/>
  <c r="F289" i="1"/>
  <c r="F226" i="1"/>
  <c r="F225" i="1"/>
  <c r="F224" i="1"/>
  <c r="F252" i="1"/>
  <c r="F10" i="1" l="1"/>
  <c r="F195" i="1"/>
  <c r="F74" i="1"/>
  <c r="F9" i="1"/>
  <c r="F203" i="1"/>
  <c r="F205" i="1"/>
  <c r="F25" i="1"/>
  <c r="F23" i="1"/>
  <c r="F138" i="1"/>
  <c r="F186" i="1"/>
  <c r="F44" i="1"/>
  <c r="F191" i="1"/>
  <c r="F42" i="1"/>
  <c r="F189" i="1"/>
  <c r="F180" i="1"/>
  <c r="F108" i="1"/>
  <c r="F21" i="1"/>
  <c r="F306" i="1"/>
  <c r="F31" i="1"/>
  <c r="F135" i="1"/>
  <c r="F24" i="1"/>
  <c r="F114" i="1"/>
  <c r="F99" i="1"/>
  <c r="F124" i="1"/>
  <c r="F193" i="1"/>
  <c r="F204" i="1"/>
  <c r="F184" i="1"/>
  <c r="F229" i="1"/>
  <c r="F15" i="1"/>
  <c r="F40" i="1"/>
  <c r="F45" i="1"/>
  <c r="F295" i="1"/>
  <c r="F155" i="1"/>
  <c r="F56" i="1"/>
  <c r="F63" i="1"/>
  <c r="F187" i="1"/>
  <c r="F51" i="1"/>
  <c r="F208" i="1"/>
  <c r="F301" i="1"/>
  <c r="F303" i="1"/>
  <c r="F316" i="1"/>
  <c r="F230" i="1"/>
  <c r="F249" i="1"/>
  <c r="F253" i="1"/>
  <c r="F223" i="1"/>
  <c r="F254" i="1"/>
  <c r="F290" i="1"/>
  <c r="F81" i="1"/>
  <c r="F234" i="1"/>
  <c r="F337" i="1"/>
  <c r="F245" i="1"/>
  <c r="F34" i="1"/>
  <c r="F83" i="1"/>
  <c r="F105" i="1"/>
  <c r="F118" i="1"/>
  <c r="F132" i="1"/>
  <c r="F152" i="1"/>
  <c r="F310" i="1"/>
  <c r="F190" i="1"/>
  <c r="F79" i="1"/>
  <c r="F182" i="1" l="1"/>
  <c r="G325" i="1" s="1"/>
  <c r="F137" i="1"/>
  <c r="G241" i="1" s="1"/>
  <c r="F314" i="1"/>
  <c r="F148" i="1"/>
  <c r="G260" i="1" s="1"/>
  <c r="F341" i="1"/>
  <c r="F101" i="1"/>
  <c r="H57" i="1"/>
  <c r="F65" i="1"/>
  <c r="F308" i="1"/>
  <c r="F87" i="1"/>
  <c r="F299" i="1"/>
  <c r="F312" i="1"/>
  <c r="G106" i="1"/>
  <c r="F116" i="1"/>
  <c r="F103" i="1"/>
  <c r="F345" i="1" l="1"/>
  <c r="F346" i="1" s="1"/>
  <c r="F347" i="1" s="1"/>
  <c r="H147" i="1"/>
  <c r="G221" i="1"/>
  <c r="F214" i="1" l="1"/>
  <c r="F215" i="1" l="1"/>
  <c r="F216" i="1"/>
  <c r="F217" i="1"/>
  <c r="F218" i="1" l="1"/>
  <c r="F349" i="1" s="1"/>
</calcChain>
</file>

<file path=xl/comments1.xml><?xml version="1.0" encoding="utf-8"?>
<comments xmlns="http://schemas.openxmlformats.org/spreadsheetml/2006/main">
  <authors>
    <author>Usuario de Windows</author>
  </authors>
  <commentList>
    <comment ref="D229" authorId="0">
      <text>
        <r>
          <rPr>
            <b/>
            <sz val="9"/>
            <color indexed="81"/>
            <rFont val="Tahoma"/>
            <family val="2"/>
          </rPr>
          <t>Usuario de Windows:</t>
        </r>
        <r>
          <rPr>
            <sz val="9"/>
            <color indexed="81"/>
            <rFont val="Tahoma"/>
            <family val="2"/>
          </rPr>
          <t xml:space="preserve">
válvulas de compuerta que van en la instalcion de las válvulas ventosa 
</t>
        </r>
      </text>
    </comment>
  </commentList>
</comments>
</file>

<file path=xl/sharedStrings.xml><?xml version="1.0" encoding="utf-8"?>
<sst xmlns="http://schemas.openxmlformats.org/spreadsheetml/2006/main" count="784" uniqueCount="476">
  <si>
    <t>CONSTRUCCIÓN DEL ACUEDUCTO DE LA VEREDA SOCAVON MUNICIPIO DE LURUACO                                                                                                                DEPARTAMENTO DEL ATLÁNTICO</t>
  </si>
  <si>
    <t>ITEM</t>
  </si>
  <si>
    <t>DESCRIPCION</t>
  </si>
  <si>
    <t>UND</t>
  </si>
  <si>
    <t>CANT</t>
  </si>
  <si>
    <t>V. UNIT</t>
  </si>
  <si>
    <t>V. PARCIAL</t>
  </si>
  <si>
    <t>S8UMINISTRO</t>
  </si>
  <si>
    <t>SUMINISTRO DE TUBERÍAS DE ACUEDUCTO</t>
  </si>
  <si>
    <t>1.1.1</t>
  </si>
  <si>
    <t>Tuberías PEAD 75 PN 10 PE 100 rde 17</t>
  </si>
  <si>
    <t>m</t>
  </si>
  <si>
    <t>1.1.2</t>
  </si>
  <si>
    <t>Tuberia de  PVC Ø 3" RDE 21</t>
  </si>
  <si>
    <t>1.1.3</t>
  </si>
  <si>
    <t>Tuberia de  PVC Ø 2" RDE 21</t>
  </si>
  <si>
    <t>1.1.4</t>
  </si>
  <si>
    <t>Tuberia de  PVC Ø 1" RDE 21</t>
  </si>
  <si>
    <t>SUMINISTRO DE ELEMENTOS DE ACUEDUCTO</t>
  </si>
  <si>
    <t>Suministro de válvula de compuerta</t>
  </si>
  <si>
    <t>1.2.1</t>
  </si>
  <si>
    <t>d = 50 mm (2")  brida x brida norma ISO PN 10</t>
  </si>
  <si>
    <t>Un</t>
  </si>
  <si>
    <t>1.2.2</t>
  </si>
  <si>
    <t>d = 80 mm (3")  brida x brida norma ISO PN 10</t>
  </si>
  <si>
    <t>Suministro de hidrante dos salidas norma ISO PN 10</t>
  </si>
  <si>
    <t>1.3.1</t>
  </si>
  <si>
    <t>d = 80 mm (3")</t>
  </si>
  <si>
    <t>Suministro de ventosa antifraude, doble camara, triple acción bridada norma ISO PN 10</t>
  </si>
  <si>
    <t>1.4.1</t>
  </si>
  <si>
    <t>d =50mm (2")</t>
  </si>
  <si>
    <t xml:space="preserve">Suministro de Codos </t>
  </si>
  <si>
    <t>1.5.1</t>
  </si>
  <si>
    <t>Codo de Polietileno 75mm X 90° PE 100 PN 10  a tope</t>
  </si>
  <si>
    <t>1.5.4</t>
  </si>
  <si>
    <t>Codo en PVC Ø 2" X 45°</t>
  </si>
  <si>
    <t xml:space="preserve">Suministro de Tees </t>
  </si>
  <si>
    <t>1.6.1</t>
  </si>
  <si>
    <t>Tee de PVC   2" x 2" x 2"  con campana</t>
  </si>
  <si>
    <t>Tee de PVC  3" x 2" x 2"  con campana</t>
  </si>
  <si>
    <t>1.6.3</t>
  </si>
  <si>
    <t>Tee de HD 80 x 50 mm - 3" X 2" Bridado</t>
  </si>
  <si>
    <t>1.6.4</t>
  </si>
  <si>
    <t>Tee de HD 80 x 80 mm - 3" X 3" Bridado</t>
  </si>
  <si>
    <t>Suministro de Adaptadores Brida PEAD norma ISO  PN 10</t>
  </si>
  <si>
    <t>1.7.1</t>
  </si>
  <si>
    <t xml:space="preserve">Adaptadores Tope Brida de Polietileno Diámetro 75mm </t>
  </si>
  <si>
    <t>1.7.2</t>
  </si>
  <si>
    <t>Brida Metálica para Adaptador Diámetro 80mm</t>
  </si>
  <si>
    <t>Suministro Elementos varios de acueducto</t>
  </si>
  <si>
    <t>1.9.1</t>
  </si>
  <si>
    <t xml:space="preserve">Tapon soldado en PVC Ø 2" </t>
  </si>
  <si>
    <t>Suministro  Macromedidor 3"</t>
  </si>
  <si>
    <t>1.11.1</t>
  </si>
  <si>
    <t>Valvula de compuerta elástica Ext Bridada d= 80 mm (3") ISO PN10</t>
  </si>
  <si>
    <t>1.11.2</t>
  </si>
  <si>
    <t>Macromedidor electromágnetico 3”.</t>
  </si>
  <si>
    <t>1.11.3</t>
  </si>
  <si>
    <t>Tee de Polietileno 75x75x75mm PE 100, PN10</t>
  </si>
  <si>
    <t>1.11.4</t>
  </si>
  <si>
    <t>Niple PEAD, 75 mm  ISO PN10  2.0 m &lt; L &gt;3.0 m</t>
  </si>
  <si>
    <t>1.11.5</t>
  </si>
  <si>
    <t>Niple PEAD, 75mm  ISO PN10  1.0 m &lt; L &gt;2.0 m</t>
  </si>
  <si>
    <t>1.11.6</t>
  </si>
  <si>
    <t>Niple PEAD, 75 mm ISO PN10  3.0 m &lt; L &gt;5.0 m</t>
  </si>
  <si>
    <t>1.11.7</t>
  </si>
  <si>
    <t>1.11.8</t>
  </si>
  <si>
    <t>Brida Metálica para Adaptador Tope de Polietileno Diámetro 80mm</t>
  </si>
  <si>
    <t>1.11.9</t>
  </si>
  <si>
    <t xml:space="preserve">Codo de Polietileno 75mm X 90° </t>
  </si>
  <si>
    <t>1.11.10</t>
  </si>
  <si>
    <t>Filtro en Yee brida x brida con válvula de purga d=75mm</t>
  </si>
  <si>
    <t>1.11.11</t>
  </si>
  <si>
    <t>Union de desmontaje HD = 75 mm (3") ISO PN 10</t>
  </si>
  <si>
    <t>1.13.1</t>
  </si>
  <si>
    <t>Suministro Acometida domiciliaria</t>
  </si>
  <si>
    <t>Collar de derivacion con inserto metalico Ø 2" X 1/2"</t>
  </si>
  <si>
    <t>1.13.2</t>
  </si>
  <si>
    <t>Registro de incorporacion  Ø 1/2" x 20mm</t>
  </si>
  <si>
    <t>1.13.3</t>
  </si>
  <si>
    <t>Tubería de Polietileno  Ø 20 mm PN 10</t>
  </si>
  <si>
    <t>ML</t>
  </si>
  <si>
    <t>1.13.4</t>
  </si>
  <si>
    <t>Valvula de corte antifraude Ø 1/2" x 20mm</t>
  </si>
  <si>
    <t>1.13.5</t>
  </si>
  <si>
    <t>Valvula de cheque Ø 1/2"</t>
  </si>
  <si>
    <t>1.13.6</t>
  </si>
  <si>
    <t>Suministro de valvula antifraude con seguridad (HH) 20 mm</t>
  </si>
  <si>
    <t>1.13.7</t>
  </si>
  <si>
    <t>Adaptador Macho PVC Ø 1/2"</t>
  </si>
  <si>
    <t>1.13.8</t>
  </si>
  <si>
    <t>Suministro  de medidor de velocidad chorro unico, diámetro nominal DN 15 mm, cuerpo de composite (plástico), filtro de entrada de plástico, anillo contra fraude, rosca de entradas y salida de 7/8" x 3/4", característica metrolólogica R200 o superior.</t>
  </si>
  <si>
    <t>1.13.9</t>
  </si>
  <si>
    <t>Suministro de Cajilla para Medidor de Agua en Instalaciones Domiciliarias fabricada en nylon reforzado (PA)  con tapa en Polipropileno reforzado incluida.</t>
  </si>
  <si>
    <t>PRELIMINARES</t>
  </si>
  <si>
    <t>2.1.1</t>
  </si>
  <si>
    <t>Trazado y replanteo</t>
  </si>
  <si>
    <t>ml</t>
  </si>
  <si>
    <t>2.1.2</t>
  </si>
  <si>
    <t>Demonte y limpieza</t>
  </si>
  <si>
    <t>m2</t>
  </si>
  <si>
    <t>3.2.3</t>
  </si>
  <si>
    <t>Demoliciónes</t>
  </si>
  <si>
    <t>2.2.1</t>
  </si>
  <si>
    <t>Demolicion de anden con mona</t>
  </si>
  <si>
    <t>2.2.2</t>
  </si>
  <si>
    <t>Demolición bordillo de concreto</t>
  </si>
  <si>
    <t>3.3.2</t>
  </si>
  <si>
    <t>Excavaciones en zanja  para redes de alcantarillado y acueducto</t>
  </si>
  <si>
    <t>3.3.3.1</t>
  </si>
  <si>
    <t>2.3.1</t>
  </si>
  <si>
    <t>Excavación a mano en material común, roca descompuesta, a cualquier profundidad y bajo cualquier condición de humedad. Incluye retiro a lugar autorizado.</t>
  </si>
  <si>
    <t>m³</t>
  </si>
  <si>
    <t>Instalación de acometidas domicilliarias  para acueducto.</t>
  </si>
  <si>
    <t>2.4.1</t>
  </si>
  <si>
    <t>Instalación de acometida acueducto tipo 7. en zona dura con cruce de vía  pavimentada usando equipo de perforación horizontal (topo), con 0,0 m &lt; l &lt; 10,0 m y 16 mm &lt; d &lt; 50 mm.</t>
  </si>
  <si>
    <t>UN</t>
  </si>
  <si>
    <t>2.4.2</t>
  </si>
  <si>
    <t>Instalación de acometida acueducto tipo 9. en zona verde sin cruce de vía (a favor de la red), con 0,0 m &lt; l &lt; 7,0 m y 16 mm &lt; d &lt; 50 mm.</t>
  </si>
  <si>
    <t xml:space="preserve">INSTALACION Y CIMENTACION TUBERIAS  </t>
  </si>
  <si>
    <t xml:space="preserve">Instalación de Tuberías de Polietileno de Alta Densidad (PEAD) y Accesorios, Para Acueducto  </t>
  </si>
  <si>
    <t>2.5.1</t>
  </si>
  <si>
    <t>Tubería  PEAD de 75 mm</t>
  </si>
  <si>
    <t>Instalación de Tubería de PVC  de Superficie Interior Lisa y Exterior Perfilada, Bajo Cualquier Condición de Humedad, incluye accesorios</t>
  </si>
  <si>
    <t>2.6.1</t>
  </si>
  <si>
    <t>Tuberia de  PVC 3" RDE 21</t>
  </si>
  <si>
    <t>2.6.2</t>
  </si>
  <si>
    <t>Tuberia de  PVC 2" RDE 21</t>
  </si>
  <si>
    <t>2.6.3</t>
  </si>
  <si>
    <t>Tuberia de  PVC 1" RDE 21</t>
  </si>
  <si>
    <t>Relleno de zanjas y de obras de mamposteria</t>
  </si>
  <si>
    <t>2.8.1</t>
  </si>
  <si>
    <t>Relleno de zanjas y obras de mampostería con material seleccionado de sitio, compactado al 90% del proctor modificado</t>
  </si>
  <si>
    <t>m3</t>
  </si>
  <si>
    <t>2.8.2</t>
  </si>
  <si>
    <t xml:space="preserve">Relleno de zanjas y obras de mampostería con material seleccionado de cantera, compactado al 95% del proctor modificado </t>
  </si>
  <si>
    <t>2.8.3</t>
  </si>
  <si>
    <t xml:space="preserve">Relleno de zanjas y estructuras con arena, compactada al 70% de la densidad relativa </t>
  </si>
  <si>
    <t>ANDENES EN CONCRETO</t>
  </si>
  <si>
    <t/>
  </si>
  <si>
    <t>2.9.1</t>
  </si>
  <si>
    <t>Construccion de anden en concreto F´C = 21,0 MPA (3000 PSI) E = 0,10 M. Tamaño maximo del agregado: 25 MM (1") de central de mezclas.</t>
  </si>
  <si>
    <t>M2</t>
  </si>
  <si>
    <t>BORDILLOS</t>
  </si>
  <si>
    <t xml:space="preserve">Construcción de bordillo de concreto de central de mezcla de f´c = 21,0 Mpa (3000 psi) sobre losa de pavimento </t>
  </si>
  <si>
    <t>2.9.1.1</t>
  </si>
  <si>
    <t>De 0,15 m x 0,15 m</t>
  </si>
  <si>
    <t>Acero de Refuerzo</t>
  </si>
  <si>
    <t>2.10.1</t>
  </si>
  <si>
    <t>Acero fy= 420 Mpa (60000 psi)</t>
  </si>
  <si>
    <t>kg</t>
  </si>
  <si>
    <t>INSTALACION TUBO DE OPERACIÓN PARA VALVULAS ENTRE 80 mm Y 200 mm</t>
  </si>
  <si>
    <t>2.11.1</t>
  </si>
  <si>
    <t>Instalación tubo operador para válvulas entre 50 mm y 200 mm y para válvulas de purga</t>
  </si>
  <si>
    <t>un</t>
  </si>
  <si>
    <t>CAJAS DE VALVULAS Y  DE VENTOSAS</t>
  </si>
  <si>
    <t>2.12.1</t>
  </si>
  <si>
    <t>Caja de valvulas en mampostería para H &lt;  2,00 m</t>
  </si>
  <si>
    <t>CONCRETO PARA ANCLAJES</t>
  </si>
  <si>
    <t>2.13.1</t>
  </si>
  <si>
    <t>Concreto para anclajes f'c=17,5 Mpa (2500 psi) (PREPARADO EN OBRA)</t>
  </si>
  <si>
    <t>Instalación de válvula de compuerta brida x brida norma ISO PN 16, Incluye el suministro e instalación de tornillería grado 2 y empaquetadura para el montaje</t>
  </si>
  <si>
    <t>2.15.1</t>
  </si>
  <si>
    <t>d = 50 mm (2")</t>
  </si>
  <si>
    <t>2.15.2</t>
  </si>
  <si>
    <t>Instalación de hidrante tipo trafico norma ISO PN 10, Incluye el suministro e instalación de tornillería y empaquetadura para el montaje. Incluye accesorios valvulas y codos</t>
  </si>
  <si>
    <t>2.17.1</t>
  </si>
  <si>
    <t>Instalación de  macromedidor y accesorios (filtro, union de desmontaje, codos, tees, valvulas, bridas)</t>
  </si>
  <si>
    <t>2.18.1</t>
  </si>
  <si>
    <t>d = 80 mm (3").</t>
  </si>
  <si>
    <t>Instalación de ventosa de triple acción norma ISO PN 10, Incluye el suministro e instalación de tornillería y empaquetadura para el montaje, por fuera de la linea de conducción, incluye tuberìa de polietileno (L &lt;=9m) y accesorios</t>
  </si>
  <si>
    <t>2.19.1</t>
  </si>
  <si>
    <t>Empalmes a red de acueducto en</t>
  </si>
  <si>
    <t>2.20.1</t>
  </si>
  <si>
    <t>Suministro e Instalación de abrazadera con derivación tipo tee. Brida x Brida. Norma ISO PN 10 y PN 16, Incluye el suministro de la Tee, tornillería, empaquetadura para el montaje y servicio de perforacion.</t>
  </si>
  <si>
    <t>2.20.1.1</t>
  </si>
  <si>
    <t>Tee partida Acero Inoxidable 160 mm x 75mm</t>
  </si>
  <si>
    <t>INSTALACIÓN DE MICROMEDIDOR</t>
  </si>
  <si>
    <t>2.21.1</t>
  </si>
  <si>
    <t>Instalación de micromedidor y cajilla de micromedidor. Incluye  mano de obra y suministro de accesorios (válvula de bola C/R de 1/2" HH laton, adapt hembra p/pileno 16mm x 1/2", adaptador macho pvc de 1/2", buje pvc soldado de 3/4 x 1/2, soldadura líquida para pvc 1/16 de galon, cinta teflon).</t>
  </si>
  <si>
    <t>CRUCE CON EQUIPO MECÁNICO DE PERFORACIÓN HORIZONTAL (TOPO)</t>
  </si>
  <si>
    <t>2.23.1</t>
  </si>
  <si>
    <t>Cruce con equipo mecánico, percusión o rotación,  D &lt; 100   mm</t>
  </si>
  <si>
    <t>UNIDAD</t>
  </si>
  <si>
    <t>CANTIDAD</t>
  </si>
  <si>
    <t>V. UNITARIO</t>
  </si>
  <si>
    <t>TOTAL</t>
  </si>
  <si>
    <t>LINEA DE INGRESO DE AGUA A TANQUE DE ALMACENAMIENTO</t>
  </si>
  <si>
    <t>3.1.1</t>
  </si>
  <si>
    <t>Suministro Pasamuro HD. Norma ISO. PN 10, L &lt;= 1 m</t>
  </si>
  <si>
    <t>3.1.1.1</t>
  </si>
  <si>
    <t>d =80 mm (3”), B*B, L=0.75m Z= 0,30</t>
  </si>
  <si>
    <t>3.1.2</t>
  </si>
  <si>
    <t>Suministro Unión desmontaje Bridada. Norma ISO. PN 10</t>
  </si>
  <si>
    <t>3.1.2.1</t>
  </si>
  <si>
    <t>d= 80mm   (3”)</t>
  </si>
  <si>
    <t>3.1.3</t>
  </si>
  <si>
    <t>Suministro  Tee  BxBxB en HD o acero . Norma ISO PN16</t>
  </si>
  <si>
    <t>3.1.3.1</t>
  </si>
  <si>
    <t>3.1.4</t>
  </si>
  <si>
    <t>Suministro de tubería HD. Norma ISO. PN 10</t>
  </si>
  <si>
    <t>3.1.4.1.</t>
  </si>
  <si>
    <t>d= 80mm  (3")</t>
  </si>
  <si>
    <t>3.1.5</t>
  </si>
  <si>
    <t>Suministro Codo 90° BxB HD Norma ISO PN 16</t>
  </si>
  <si>
    <t>3.1.5.1.</t>
  </si>
  <si>
    <t>d= 80mm (3")</t>
  </si>
  <si>
    <t>3.1.6</t>
  </si>
  <si>
    <t>Suministro de valvula de ventosa  doble camara Triple accion  bridada norma ISO PN 16</t>
  </si>
  <si>
    <t>3.1.6.1</t>
  </si>
  <si>
    <t>d= 50mm  (2")</t>
  </si>
  <si>
    <t>3.1.7</t>
  </si>
  <si>
    <t>Suministro de reduccion BxB HD Norma ISO PN 16</t>
  </si>
  <si>
    <t>3.1.7.1</t>
  </si>
  <si>
    <t>d = 80x50 mm</t>
  </si>
  <si>
    <t>3.1.8</t>
  </si>
  <si>
    <t>Suministro de válvula de compuerta brida x brida norma ISO PN 16.</t>
  </si>
  <si>
    <t>3.1.8.1</t>
  </si>
  <si>
    <t>3.1.8.2</t>
  </si>
  <si>
    <t>LINEA DE LAVADO Y REBOSE DE AGUA  TANQUE DE ALMACENAMIENTO</t>
  </si>
  <si>
    <t>3.2.1</t>
  </si>
  <si>
    <t>3.2.1.1</t>
  </si>
  <si>
    <t>d =80 mm (3”), B*L, L=0.60m Z= 0,175 del extremo LISO</t>
  </si>
  <si>
    <t>3.2.2</t>
  </si>
  <si>
    <t>3.2.2.1</t>
  </si>
  <si>
    <t>3.2.3.1</t>
  </si>
  <si>
    <t>3.2.4</t>
  </si>
  <si>
    <t>3.2.4.1</t>
  </si>
  <si>
    <t>3.2.5</t>
  </si>
  <si>
    <t xml:space="preserve">Suministro de Tee  BxBxB en HD o acero . Norma ISO PN16. </t>
  </si>
  <si>
    <t>3.2.5.1</t>
  </si>
  <si>
    <t>d= 80x80x80mm (3")</t>
  </si>
  <si>
    <t>3.2.6</t>
  </si>
  <si>
    <t>3.2.6.1</t>
  </si>
  <si>
    <t>LINEA DE SALIDA DE AGUA TANQUE DE ALMACENAMIENTO</t>
  </si>
  <si>
    <t>3.3.1</t>
  </si>
  <si>
    <t>3.3.1.1</t>
  </si>
  <si>
    <t>d =80mm (3”), B*L, L=0.75m Z= 0,30 del extremo LISO</t>
  </si>
  <si>
    <t>3.3.2.1</t>
  </si>
  <si>
    <t xml:space="preserve">d= 80mm </t>
  </si>
  <si>
    <t>3.3.3</t>
  </si>
  <si>
    <t>3.3.4</t>
  </si>
  <si>
    <t>3.3.4.1.</t>
  </si>
  <si>
    <t>3.3.5</t>
  </si>
  <si>
    <t>3.3.5.1.</t>
  </si>
  <si>
    <t>3.3.6</t>
  </si>
  <si>
    <t>3.3.6.1.</t>
  </si>
  <si>
    <t>ELEMENTOS DE MEDICION Y CONTROL DE NIVELES</t>
  </si>
  <si>
    <t>3.4.1</t>
  </si>
  <si>
    <t xml:space="preserve">Suministro  de Valvula control nivel con flotador horizontal B xB           D= 3". </t>
  </si>
  <si>
    <t>Excavaciones a cielo abierto</t>
  </si>
  <si>
    <t>4.1.1</t>
  </si>
  <si>
    <t>Excavación a mano en material común, roca descompuesta a cualquier profundidad y bajo cualquier condición de humedad. (Incluye retiro a lugar autorizado.)</t>
  </si>
  <si>
    <t>Relleno de Zanjas y obras de mampostería</t>
  </si>
  <si>
    <t>4.2.1</t>
  </si>
  <si>
    <t>Relleno de zanjas y estructuras con material seleccionado de cantera, TIPO AFIRMADO (ART 311 - INVIAS), compactado al 95% Proctor Modificado.</t>
  </si>
  <si>
    <t>Concretos para losa de fondo, superiores (incluye instalación de la tapa), y muros en estructuras hidráulicas y cajas de válvulas. Incluye formaletas</t>
  </si>
  <si>
    <t>4.3.1</t>
  </si>
  <si>
    <t>Concreto de limpieza f´c = 17,5 Mpa (2500 psi), e=0,05m</t>
  </si>
  <si>
    <t>4.3.4</t>
  </si>
  <si>
    <t>Concreto de para losas superiores 28,0 Mpa (4000 psi) e = 0,15 m. Incluye vigas (Nivel +10.3)</t>
  </si>
  <si>
    <t>VIGAS, COLUMNAS Y ZAPATAS</t>
  </si>
  <si>
    <t>4.4.1</t>
  </si>
  <si>
    <t>Concreto para vigas f´c = 28,0 Mpa (4000 psi). Nivel 0+00, 5+00</t>
  </si>
  <si>
    <t>4.4.2</t>
  </si>
  <si>
    <t>Concreto para columnas f´c = 28,0 Mpa (4000 psi)</t>
  </si>
  <si>
    <t xml:space="preserve">Concreto para zapatas f´c = 28,0 Mpa (4000 psi). </t>
  </si>
  <si>
    <t>4.5.1</t>
  </si>
  <si>
    <t>Acero fy = 420 Mpa (60.000 psi)</t>
  </si>
  <si>
    <t>Geotextil</t>
  </si>
  <si>
    <t>4.6.1</t>
  </si>
  <si>
    <t xml:space="preserve">Suministro e instalacion de Geotextil no tejito NT2500  o similar </t>
  </si>
  <si>
    <t>LINEA INGRESO DE AGUA A TANQUE DE ALMACENAMIENTO</t>
  </si>
  <si>
    <t>4.7.1</t>
  </si>
  <si>
    <t>Instalacion Pasamuro HD. Norma ISO. PN 10, L &lt;= 1 m. Incluye empaquetadura y Tornillería Grado 5 en acero con recubrimiento galvanizado al caliente</t>
  </si>
  <si>
    <t>4.7.1.1</t>
  </si>
  <si>
    <t>4.7.2</t>
  </si>
  <si>
    <t>Instalacion Unión desmontaje Bridada. Norma ISO. PN 10. Incluye empaquetadura y Tornillería Grado 5 en acero con recubrimiento galvanizado al caliente</t>
  </si>
  <si>
    <t>4.7.2.1</t>
  </si>
  <si>
    <t>4.7.3</t>
  </si>
  <si>
    <t>Instalacion de Tee  BxBxB en HD o acero . Norma ISO PN16. Incluye empaquetadura y Tornillería Grado 5 en acero con recubrimiento galvanizado al caliente</t>
  </si>
  <si>
    <t>4.7.3.1</t>
  </si>
  <si>
    <t>4.7.4</t>
  </si>
  <si>
    <t>Instalacion de tubería de tubería HD. Norma ISO. PN 10</t>
  </si>
  <si>
    <t>4.7.4.1</t>
  </si>
  <si>
    <t>4.7.5</t>
  </si>
  <si>
    <t>Instalacion Codo 90° BxB HD Norma ISO PN 16. Incluye empaquetadura y Tornillería Grado 5 en acero con recubrimiento galvanizado al caliente</t>
  </si>
  <si>
    <t>4.7.5.1</t>
  </si>
  <si>
    <t>4.7.6</t>
  </si>
  <si>
    <t>Instalación de ventosa de triple acción norma ISO PN 10, Incluye el suministro e instalación de tornillería y empaquetadura para el montaje  y accesorios</t>
  </si>
  <si>
    <t>4.7.6.1</t>
  </si>
  <si>
    <t>4.7.7</t>
  </si>
  <si>
    <t>Instalación de reduccion, Incluye el suministro e instalación de tornillería y empaquetadura para el montaje.</t>
  </si>
  <si>
    <t>4.7.7.1</t>
  </si>
  <si>
    <t>4.7.8</t>
  </si>
  <si>
    <t>4.7.8.1</t>
  </si>
  <si>
    <t>4.7.8.2</t>
  </si>
  <si>
    <t>LINEA SALIDA DEL TANQUE DE ALMACENAMIENTO</t>
  </si>
  <si>
    <t>4.8.1</t>
  </si>
  <si>
    <t>4.8.1.1</t>
  </si>
  <si>
    <t>4.8.3</t>
  </si>
  <si>
    <t>4.8.3.1</t>
  </si>
  <si>
    <t>4.8.4</t>
  </si>
  <si>
    <t>4.8.4.1</t>
  </si>
  <si>
    <t>4.8.5</t>
  </si>
  <si>
    <t>4.8.5.1</t>
  </si>
  <si>
    <t>4.8.6</t>
  </si>
  <si>
    <t>4.8.6.1</t>
  </si>
  <si>
    <t>LINEA DE LAVADO  Y REBOSE TANQUE DE LAMACENAMIENTO</t>
  </si>
  <si>
    <t>4.9.1</t>
  </si>
  <si>
    <t>4.9.1.1.</t>
  </si>
  <si>
    <t>4.9.2</t>
  </si>
  <si>
    <t>4.9.2.1</t>
  </si>
  <si>
    <t>4.9.3</t>
  </si>
  <si>
    <t>4.9.3.1</t>
  </si>
  <si>
    <t>4.9.4</t>
  </si>
  <si>
    <t>4.9.4.1</t>
  </si>
  <si>
    <t>4.9.5</t>
  </si>
  <si>
    <t>4.9.5.1</t>
  </si>
  <si>
    <t>4.9.6</t>
  </si>
  <si>
    <t>4.9.6.1</t>
  </si>
  <si>
    <t>4.10.1</t>
  </si>
  <si>
    <t>Instalación Valvula  control  de nivel d=3"</t>
  </si>
  <si>
    <t>INSTALACIONES METALMECANICAS</t>
  </si>
  <si>
    <t>4.11.1</t>
  </si>
  <si>
    <t>Suministro e instalacion de escalera Tipo gato en acero galvanizado sin canasta de seguridad  Incluye: Platina, soldadura y todos los elementos para su fijacion, pintura 3 capas,. anticorrosivo, base y acabado. Segun diseño planos.</t>
  </si>
  <si>
    <t>4.11.2</t>
  </si>
  <si>
    <t>Suministro e instalacion de escalera Tipo gato en acero galvanizado con canasta de seguridad  Incluye: Platina, soldadura y todos los elementos para su fijacion, pintura 3 capas,. anticorrosivo, base y acabado. Segun diseño planos.</t>
  </si>
  <si>
    <t>4.11.3</t>
  </si>
  <si>
    <t>Suministro e instalación de pasamanos con rodapies en tubería metálica  Ø1 1/4" Incluye: Platina, soldadura, y todos los elementos para su fijación, Pinturas 3 capas: Anticorrosivo, base y acabado</t>
  </si>
  <si>
    <t>4.11.4</t>
  </si>
  <si>
    <t>Suministro e instalacion elementos de fijacion para a estructura.</t>
  </si>
  <si>
    <t>Instalacion tanque de almacenamiento de cap=50 m3</t>
  </si>
  <si>
    <t>4.12.1</t>
  </si>
  <si>
    <t>Tanque para almacenamiento de agua modular apernados, armado en sitio, fabricado en PRFV de alta Calidad, con medidas de 450 cms de alto x 400 cms de diámetro. Capacidad de almacenamiento 50 m3 Útil.</t>
  </si>
  <si>
    <t>5.1.1</t>
  </si>
  <si>
    <t>Excavación a maquina en material común, roca descompuesta, a cualquier profundidad y bajo cualquier condición de humedad (incluye retiro 50% a lugar autorizado).</t>
  </si>
  <si>
    <t>5.2.1</t>
  </si>
  <si>
    <t>5.3.1</t>
  </si>
  <si>
    <t>5.3.5</t>
  </si>
  <si>
    <t>Concreto  de f´c = 28,0 Mpa (4000 psi) para losas de fondo. (losa de cimentacion )</t>
  </si>
  <si>
    <t>5.3.6</t>
  </si>
  <si>
    <t>Concreto  de f´c = 28,0 Mpa (4000 psi) para Muro de contencion</t>
  </si>
  <si>
    <t>5.5.1</t>
  </si>
  <si>
    <t>UND.</t>
  </si>
  <si>
    <t>CANT.</t>
  </si>
  <si>
    <t>V.UNITARIO</t>
  </si>
  <si>
    <t>V.PARCIAL</t>
  </si>
  <si>
    <t>OBRAS EN MAMPOSTERIA EN BLOQUE</t>
  </si>
  <si>
    <t>6.1.1</t>
  </si>
  <si>
    <t>Mampostería en bloque vibrado de concreto abuzardado relleno con mortero e = 0,15 m</t>
  </si>
  <si>
    <t>m²</t>
  </si>
  <si>
    <t>VIGAS, COLUMNAS, ZAPATAS, MUROS, ESCALERAS</t>
  </si>
  <si>
    <t>6.2.1</t>
  </si>
  <si>
    <t>Concreto para vigas f´c=21 Mpa (3000 PSI)</t>
  </si>
  <si>
    <t>6.2.2</t>
  </si>
  <si>
    <t>Concreto para columnas f´c=21 Mpa (3000 PSI)</t>
  </si>
  <si>
    <t>6.2.3</t>
  </si>
  <si>
    <t>Concreto para zapatas f´c = 21,0 Mpa (3000 psi)</t>
  </si>
  <si>
    <t>6.2.4</t>
  </si>
  <si>
    <t>Concreto para vigas de amarre f´c = 21,0 Mpa (3000 psi)</t>
  </si>
  <si>
    <t>ACERO DE REFUERZO</t>
  </si>
  <si>
    <t>ESTRUCTURAS METALICAS</t>
  </si>
  <si>
    <t>6.5.1</t>
  </si>
  <si>
    <t>Suministro e instalacion de porton de acceso de 3.70m de ancho y 2.5 m de altura en lamina  galv cal. 22 y tubos galvanizados de 2",  para puerta vehicular sistema de rieles, guia, topes y cerradura, con  puerta peatonal  de 0,7 m de ancho , bisagras y cerraduras; Estructura metalica en Acero ASTM A-36  incluye soldadura, pernos y anclaje, limpieza en sandblasting, pintura y acabados según planos y especificaciones de diseño  . Incluye todos los accesorios y elementos complementarios.</t>
  </si>
  <si>
    <t>6.5.2</t>
  </si>
  <si>
    <t xml:space="preserve">Suministro e instalación de concertina en acero inoxidable C18 longitud cuchilla: 65mm / Ancho cinta: 23mm, soldadura ,soporte con tubos </t>
  </si>
  <si>
    <t>ITEMS</t>
  </si>
  <si>
    <t>V. TOTAL</t>
  </si>
  <si>
    <t xml:space="preserve">SISTEMA SOLAR FOTOVOLTAICO </t>
  </si>
  <si>
    <t>7.1.1</t>
  </si>
  <si>
    <t>7.1.2</t>
  </si>
  <si>
    <t>Malla a tierra, conformada 4 varillas cooper weld de 2.4x5/8", cerradas en cable No.2/0 en Cu desnudo, soldadura exotermica y registro de inspeccion. Incluye estudio de resistividad del terreno.</t>
  </si>
  <si>
    <t>7.1.3</t>
  </si>
  <si>
    <t>Registro electrico de 0,6 x 0,6 x 0,6 mts en concreto con su tapa, marco em perfil metalico, debidamente impermeabilizado y ductos sellados en Polierutano expandible certificado.</t>
  </si>
  <si>
    <t>SISTEMA DE CONTROL DEL PROCESO</t>
  </si>
  <si>
    <t>7.2.1</t>
  </si>
  <si>
    <t>Sistema de energía solar fotovoltaica Off Grid 1500Wh/día y 1.5kW,  incluye ocho (8) paneles monocristalinos tipo PERC - HALF 540Wp, Estructura para paneles solares, cofre metalico de 1000x800x300 autosoportado en lamina colled rolled calibre 16 pintura electrostatica RAL 7020 (distribucion sugerida de acuerdo a planos), un (1) Inversor hibrido 2kW - 24V, AC Output 1Phase 110V 50/60Hz, regulador de carga Mppt 40A, dos (2) Baterias Solares 250ah C10 Gel 12v Ciclo Profundo, DPS, fuente de 24VDC/10A, un(1) toma 3P,  Estructura metálica de perfiles para el encarre e instalación de los paneles solares, protecciones y señalizacion de acuerdo a normativa RETIE, Kit de accesorios de instalación: terminales, conectores, cables, tubería IMC en tramos a la vista y PVC en tramos subterraneos a una distancia de 30ml.</t>
  </si>
  <si>
    <t>7.2.2</t>
  </si>
  <si>
    <t>Switche de presion, NPT1/4", acoplado en regimen automatico en Tablero de fuerza y control equipo de bombeo 1,5hp.</t>
  </si>
  <si>
    <t>7.2.3</t>
  </si>
  <si>
    <t>Acometida para equipo de bombeo THHN/THWN-2  TC SR 600V 90°C  3x12 AWG + desde tablero de fuerza y control hasta bomba de 1,5hp, incluye tuberia IMC de 3/4", coraza y conectores liquid tight de 3/4"  y elementos de fijacion en tramo a la vista.</t>
  </si>
  <si>
    <t>7.2.4</t>
  </si>
  <si>
    <t xml:space="preserve">Tablero de fuerza y control para un (1) equipo de bombeo de 1,5hp, 110V, 60 Hz en lamina cold rolled calibre 16 pintura electrostática RAL 7020, incluye totalizador de entrada de 16A regulable en tiempo y corriente,  un (1) arranque directo, barra de tierra y neutro, medidor y visualizador de variables eléctricas, , selector de tres (3) posiciones para MAN/AUTO, pulsadores ON/OFF, luces piloto de señalizacion, protecciones de acuerdo a normativa RETIE. </t>
  </si>
  <si>
    <t>SUMINISTRO SISTEMA DE BOMBEO</t>
  </si>
  <si>
    <t>Suministro Equipo de bombeo</t>
  </si>
  <si>
    <t>8.1.1</t>
  </si>
  <si>
    <t>Bomba Multietapas vertical para agua potable  succion y descarga en hierro fundido, cuerpo e impulsores en acero inoxidable: Caudal 1.6 l/s, HDT=36 m, Pot=1.5 HP.</t>
  </si>
  <si>
    <t>8.2.1</t>
  </si>
  <si>
    <t>Suministro de válvula de cheque</t>
  </si>
  <si>
    <t>8.3.1</t>
  </si>
  <si>
    <t>Codo de Polietileno 75mm X 45° PE 100 PN 10  a tope</t>
  </si>
  <si>
    <t>Suministros reduccion excentrica (succion)</t>
  </si>
  <si>
    <t>8.4.1</t>
  </si>
  <si>
    <t>d = 1 1/4" x 3"  brida x brida norma ISO PN 10</t>
  </si>
  <si>
    <t>Suministros reduccion concentrica (descarga)</t>
  </si>
  <si>
    <t>8.5.1</t>
  </si>
  <si>
    <t>d = 1" x 3"  brida x brida norma ISO PN 11</t>
  </si>
  <si>
    <t>8.6.1</t>
  </si>
  <si>
    <t>8.6.2</t>
  </si>
  <si>
    <t>8.7.1</t>
  </si>
  <si>
    <t>8.8.1</t>
  </si>
  <si>
    <t>Suministro de Niples HD. Norma ISO. PN 10, L &lt;= 1 m</t>
  </si>
  <si>
    <t>8.9.1</t>
  </si>
  <si>
    <t>d =80 mm (3”) BxB</t>
  </si>
  <si>
    <t>INSTALACION SISTEMA DE BOMBEO</t>
  </si>
  <si>
    <t>Instalacion, montaje y puesta en marcha equipo y manifold sistema de bombeo (incluye platina de nivelacion, valvulas, pasamuros, niples y accesorios).</t>
  </si>
  <si>
    <t>9.1.1</t>
  </si>
  <si>
    <t>Excavación a mano en material común, roca descompuesta, a cualquier profundidad y bajo cualquier condición de humedad (incluye retiro a lugar autorizado).</t>
  </si>
  <si>
    <t>RELLENOS</t>
  </si>
  <si>
    <t>9.2.1</t>
  </si>
  <si>
    <t>Relleno de zanjas y estructuras con material seleccionado de cantera,  compactado al 95% Proctor Modificado.</t>
  </si>
  <si>
    <t>9.3.1</t>
  </si>
  <si>
    <t xml:space="preserve">Mampostería en bloque vibrado de concreto abuzardado e=0,15 m </t>
  </si>
  <si>
    <t>CONCRETOS DE LIMPIEZA, ALISTADO Y MEDIACAÑAS</t>
  </si>
  <si>
    <t>9.4.1</t>
  </si>
  <si>
    <t>Concreto de limpieza f´c = 14 Mpa (2000 psi), e=0,05m</t>
  </si>
  <si>
    <t>9.4.2</t>
  </si>
  <si>
    <t xml:space="preserve">Alistado y pendientado de losas y pisos en mortero 1:4  </t>
  </si>
  <si>
    <t>9.5.1</t>
  </si>
  <si>
    <t>Concreto  f´c = 21,0 Mpa (3000 psi) para zapatas.</t>
  </si>
  <si>
    <t>9.5.2</t>
  </si>
  <si>
    <t>Concreto   f´c = 21,0 Mpa (3000 psi) para vigas de amarrre</t>
  </si>
  <si>
    <t>9.5.3</t>
  </si>
  <si>
    <t>Concreto f´c = 21,0 Mpa (3000 psi)  para columnas</t>
  </si>
  <si>
    <t>9.5.4</t>
  </si>
  <si>
    <t>Concreto f´c = 21,0 Mpa (3000 psi)  para vigas corona</t>
  </si>
  <si>
    <t>9.5.5</t>
  </si>
  <si>
    <t>Concreto f´c = 21,0 Mpa (3000 psi)  para loza e=.15 m</t>
  </si>
  <si>
    <t>9.5.6</t>
  </si>
  <si>
    <t>Puertas y Ventanas</t>
  </si>
  <si>
    <t>9.6.1</t>
  </si>
  <si>
    <t>Suministro e instalación de Ventaneria  en aluminio color blanco, incluye vidrio 4 mm  (corrediza o fija) segun planos y especificaciones de diseño.</t>
  </si>
  <si>
    <t>9.6.2</t>
  </si>
  <si>
    <t>Suministro e instalación de puerta en aluminio  (incluye  marco , cerradura, bisagras y demas elementos necesarios para su correcto funcionamiento) dimensiones de 1.00m de ancho x 2.20m de alto.   (según planos)</t>
  </si>
  <si>
    <t>Demolicion puesto de salud existente ( Incluye retiro a lugar autorizado)</t>
  </si>
  <si>
    <t>10.1.1</t>
  </si>
  <si>
    <t>Demolicion de muros y calados</t>
  </si>
  <si>
    <t>10.1.2</t>
  </si>
  <si>
    <t>Demolicion de columnas y vigas</t>
  </si>
  <si>
    <t>10.1.3</t>
  </si>
  <si>
    <t>Desmonte de cubiertas de asbesto cemento</t>
  </si>
  <si>
    <t>10.1.4</t>
  </si>
  <si>
    <t>Desmonte de cercha metalica</t>
  </si>
  <si>
    <t>gl</t>
  </si>
  <si>
    <t>10.1.5</t>
  </si>
  <si>
    <t>Demolicion de Pisos</t>
  </si>
  <si>
    <t>10.1.6</t>
  </si>
  <si>
    <t>Demolicion de andenes</t>
  </si>
  <si>
    <t>10.1.7</t>
  </si>
  <si>
    <t>Retiro poste de concreto</t>
  </si>
  <si>
    <t>10.1.8</t>
  </si>
  <si>
    <t>Retiro arbol y posterior transplante</t>
  </si>
  <si>
    <t>10.1.9</t>
  </si>
  <si>
    <t>Desmonte, traslado  e instalacion virgen</t>
  </si>
  <si>
    <t>TOTAL COSTOS DIRECTOS</t>
  </si>
  <si>
    <t>ADMINISTRACIÓN</t>
  </si>
  <si>
    <t>IMPREVISTOS</t>
  </si>
  <si>
    <t>UTILIDAD</t>
  </si>
  <si>
    <t>SUB TOTAL OBRA CIVIL</t>
  </si>
  <si>
    <t>SUBTOTAL SUMINISTRO</t>
  </si>
  <si>
    <t>FORMULARIO 1. PRESUPUESTO OBRA CIVIL REDES</t>
  </si>
  <si>
    <t>FORMULARIO 2. PRESUPUESTO OBRA CIVIL TANQUE ELEVADO  DE ALMACENAMIENTO</t>
  </si>
  <si>
    <t>FORMULARIO 3. PRESUPUESTO OBRA CIVIL MURO DE CONTENCION</t>
  </si>
  <si>
    <t>FORMULARIO 4. OBRA CIVIL CERRAMIENTO</t>
  </si>
  <si>
    <t>FORMULARIO 5. SISTEMA ELECTRICO</t>
  </si>
  <si>
    <t>Suministro e intalacion Lampara led de 120W para alumbrado publico con alimentacion fotovoltaica, modulo compacto con baterias integrados y panel solar, incluye brazo de soporte y tornilleria de fijacion, IP65.</t>
  </si>
  <si>
    <t>FORMULARIO 6. OBRA CIVIL SISTEMA BOMBEO</t>
  </si>
  <si>
    <t>FORMULARIO 7. OBRAS CIVILES CUARTO DE EQUIPOS Y TABLERO ELECTRICO SISTEMA DE BOMBEO</t>
  </si>
  <si>
    <t>FORMULARIO 8. OBRAS CIVILES DEMOLICION PUESTO DE SALUD.</t>
  </si>
  <si>
    <t>FORMULARIO 9. SUMINISTRO REDES DE ACUEDUCTO</t>
  </si>
  <si>
    <t>FORMULARIO 10. SUMINISTROS TANQUE DE ALMACENAMIENTO ELEVADO</t>
  </si>
  <si>
    <t>FORMULARIO 11. SUMINISTRO SISTEMA DE BOMBEO</t>
  </si>
  <si>
    <t>PRESUPUESTO OFICIAL</t>
  </si>
  <si>
    <t>SECRETARÍA DE AGUA POTABLE Y SANEAMIENTO BÁSICO</t>
  </si>
  <si>
    <t xml:space="preserve">COSTO TOTAL OBRA CIVIL Y SUMINISTRO </t>
  </si>
</sst>
</file>

<file path=xl/styles.xml><?xml version="1.0" encoding="utf-8"?>
<styleSheet xmlns="http://schemas.openxmlformats.org/spreadsheetml/2006/main" xmlns:mc="http://schemas.openxmlformats.org/markup-compatibility/2006" xmlns:x14ac="http://schemas.microsoft.com/office/spreadsheetml/2009/9/ac" mc:Ignorable="x14ac">
  <numFmts count="5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0.00"/>
    <numFmt numFmtId="166" formatCode="_(&quot;$&quot;\ * #,##0.00_);_(&quot;$&quot;\ * \(#,##0.00\);_(&quot;$&quot;\ * &quot;-&quot;??_);_(@_)"/>
    <numFmt numFmtId="167" formatCode="_ * #,##0.00_ ;_ * \-#,##0.00_ ;_ * &quot;-&quot;??_ ;_ @_ "/>
    <numFmt numFmtId="168" formatCode="[$$-240A]\ #,##0.00"/>
    <numFmt numFmtId="169" formatCode="_(&quot;$&quot;\ * #,##0_);_(&quot;$&quot;\ * \(#,##0\);_(&quot;$&quot;\ * &quot;-&quot;??_);_(@_)"/>
    <numFmt numFmtId="170" formatCode="0.0"/>
    <numFmt numFmtId="171" formatCode="_(* #,##0.00_);_(* \(#,##0.00\);_(* &quot;-&quot;??_);_(@_)"/>
    <numFmt numFmtId="172" formatCode="[$$-240A]\ #,##0.00_ ;\-[$$-240A]\ #,##0.00\ "/>
    <numFmt numFmtId="173" formatCode="_ &quot;$&quot;\ * #,##0.00_ ;_ &quot;$&quot;\ * \-#,##0.00_ ;_ &quot;$&quot;\ * &quot;-&quot;??_ ;_ @_ "/>
    <numFmt numFmtId="174" formatCode="\$#.00"/>
    <numFmt numFmtId="175" formatCode="\$#,##0\ ;\(\$#,##0\)"/>
    <numFmt numFmtId="176" formatCode="_ [$€-2]\ * #,##0.00_ ;_ [$€-2]\ * \-#,##0.00_ ;_ [$€-2]\ * &quot;-&quot;??_ "/>
    <numFmt numFmtId="177" formatCode="_-* #,##0.00\ [$€]_-;\-* #,##0.00\ [$€]_-;_-* &quot;-&quot;??\ [$€]_-;_-@_-"/>
    <numFmt numFmtId="178" formatCode="_-* #.##0.00\ &quot;€&quot;_-;\-* #.##0.00\ &quot;€&quot;_-;_-* &quot;-&quot;??\ &quot;€&quot;_-;_-@_-"/>
    <numFmt numFmtId="179" formatCode="_([$€-2]* #,##0.00_);_([$€-2]* \(#,##0.00\);_([$€-2]* &quot;-&quot;??_)"/>
    <numFmt numFmtId="180" formatCode="_-[$€-2]* #,##0.00_-;\-[$€-2]* #,##0.00_-;_-[$€-2]* &quot;-&quot;??_-"/>
    <numFmt numFmtId="181" formatCode="_-[$€]* #,##0.00_-;\-[$€]* #,##0.00_-;_-[$€]* &quot;-&quot;??_-;_-@_-"/>
    <numFmt numFmtId="182" formatCode="_-* #,##0.00\ &quot;€&quot;_-;\-* #,##0.00\ &quot;€&quot;_-;_-* &quot;-&quot;??\ &quot;€&quot;_-;_-@_-"/>
    <numFmt numFmtId="183" formatCode="#.00"/>
    <numFmt numFmtId="184" formatCode="_(* #,##0_);_(* \(#,##0\);_(* &quot;-&quot;_);_(@_)"/>
    <numFmt numFmtId="185" formatCode="[$$-240A]\ #,##0"/>
    <numFmt numFmtId="186" formatCode="_-* #,##0\ _$_-;\-* #,##0\ _$_-;_-* &quot;-&quot;\ _$_-;_-@_-"/>
    <numFmt numFmtId="187" formatCode="_ * #,##0_ ;_ * \-#,##0_ ;_ * &quot;-&quot;_ ;_ @_ "/>
    <numFmt numFmtId="188" formatCode="_(&quot;$&quot;* #,##0_);_(&quot;$&quot;* \(#,##0\);_(&quot;$&quot;* &quot;-&quot;??_);_(@_)"/>
    <numFmt numFmtId="189" formatCode="#,##0;[Red]#,##0"/>
    <numFmt numFmtId="190" formatCode="_-* #,##0.00\ _P_t_s_-;\-* #,##0.00\ _P_t_s_-;_-* &quot;-&quot;??\ _P_t_s_-;_-@_-"/>
    <numFmt numFmtId="191" formatCode="_ * #,##0.00000000_ ;_ * \-#,##0.00000000_ ;_ * &quot;-&quot;??_ ;_ @_ "/>
    <numFmt numFmtId="192" formatCode="_ * #,##0.000000000000_ ;_ * \-#,##0.000000000000_ ;_ * &quot;-&quot;??_ ;_ @_ "/>
    <numFmt numFmtId="193" formatCode="_ * #,##0.0000_ ;_ * \-#,##0.0000_ ;_ * &quot;-&quot;??_ ;_ @_ "/>
    <numFmt numFmtId="194" formatCode="_-* #,##0.00\ &quot;Pts&quot;_-;\-* #,##0.00\ &quot;Pts&quot;_-;_-* &quot;-&quot;??\ &quot;Pts&quot;_-;_-@_-"/>
    <numFmt numFmtId="195" formatCode="_ * #,##0.0_ ;_ * \-#,##0.0_ ;_ * &quot;-&quot;??_ ;_ @_ "/>
    <numFmt numFmtId="196" formatCode="&quot;$&quot;\ #,##0.00;[Red]&quot;$&quot;\ \-#,##0.00"/>
    <numFmt numFmtId="197" formatCode="_-* #,##0.00\ _€_-;\-* #,##0.00\ _€_-;_-* &quot;-&quot;??\ _€_-;_-@_-"/>
    <numFmt numFmtId="198" formatCode="[$-240A]d&quot; de &quot;mmmm&quot; de &quot;yyyy;@"/>
    <numFmt numFmtId="199" formatCode="_-&quot;$&quot;* #,##0_-;\-&quot;$&quot;* #,##0_-;_-&quot;$&quot;* &quot;-&quot;_-;_-@_-"/>
    <numFmt numFmtId="200" formatCode="d/mm/yyyy;@"/>
    <numFmt numFmtId="201" formatCode="_(&quot;$&quot;* #,##0.00_);_(&quot;$&quot;* \(#,##0.00\);_(&quot;$&quot;* &quot;-&quot;??_);_(@_)"/>
    <numFmt numFmtId="202" formatCode="[$-C0A]dd\-mmm\-yy;@"/>
    <numFmt numFmtId="203" formatCode="0.0000"/>
    <numFmt numFmtId="204" formatCode="&quot;$&quot;\ #,##0.00;&quot;$&quot;\ \-#,##0.00"/>
    <numFmt numFmtId="205" formatCode="_ * #,##0.0000000_ ;_ * \-#,##0.0000000_ ;_ * &quot;-&quot;??_ ;_ @_ "/>
    <numFmt numFmtId="206" formatCode="#,##0.00;[Red]#,##0.00"/>
    <numFmt numFmtId="207" formatCode="_ * #,##0.0000000000000_ ;_ * \-#,##0.0000000000000_ ;_ * &quot;-&quot;??_ ;_ @_ "/>
    <numFmt numFmtId="208" formatCode="_ * #,##0.00000000000_ ;_ * \-#,##0.00000000000_ ;_ * &quot;-&quot;??_ ;_ @_ "/>
    <numFmt numFmtId="209" formatCode="_ * #,##0.000_ ;_ * \-#,##0.000_ ;_ * &quot;-&quot;??_ ;_ @_ "/>
    <numFmt numFmtId="210" formatCode="_ * #,##0_ ;_ * \-#,##0_ ;_ * &quot;-&quot;??_ ;_ @_ "/>
    <numFmt numFmtId="211" formatCode="_(&quot;$&quot;* #,##0.0_);_(&quot;$&quot;* \(#,##0.0\);_(&quot;$&quot;* &quot;-&quot;??_);_(@_)"/>
    <numFmt numFmtId="212" formatCode="_ &quot;$&quot;\ * #,##0_ ;_ &quot;$&quot;\ * \-#,##0_ ;_ &quot;$&quot;\ * &quot;-&quot;_ ;_ @_ "/>
    <numFmt numFmtId="213" formatCode="_-* #,##0\ _P_t_s_-;\-* #,##0\ _P_t_s_-;_-* &quot;-&quot;\ _P_t_s_-;_-@_-"/>
    <numFmt numFmtId="214" formatCode="#,##0.00000"/>
    <numFmt numFmtId="215" formatCode="_(* #,##0.0_);_(* \(#,##0.0\);_(* &quot;-&quot;??_);_(@_)"/>
    <numFmt numFmtId="216" formatCode="0.00_)"/>
    <numFmt numFmtId="217" formatCode="%#.00"/>
  </numFmts>
  <fonts count="62">
    <font>
      <sz val="11"/>
      <color theme="1"/>
      <name val="Calibri"/>
      <family val="2"/>
      <scheme val="minor"/>
    </font>
    <font>
      <sz val="11"/>
      <color theme="1"/>
      <name val="Calibri"/>
      <family val="2"/>
      <scheme val="minor"/>
    </font>
    <font>
      <sz val="11"/>
      <color rgb="FF9C0006"/>
      <name val="Calibri"/>
      <family val="2"/>
      <scheme val="minor"/>
    </font>
    <font>
      <b/>
      <sz val="11"/>
      <color theme="1"/>
      <name val="Calibri"/>
      <family val="2"/>
      <scheme val="minor"/>
    </font>
    <font>
      <sz val="10"/>
      <name val="Arial"/>
      <family val="2"/>
    </font>
    <font>
      <b/>
      <sz val="10"/>
      <name val="Arial"/>
      <family val="2"/>
    </font>
    <font>
      <sz val="10"/>
      <color theme="1"/>
      <name val="Arial"/>
      <family val="2"/>
    </font>
    <font>
      <b/>
      <sz val="11"/>
      <name val="Arial"/>
      <family val="2"/>
    </font>
    <font>
      <sz val="10"/>
      <name val="HandelGotDLig"/>
      <family val="2"/>
    </font>
    <font>
      <sz val="10"/>
      <color indexed="8"/>
      <name val="HandelGotDLig"/>
      <family val="2"/>
    </font>
    <font>
      <b/>
      <sz val="10"/>
      <color indexed="8"/>
      <name val="HandelGotDLig"/>
      <family val="2"/>
    </font>
    <font>
      <sz val="10"/>
      <color indexed="8"/>
      <name val="Arial"/>
      <family val="2"/>
    </font>
    <font>
      <b/>
      <sz val="10"/>
      <color indexed="8"/>
      <name val="HandelGotDLig"/>
    </font>
    <font>
      <sz val="10"/>
      <name val="Helvetica"/>
      <family val="2"/>
    </font>
    <font>
      <sz val="11"/>
      <name val="Arial"/>
      <family val="2"/>
    </font>
    <font>
      <b/>
      <sz val="10"/>
      <name val="HandelGotDLig"/>
      <family val="2"/>
    </font>
    <font>
      <b/>
      <sz val="10"/>
      <name val="HandelGotDLig"/>
    </font>
    <font>
      <b/>
      <sz val="10"/>
      <color theme="1"/>
      <name val="Arial"/>
      <family val="2"/>
    </font>
    <font>
      <sz val="9"/>
      <name val="HandelGotDLig"/>
      <family val="2"/>
    </font>
    <font>
      <b/>
      <sz val="9"/>
      <color indexed="81"/>
      <name val="Tahoma"/>
      <family val="2"/>
    </font>
    <font>
      <sz val="9"/>
      <color indexed="81"/>
      <name val="Tahoma"/>
      <family val="2"/>
    </font>
    <font>
      <sz val="11"/>
      <color indexed="8"/>
      <name val="Calibri"/>
      <family val="2"/>
    </font>
    <font>
      <sz val="10"/>
      <name val="SWISS"/>
    </font>
    <font>
      <sz val="11"/>
      <color indexed="9"/>
      <name val="Calibri"/>
      <family val="2"/>
    </font>
    <font>
      <sz val="8"/>
      <name val="Arial"/>
      <family val="2"/>
    </font>
    <font>
      <sz val="11"/>
      <color indexed="20"/>
      <name val="Calibri"/>
      <family val="2"/>
    </font>
    <font>
      <sz val="11"/>
      <color indexed="17"/>
      <name val="Calibri"/>
      <family val="2"/>
    </font>
    <font>
      <sz val="9"/>
      <color rgb="FF006100"/>
      <name val="Arial"/>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2"/>
      <color indexed="24"/>
      <name val="Arial"/>
      <family val="2"/>
    </font>
    <font>
      <b/>
      <sz val="11"/>
      <color indexed="56"/>
      <name val="Calibri"/>
      <family val="2"/>
    </font>
    <font>
      <sz val="11"/>
      <color indexed="62"/>
      <name val="Calibri"/>
      <family val="2"/>
    </font>
    <font>
      <sz val="12"/>
      <name val="Times New Roman"/>
      <family val="1"/>
    </font>
    <font>
      <i/>
      <sz val="11"/>
      <color indexed="23"/>
      <name val="Calibri"/>
      <family val="2"/>
    </font>
    <font>
      <i/>
      <sz val="1"/>
      <color indexed="8"/>
      <name val="Courier"/>
      <family val="3"/>
    </font>
    <font>
      <b/>
      <sz val="15"/>
      <color indexed="56"/>
      <name val="Calibri"/>
      <family val="2"/>
    </font>
    <font>
      <sz val="18"/>
      <color indexed="24"/>
      <name val="Arial"/>
      <family val="2"/>
    </font>
    <font>
      <b/>
      <sz val="13"/>
      <color indexed="56"/>
      <name val="Calibri"/>
      <family val="2"/>
    </font>
    <font>
      <sz val="8"/>
      <color indexed="24"/>
      <name val="Arial"/>
      <family val="2"/>
    </font>
    <font>
      <b/>
      <sz val="1"/>
      <color indexed="8"/>
      <name val="Courier"/>
      <family val="3"/>
    </font>
    <font>
      <u/>
      <sz val="10"/>
      <color indexed="12"/>
      <name val="Arial"/>
      <family val="2"/>
    </font>
    <font>
      <u/>
      <sz val="8"/>
      <color indexed="12"/>
      <name val="Arial"/>
      <family val="2"/>
    </font>
    <font>
      <sz val="9"/>
      <name val="Calibri"/>
      <family val="2"/>
    </font>
    <font>
      <sz val="7.9"/>
      <color indexed="8"/>
      <name val="Arial"/>
      <family val="2"/>
    </font>
    <font>
      <sz val="10"/>
      <name val="Helvetica"/>
    </font>
    <font>
      <sz val="10"/>
      <name val="Verdana"/>
      <family val="2"/>
    </font>
    <font>
      <sz val="11"/>
      <color indexed="60"/>
      <name val="Calibri"/>
      <family val="2"/>
    </font>
    <font>
      <sz val="12"/>
      <color theme="1"/>
      <name val="Times New Roman"/>
      <family val="2"/>
    </font>
    <font>
      <sz val="10"/>
      <name val="Courier"/>
      <family val="3"/>
    </font>
    <font>
      <sz val="10"/>
      <color indexed="8"/>
      <name val="MS Sans Serif"/>
      <family val="2"/>
    </font>
    <font>
      <sz val="9"/>
      <color theme="1"/>
      <name val="Arial"/>
      <family val="2"/>
    </font>
    <font>
      <b/>
      <sz val="11"/>
      <color indexed="63"/>
      <name val="Calibri"/>
      <family val="2"/>
    </font>
    <font>
      <sz val="11"/>
      <color indexed="10"/>
      <name val="Calibri"/>
      <family val="2"/>
    </font>
    <font>
      <b/>
      <sz val="18"/>
      <color indexed="56"/>
      <name val="Cambria"/>
      <family val="2"/>
    </font>
    <font>
      <b/>
      <sz val="11"/>
      <color indexed="8"/>
      <name val="Calibri"/>
      <family val="2"/>
    </font>
    <font>
      <sz val="11"/>
      <color theme="1"/>
      <name val="Arial"/>
      <family val="2"/>
    </font>
    <font>
      <b/>
      <sz val="11"/>
      <color theme="1"/>
      <name val="Arial"/>
      <family val="2"/>
    </font>
    <font>
      <sz val="10"/>
      <color theme="1"/>
      <name val="Calibri"/>
      <family val="2"/>
      <scheme val="minor"/>
    </font>
    <font>
      <b/>
      <sz val="12"/>
      <name val="Arial"/>
      <family val="2"/>
    </font>
  </fonts>
  <fills count="32">
    <fill>
      <patternFill patternType="none"/>
    </fill>
    <fill>
      <patternFill patternType="gray125"/>
    </fill>
    <fill>
      <patternFill patternType="solid">
        <fgColor rgb="FFC6EFCE"/>
      </patternFill>
    </fill>
    <fill>
      <patternFill patternType="solid">
        <fgColor rgb="FFFFC7CE"/>
      </patternFill>
    </fill>
    <fill>
      <patternFill patternType="solid">
        <fgColor theme="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s>
  <borders count="3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medium">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423">
    <xf numFmtId="0" fontId="0"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4" fillId="0" borderId="0"/>
    <xf numFmtId="166" fontId="4" fillId="0" borderId="0" applyFont="0" applyFill="0" applyBorder="0" applyAlignment="0" applyProtection="0"/>
    <xf numFmtId="0" fontId="13" fillId="0" borderId="0"/>
    <xf numFmtId="0" fontId="4" fillId="0" borderId="0"/>
    <xf numFmtId="167" fontId="4" fillId="0" borderId="0" applyFont="0" applyFill="0" applyBorder="0" applyAlignment="0" applyProtection="0"/>
    <xf numFmtId="9" fontId="4" fillId="0" borderId="0" applyFont="0" applyFill="0" applyBorder="0" applyAlignment="0" applyProtection="0"/>
    <xf numFmtId="166" fontId="1" fillId="0" borderId="0" applyFont="0" applyFill="0" applyBorder="0" applyAlignment="0" applyProtection="0"/>
    <xf numFmtId="0" fontId="18" fillId="0" borderId="0"/>
    <xf numFmtId="0" fontId="4" fillId="0" borderId="0"/>
    <xf numFmtId="171" fontId="4" fillId="0" borderId="0" applyFont="0" applyFill="0" applyBorder="0" applyAlignment="0" applyProtection="0"/>
    <xf numFmtId="166" fontId="1"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17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9"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2" fillId="16" borderId="0"/>
    <xf numFmtId="0" fontId="22" fillId="16" borderId="0"/>
    <xf numFmtId="0" fontId="21" fillId="17"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12" borderId="0" applyNumberFormat="0" applyBorder="0" applyAlignment="0" applyProtection="0"/>
    <xf numFmtId="0" fontId="21" fillId="17" borderId="0" applyNumberFormat="0" applyBorder="0" applyAlignment="0" applyProtection="0"/>
    <xf numFmtId="0" fontId="21" fillId="20"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3" fillId="21"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1" borderId="0" applyNumberFormat="0" applyBorder="0" applyAlignment="0" applyProtection="0"/>
    <xf numFmtId="0" fontId="23" fillId="21" borderId="0" applyNumberFormat="0" applyBorder="0" applyAlignment="0" applyProtection="0"/>
    <xf numFmtId="0" fontId="23" fillId="18" borderId="0" applyNumberFormat="0" applyBorder="0" applyAlignment="0" applyProtection="0"/>
    <xf numFmtId="0" fontId="23" fillId="18"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24" borderId="0" applyNumberFormat="0" applyBorder="0" applyAlignment="0" applyProtection="0"/>
    <xf numFmtId="0" fontId="23" fillId="24" borderId="0" applyNumberFormat="0" applyBorder="0" applyAlignment="0" applyProtection="0"/>
    <xf numFmtId="0" fontId="23" fillId="24" borderId="0" applyNumberFormat="0" applyBorder="0" applyAlignment="0" applyProtection="0"/>
    <xf numFmtId="0" fontId="24" fillId="0" borderId="10" applyNumberFormat="0" applyBorder="0" applyAlignment="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28" borderId="0" applyNumberFormat="0" applyBorder="0" applyAlignment="0" applyProtection="0"/>
    <xf numFmtId="0" fontId="25" fillId="10" borderId="0" applyNumberFormat="0" applyBorder="0" applyAlignment="0" applyProtection="0"/>
    <xf numFmtId="0" fontId="26" fillId="11" borderId="0" applyNumberFormat="0" applyBorder="0" applyAlignment="0" applyProtection="0"/>
    <xf numFmtId="0" fontId="27" fillId="2"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2" fillId="16" borderId="0"/>
    <xf numFmtId="0" fontId="22" fillId="16" borderId="0"/>
    <xf numFmtId="0" fontId="28" fillId="14" borderId="11" applyNumberFormat="0" applyAlignment="0" applyProtection="0"/>
    <xf numFmtId="0" fontId="28" fillId="14" borderId="11" applyNumberFormat="0" applyAlignment="0" applyProtection="0"/>
    <xf numFmtId="0" fontId="28" fillId="14" borderId="11" applyNumberFormat="0" applyAlignment="0" applyProtection="0"/>
    <xf numFmtId="0" fontId="28" fillId="14" borderId="11" applyNumberFormat="0" applyAlignment="0" applyProtection="0"/>
    <xf numFmtId="0" fontId="28" fillId="14" borderId="11" applyNumberFormat="0" applyAlignment="0" applyProtection="0"/>
    <xf numFmtId="0" fontId="28" fillId="14" borderId="11" applyNumberFormat="0" applyAlignment="0" applyProtection="0"/>
    <xf numFmtId="0" fontId="29" fillId="29" borderId="12" applyNumberFormat="0" applyAlignment="0" applyProtection="0"/>
    <xf numFmtId="0" fontId="29" fillId="29" borderId="12" applyNumberFormat="0" applyAlignment="0" applyProtection="0"/>
    <xf numFmtId="0" fontId="29" fillId="29" borderId="12" applyNumberFormat="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29" fillId="29" borderId="12" applyNumberFormat="0" applyAlignment="0" applyProtection="0"/>
    <xf numFmtId="4" fontId="31" fillId="0" borderId="0">
      <protection locked="0"/>
    </xf>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32" fillId="0" borderId="0" applyFont="0" applyFill="0" applyBorder="0" applyAlignment="0" applyProtection="0"/>
    <xf numFmtId="0" fontId="4" fillId="0" borderId="0">
      <alignment horizontal="center"/>
    </xf>
    <xf numFmtId="0" fontId="4" fillId="0" borderId="0">
      <alignment horizontal="center"/>
    </xf>
    <xf numFmtId="0" fontId="4" fillId="0" borderId="0">
      <alignment horizontal="center"/>
    </xf>
    <xf numFmtId="0" fontId="4" fillId="0" borderId="0">
      <alignment horizontal="center"/>
    </xf>
    <xf numFmtId="174" fontId="31" fillId="0" borderId="0">
      <protection locked="0"/>
    </xf>
    <xf numFmtId="175" fontId="32" fillId="0" borderId="0" applyFont="0" applyFill="0" applyBorder="0" applyAlignment="0" applyProtection="0"/>
    <xf numFmtId="0" fontId="32" fillId="0" borderId="0" applyFont="0" applyFill="0" applyBorder="0" applyAlignment="0" applyProtection="0"/>
    <xf numFmtId="0" fontId="31" fillId="0" borderId="0">
      <protection locked="0"/>
    </xf>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23" fillId="25" borderId="0" applyNumberFormat="0" applyBorder="0" applyAlignment="0" applyProtection="0"/>
    <xf numFmtId="0" fontId="23" fillId="25"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6"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3" fillId="27" borderId="0" applyNumberFormat="0" applyBorder="0" applyAlignment="0" applyProtection="0"/>
    <xf numFmtId="0" fontId="23" fillId="27"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28" borderId="0" applyNumberFormat="0" applyBorder="0" applyAlignment="0" applyProtection="0"/>
    <xf numFmtId="0" fontId="23" fillId="28" borderId="0" applyNumberFormat="0" applyBorder="0" applyAlignment="0" applyProtection="0"/>
    <xf numFmtId="0" fontId="23" fillId="28" borderId="0" applyNumberFormat="0" applyBorder="0" applyAlignment="0" applyProtection="0"/>
    <xf numFmtId="0" fontId="34" fillId="15" borderId="11" applyNumberFormat="0" applyAlignment="0" applyProtection="0"/>
    <xf numFmtId="0" fontId="34" fillId="15" borderId="11" applyNumberFormat="0" applyAlignment="0" applyProtection="0"/>
    <xf numFmtId="0" fontId="34" fillId="15" borderId="11" applyNumberFormat="0" applyAlignment="0" applyProtection="0"/>
    <xf numFmtId="0" fontId="34" fillId="15" borderId="11" applyNumberFormat="0" applyAlignment="0" applyProtection="0"/>
    <xf numFmtId="0" fontId="35" fillId="0" borderId="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8" fontId="4" fillId="0" borderId="0" applyFont="0" applyFill="0" applyBorder="0" applyAlignment="0" applyProtection="0"/>
    <xf numFmtId="179" fontId="4" fillId="0" borderId="0" applyFont="0" applyFill="0" applyBorder="0" applyAlignment="0" applyProtection="0"/>
    <xf numFmtId="178"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80"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81" fontId="4" fillId="0" borderId="0" applyFont="0" applyFill="0" applyBorder="0" applyAlignment="0" applyProtection="0"/>
    <xf numFmtId="176"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80"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81" fontId="4" fillId="0" borderId="0" applyFont="0" applyFill="0" applyBorder="0" applyAlignment="0" applyProtection="0"/>
    <xf numFmtId="176"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0"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80"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80"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0" fontId="36" fillId="0" borderId="0" applyNumberFormat="0" applyFill="0" applyBorder="0" applyAlignment="0" applyProtection="0"/>
    <xf numFmtId="0" fontId="31" fillId="0" borderId="0">
      <protection locked="0"/>
    </xf>
    <xf numFmtId="0" fontId="31" fillId="0" borderId="0">
      <protection locked="0"/>
    </xf>
    <xf numFmtId="0" fontId="37" fillId="0" borderId="0">
      <protection locked="0"/>
    </xf>
    <xf numFmtId="0" fontId="31" fillId="0" borderId="0">
      <protection locked="0"/>
    </xf>
    <xf numFmtId="0" fontId="31" fillId="0" borderId="0">
      <protection locked="0"/>
    </xf>
    <xf numFmtId="0" fontId="31" fillId="0" borderId="0">
      <protection locked="0"/>
    </xf>
    <xf numFmtId="0" fontId="37" fillId="0" borderId="0">
      <protection locked="0"/>
    </xf>
    <xf numFmtId="2" fontId="32" fillId="0" borderId="0" applyFont="0" applyFill="0" applyBorder="0" applyAlignment="0" applyProtection="0"/>
    <xf numFmtId="183" fontId="31" fillId="0" borderId="0">
      <protection locked="0"/>
    </xf>
    <xf numFmtId="0" fontId="26" fillId="11" borderId="0" applyNumberFormat="0" applyBorder="0" applyAlignment="0" applyProtection="0"/>
    <xf numFmtId="0" fontId="38" fillId="0" borderId="14" applyNumberFormat="0" applyFill="0" applyAlignment="0" applyProtection="0"/>
    <xf numFmtId="0" fontId="38" fillId="0" borderId="14" applyNumberFormat="0" applyFill="0" applyAlignment="0" applyProtection="0"/>
    <xf numFmtId="0" fontId="39" fillId="0" borderId="0" applyNumberFormat="0" applyFill="0" applyBorder="0" applyAlignment="0" applyProtection="0"/>
    <xf numFmtId="0" fontId="40" fillId="0" borderId="15" applyNumberFormat="0" applyFill="0" applyAlignment="0" applyProtection="0"/>
    <xf numFmtId="0" fontId="40" fillId="0" borderId="15" applyNumberFormat="0" applyFill="0" applyAlignment="0" applyProtection="0"/>
    <xf numFmtId="0" fontId="41" fillId="0" borderId="0" applyNumberFormat="0" applyFill="0" applyBorder="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42" fillId="0" borderId="0">
      <protection locked="0"/>
    </xf>
    <xf numFmtId="0" fontId="42" fillId="0" borderId="0">
      <protection locked="0"/>
    </xf>
    <xf numFmtId="0" fontId="43"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25" fillId="10" borderId="0" applyNumberFormat="0" applyBorder="0" applyAlignment="0" applyProtection="0"/>
    <xf numFmtId="0" fontId="2" fillId="3" borderId="0" applyNumberFormat="0" applyBorder="0" applyAlignment="0" applyProtection="0"/>
    <xf numFmtId="0" fontId="45" fillId="3" borderId="0" applyNumberFormat="0" applyBorder="0" applyProtection="0">
      <alignment horizontal="left" vertical="center" wrapText="1"/>
    </xf>
    <xf numFmtId="0" fontId="25" fillId="10" borderId="0" applyNumberFormat="0" applyBorder="0" applyAlignment="0" applyProtection="0"/>
    <xf numFmtId="0" fontId="2" fillId="3" borderId="0" applyNumberFormat="0" applyBorder="0" applyAlignment="0" applyProtection="0"/>
    <xf numFmtId="0" fontId="25" fillId="10" borderId="0" applyNumberFormat="0" applyBorder="0" applyAlignment="0" applyProtection="0"/>
    <xf numFmtId="0" fontId="34" fillId="14" borderId="11" applyNumberFormat="0" applyAlignment="0" applyProtection="0"/>
    <xf numFmtId="0" fontId="34" fillId="15" borderId="11" applyNumberFormat="0" applyAlignment="0" applyProtection="0"/>
    <xf numFmtId="0" fontId="34" fillId="15" borderId="11" applyNumberFormat="0" applyAlignment="0" applyProtection="0"/>
    <xf numFmtId="0" fontId="30" fillId="0" borderId="13" applyNumberFormat="0" applyFill="0" applyAlignment="0" applyProtection="0"/>
    <xf numFmtId="184"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85" fontId="4" fillId="0" borderId="0" applyFont="0" applyFill="0" applyBorder="0" applyAlignment="0" applyProtection="0"/>
    <xf numFmtId="185" fontId="4" fillId="0" borderId="0" applyFont="0" applyFill="0" applyBorder="0" applyAlignment="0" applyProtection="0"/>
    <xf numFmtId="185" fontId="4" fillId="0" borderId="0" applyFont="0" applyFill="0" applyBorder="0" applyAlignment="0" applyProtection="0"/>
    <xf numFmtId="185" fontId="4" fillId="0" borderId="0" applyFont="0" applyFill="0" applyBorder="0" applyAlignment="0" applyProtection="0"/>
    <xf numFmtId="185" fontId="4" fillId="0" borderId="0" applyFont="0" applyFill="0" applyBorder="0" applyAlignment="0" applyProtection="0"/>
    <xf numFmtId="185"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68"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43" fontId="13"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6"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46"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46" fillId="0" borderId="0" applyFont="0" applyFill="0" applyBorder="0" applyAlignment="0" applyProtection="0"/>
    <xf numFmtId="167" fontId="46"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13" fillId="0" borderId="0" applyFont="0" applyFill="0" applyBorder="0" applyAlignment="0" applyProtection="0"/>
    <xf numFmtId="167" fontId="46"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0" fontId="4" fillId="0" borderId="0" applyFont="0" applyFill="0" applyBorder="0" applyAlignment="0" applyProtection="0"/>
    <xf numFmtId="171"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86" fontId="1" fillId="0" borderId="0" applyFont="0" applyFill="0" applyBorder="0" applyAlignment="0" applyProtection="0"/>
    <xf numFmtId="43" fontId="13" fillId="0" borderId="0" applyFont="0" applyFill="0" applyBorder="0" applyAlignment="0" applyProtection="0"/>
    <xf numFmtId="0" fontId="4" fillId="0" borderId="0" applyFont="0" applyFill="0" applyBorder="0" applyAlignment="0" applyProtection="0"/>
    <xf numFmtId="43" fontId="4" fillId="0" borderId="0" applyFont="0" applyFill="0" applyBorder="0" applyAlignment="0" applyProtection="0"/>
    <xf numFmtId="171" fontId="13" fillId="0" borderId="0" applyFont="0" applyFill="0" applyBorder="0" applyAlignment="0" applyProtection="0"/>
    <xf numFmtId="187" fontId="4" fillId="0" borderId="0" applyFont="0" applyFill="0" applyBorder="0" applyAlignment="0" applyProtection="0"/>
    <xf numFmtId="167" fontId="4" fillId="0" borderId="0" applyFont="0" applyFill="0" applyBorder="0" applyAlignment="0" applyProtection="0"/>
    <xf numFmtId="43" fontId="47" fillId="0" borderId="0" applyFont="0" applyFill="0" applyBorder="0" applyAlignment="0" applyProtection="0"/>
    <xf numFmtId="167"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188" fontId="21" fillId="0" borderId="0" applyFont="0" applyFill="0" applyBorder="0" applyAlignment="0" applyProtection="0"/>
    <xf numFmtId="43" fontId="21" fillId="0" borderId="0" applyFont="0" applyFill="0" applyBorder="0" applyAlignment="0" applyProtection="0"/>
    <xf numFmtId="0" fontId="4" fillId="0" borderId="0" applyFont="0" applyFill="0" applyBorder="0" applyAlignment="0" applyProtection="0"/>
    <xf numFmtId="189"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0" fontId="13" fillId="0" borderId="0" applyFont="0" applyFill="0" applyBorder="0" applyAlignment="0" applyProtection="0"/>
    <xf numFmtId="190" fontId="4" fillId="0" borderId="0" applyFont="0" applyFill="0" applyBorder="0" applyAlignment="0" applyProtection="0"/>
    <xf numFmtId="19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67" fontId="46"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171" fontId="4" fillId="0" borderId="0" applyFont="0" applyFill="0" applyBorder="0" applyAlignment="0" applyProtection="0"/>
    <xf numFmtId="0" fontId="13" fillId="0" borderId="0" applyFont="0" applyFill="0" applyBorder="0" applyAlignment="0" applyProtection="0"/>
    <xf numFmtId="190"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0" fontId="4" fillId="0" borderId="0" applyFont="0" applyFill="0" applyBorder="0" applyAlignment="0" applyProtection="0"/>
    <xf numFmtId="43" fontId="1" fillId="0" borderId="0" applyFont="0" applyFill="0" applyBorder="0" applyAlignment="0" applyProtection="0"/>
    <xf numFmtId="172"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3"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4" fontId="4" fillId="0" borderId="0" applyFont="0" applyFill="0" applyBorder="0" applyAlignment="0" applyProtection="0"/>
    <xf numFmtId="191" fontId="2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0" fontId="13"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0" fontId="4" fillId="0" borderId="0" applyFont="0" applyFill="0" applyBorder="0" applyAlignment="0" applyProtection="0"/>
    <xf numFmtId="194" fontId="4" fillId="0" borderId="0" applyFont="0" applyFill="0" applyBorder="0" applyAlignment="0" applyProtection="0"/>
    <xf numFmtId="0" fontId="13" fillId="0" borderId="0" applyFont="0" applyFill="0" applyBorder="0" applyAlignment="0" applyProtection="0"/>
    <xf numFmtId="167" fontId="4" fillId="0" borderId="0" applyFont="0" applyFill="0" applyBorder="0" applyAlignment="0" applyProtection="0"/>
    <xf numFmtId="43" fontId="1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2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2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2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191" fontId="4" fillId="0" borderId="0" applyFont="0" applyFill="0" applyBorder="0" applyAlignment="0" applyProtection="0"/>
    <xf numFmtId="195" fontId="21" fillId="0" borderId="0" applyFont="0" applyFill="0" applyBorder="0" applyAlignment="0" applyProtection="0"/>
    <xf numFmtId="167" fontId="4" fillId="0" borderId="0" applyFont="0" applyFill="0" applyBorder="0" applyAlignment="0" applyProtection="0"/>
    <xf numFmtId="196" fontId="4" fillId="0" borderId="0" applyFont="0" applyFill="0" applyBorder="0" applyAlignment="0" applyProtection="0"/>
    <xf numFmtId="188" fontId="21" fillId="0" borderId="0" applyFont="0" applyFill="0" applyBorder="0" applyAlignment="0" applyProtection="0"/>
    <xf numFmtId="168" fontId="4" fillId="0" borderId="0" applyFont="0" applyFill="0" applyBorder="0" applyAlignment="0" applyProtection="0"/>
    <xf numFmtId="0" fontId="13" fillId="0" borderId="0" applyFont="0" applyFill="0" applyBorder="0" applyAlignment="0" applyProtection="0"/>
    <xf numFmtId="167" fontId="4" fillId="0" borderId="0" applyFont="0" applyFill="0" applyBorder="0" applyAlignment="0" applyProtection="0"/>
    <xf numFmtId="0" fontId="6" fillId="0" borderId="0" applyFont="0" applyFill="0" applyBorder="0" applyAlignment="0" applyProtection="0"/>
    <xf numFmtId="195" fontId="21" fillId="0" borderId="0" applyFont="0" applyFill="0" applyBorder="0" applyAlignment="0" applyProtection="0"/>
    <xf numFmtId="43" fontId="4" fillId="0" borderId="0" applyFont="0" applyFill="0" applyBorder="0" applyAlignment="0" applyProtection="0"/>
    <xf numFmtId="195" fontId="21" fillId="0" borderId="0" applyFont="0" applyFill="0" applyBorder="0" applyAlignment="0" applyProtection="0"/>
    <xf numFmtId="195" fontId="21" fillId="0" borderId="0" applyFont="0" applyFill="0" applyBorder="0" applyAlignment="0" applyProtection="0"/>
    <xf numFmtId="195" fontId="21" fillId="0" borderId="0" applyFont="0" applyFill="0" applyBorder="0" applyAlignment="0" applyProtection="0"/>
    <xf numFmtId="195" fontId="21"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2" fontId="2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2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7" fontId="2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7"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7" fontId="4" fillId="0" borderId="0" applyFont="0" applyFill="0" applyBorder="0" applyAlignment="0" applyProtection="0"/>
    <xf numFmtId="43" fontId="47" fillId="0" borderId="0" applyFont="0" applyFill="0" applyBorder="0" applyAlignment="0" applyProtection="0"/>
    <xf numFmtId="0" fontId="13" fillId="0" borderId="0" applyFont="0" applyFill="0" applyBorder="0" applyAlignment="0" applyProtection="0"/>
    <xf numFmtId="43" fontId="4" fillId="0" borderId="0" applyFont="0" applyFill="0" applyBorder="0" applyAlignment="0" applyProtection="0"/>
    <xf numFmtId="0"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43" fontId="4" fillId="0" borderId="0" applyFont="0" applyFill="0" applyBorder="0" applyAlignment="0" applyProtection="0"/>
    <xf numFmtId="0"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8" fontId="4"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7" fontId="4" fillId="0" borderId="0" applyFont="0" applyFill="0" applyBorder="0" applyAlignment="0" applyProtection="0"/>
    <xf numFmtId="197" fontId="21" fillId="0" borderId="0" applyFont="0" applyFill="0" applyBorder="0" applyAlignment="0" applyProtection="0"/>
    <xf numFmtId="0" fontId="13"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67" fontId="4" fillId="0" borderId="0" applyFont="0" applyFill="0" applyBorder="0" applyAlignment="0" applyProtection="0"/>
    <xf numFmtId="0" fontId="13"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2" fontId="13"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42" fontId="1" fillId="0" borderId="0" applyFont="0" applyFill="0" applyBorder="0" applyAlignment="0" applyProtection="0"/>
    <xf numFmtId="199" fontId="1" fillId="0" borderId="0" applyFont="0" applyFill="0" applyBorder="0" applyAlignment="0" applyProtection="0"/>
    <xf numFmtId="200"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167" fontId="4" fillId="0" borderId="0" applyFont="0" applyFill="0" applyBorder="0" applyAlignment="0" applyProtection="0"/>
    <xf numFmtId="166" fontId="13"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3" fillId="0" borderId="0" applyFont="0" applyFill="0" applyBorder="0" applyAlignment="0" applyProtection="0"/>
    <xf numFmtId="202" fontId="4" fillId="0" borderId="0" applyFont="0" applyFill="0" applyBorder="0" applyAlignment="0" applyProtection="0"/>
    <xf numFmtId="164" fontId="4" fillId="0" borderId="0" applyFont="0" applyFill="0" applyBorder="0" applyAlignment="0" applyProtection="0"/>
    <xf numFmtId="166" fontId="1" fillId="0" borderId="0" applyFont="0" applyFill="0" applyBorder="0" applyAlignment="0" applyProtection="0"/>
    <xf numFmtId="164" fontId="4" fillId="0" borderId="0" applyFont="0" applyFill="0" applyBorder="0" applyAlignment="0" applyProtection="0"/>
    <xf numFmtId="203" fontId="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20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204" fontId="4" fillId="0" borderId="0" applyFont="0" applyFill="0" applyBorder="0" applyAlignment="0" applyProtection="0"/>
    <xf numFmtId="20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3" fontId="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205" fontId="4" fillId="0" borderId="0" applyFont="0" applyFill="0" applyBorder="0" applyAlignment="0" applyProtection="0"/>
    <xf numFmtId="0" fontId="48"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3"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3"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3"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3"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6" fontId="13"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3"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3" fontId="4" fillId="0" borderId="0" applyFont="0" applyFill="0" applyBorder="0" applyAlignment="0" applyProtection="0"/>
    <xf numFmtId="44" fontId="1" fillId="0" borderId="0" applyFont="0" applyFill="0" applyBorder="0" applyAlignment="0" applyProtection="0"/>
    <xf numFmtId="189" fontId="4" fillId="0" borderId="0" applyFont="0" applyFill="0" applyBorder="0" applyAlignment="0" applyProtection="0"/>
    <xf numFmtId="166" fontId="13" fillId="0" borderId="0" applyFont="0" applyFill="0" applyBorder="0" applyAlignment="0" applyProtection="0"/>
    <xf numFmtId="164" fontId="4" fillId="0" borderId="0" applyFont="0" applyFill="0" applyBorder="0" applyAlignment="0" applyProtection="0"/>
    <xf numFmtId="167" fontId="47" fillId="0" borderId="0" applyFont="0" applyFill="0" applyBorder="0" applyAlignment="0" applyProtection="0"/>
    <xf numFmtId="203" fontId="13" fillId="0" borderId="0" applyFont="0" applyFill="0" applyBorder="0" applyAlignment="0" applyProtection="0"/>
    <xf numFmtId="207" fontId="4" fillId="0" borderId="0" applyFont="0" applyFill="0" applyBorder="0" applyAlignment="0" applyProtection="0"/>
    <xf numFmtId="166" fontId="13" fillId="0" borderId="0" applyFont="0" applyFill="0" applyBorder="0" applyAlignment="0" applyProtection="0"/>
    <xf numFmtId="182" fontId="4" fillId="0" borderId="0" applyFont="0" applyFill="0" applyBorder="0" applyAlignment="0" applyProtection="0"/>
    <xf numFmtId="207" fontId="4" fillId="0" borderId="0" applyFont="0" applyFill="0" applyBorder="0" applyAlignment="0" applyProtection="0"/>
    <xf numFmtId="205" fontId="21" fillId="0" borderId="0" applyFont="0" applyFill="0" applyBorder="0" applyAlignment="0" applyProtection="0"/>
    <xf numFmtId="170" fontId="21" fillId="0" borderId="0" applyFont="0" applyFill="0" applyBorder="0" applyAlignment="0" applyProtection="0"/>
    <xf numFmtId="0" fontId="4" fillId="0" borderId="0" applyFont="0" applyFill="0" applyBorder="0" applyAlignment="0" applyProtection="0"/>
    <xf numFmtId="203" fontId="13" fillId="0" borderId="0" applyFont="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85" fontId="4" fillId="0" borderId="0" applyFont="0" applyFill="0" applyBorder="0" applyAlignment="0" applyProtection="0"/>
    <xf numFmtId="173" fontId="4" fillId="0" borderId="0" applyFont="0" applyFill="0" applyBorder="0" applyAlignment="0" applyProtection="0"/>
    <xf numFmtId="166" fontId="13" fillId="0" borderId="0" applyFont="0" applyFill="0" applyBorder="0" applyAlignment="0" applyProtection="0"/>
    <xf numFmtId="164" fontId="4" fillId="0" borderId="0" applyFont="0" applyFill="0" applyBorder="0" applyAlignment="0" applyProtection="0"/>
    <xf numFmtId="203" fontId="13" fillId="0" borderId="0" applyFont="0" applyFill="0" applyBorder="0" applyAlignment="0" applyProtection="0"/>
    <xf numFmtId="185" fontId="4" fillId="0" borderId="0" applyFont="0" applyFill="0" applyBorder="0" applyAlignment="0" applyProtection="0"/>
    <xf numFmtId="203" fontId="13" fillId="0" borderId="0" applyFont="0" applyFill="0" applyBorder="0" applyAlignment="0" applyProtection="0"/>
    <xf numFmtId="189"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9"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0" fontId="4" fillId="0" borderId="0" applyFont="0" applyFill="0" applyBorder="0" applyAlignment="0" applyProtection="0"/>
    <xf numFmtId="203" fontId="13"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5" fontId="4" fillId="0" borderId="0" applyFont="0" applyFill="0" applyBorder="0" applyAlignment="0" applyProtection="0"/>
    <xf numFmtId="210" fontId="21" fillId="0" borderId="0" applyFont="0" applyFill="0" applyBorder="0" applyAlignment="0" applyProtection="0"/>
    <xf numFmtId="173" fontId="4" fillId="0" borderId="0" applyFont="0" applyFill="0" applyBorder="0" applyAlignment="0" applyProtection="0"/>
    <xf numFmtId="204" fontId="4" fillId="0" borderId="0" applyFont="0" applyFill="0" applyBorder="0" applyAlignment="0" applyProtection="0"/>
    <xf numFmtId="182" fontId="21" fillId="0" borderId="0" applyFont="0" applyFill="0" applyBorder="0" applyAlignment="0" applyProtection="0"/>
    <xf numFmtId="211" fontId="4" fillId="0" borderId="0" applyFont="0" applyFill="0" applyBorder="0" applyAlignment="0" applyProtection="0"/>
    <xf numFmtId="168" fontId="4" fillId="0" borderId="0" applyFont="0" applyFill="0" applyBorder="0" applyAlignment="0" applyProtection="0"/>
    <xf numFmtId="166" fontId="1" fillId="0" borderId="0" applyFont="0" applyFill="0" applyBorder="0" applyAlignment="0" applyProtection="0"/>
    <xf numFmtId="164" fontId="4" fillId="0" borderId="0" applyFont="0" applyFill="0" applyBorder="0" applyAlignment="0" applyProtection="0"/>
    <xf numFmtId="166" fontId="13" fillId="0" borderId="0" applyFont="0" applyFill="0" applyBorder="0" applyAlignment="0" applyProtection="0"/>
    <xf numFmtId="210" fontId="21" fillId="0" borderId="0" applyFont="0" applyFill="0" applyBorder="0" applyAlignment="0" applyProtection="0"/>
    <xf numFmtId="164" fontId="4" fillId="0" borderId="0" applyFont="0" applyFill="0" applyBorder="0" applyAlignment="0" applyProtection="0"/>
    <xf numFmtId="166" fontId="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8"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12"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6" fontId="13"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6" fontId="1" fillId="0" borderId="0" applyFont="0" applyFill="0" applyBorder="0" applyAlignment="0" applyProtection="0"/>
    <xf numFmtId="213" fontId="4" fillId="0" borderId="0" applyFont="0" applyFill="0" applyBorder="0" applyAlignment="0" applyProtection="0"/>
    <xf numFmtId="164" fontId="4" fillId="0" borderId="0" applyFont="0" applyFill="0" applyBorder="0" applyAlignment="0" applyProtection="0"/>
    <xf numFmtId="166"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214" fontId="21" fillId="0" borderId="0" applyFont="0" applyFill="0" applyBorder="0" applyAlignment="0" applyProtection="0"/>
    <xf numFmtId="164" fontId="4" fillId="0" borderId="0" applyFont="0" applyFill="0" applyBorder="0" applyAlignment="0" applyProtection="0"/>
    <xf numFmtId="166"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15" fontId="13"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1" fillId="0" borderId="0"/>
    <xf numFmtId="0" fontId="13" fillId="0" borderId="0"/>
    <xf numFmtId="0" fontId="4" fillId="0" borderId="0"/>
    <xf numFmtId="0" fontId="1" fillId="0" borderId="0"/>
    <xf numFmtId="0" fontId="1" fillId="0" borderId="0"/>
    <xf numFmtId="0" fontId="47" fillId="0" borderId="0"/>
    <xf numFmtId="0" fontId="4"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50" fillId="0" borderId="0"/>
    <xf numFmtId="0" fontId="5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xf numFmtId="0" fontId="18" fillId="0" borderId="0"/>
    <xf numFmtId="216" fontId="51" fillId="0" borderId="0"/>
    <xf numFmtId="216" fontId="51" fillId="0" borderId="0"/>
    <xf numFmtId="0" fontId="4" fillId="0" borderId="0"/>
    <xf numFmtId="216" fontId="51"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0" borderId="0"/>
    <xf numFmtId="0" fontId="14" fillId="0" borderId="0"/>
    <xf numFmtId="0" fontId="18" fillId="0" borderId="0"/>
    <xf numFmtId="0" fontId="1" fillId="0" borderId="0"/>
    <xf numFmtId="0" fontId="1" fillId="0" borderId="0"/>
    <xf numFmtId="216" fontId="51"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216" fontId="51" fillId="0" borderId="0"/>
    <xf numFmtId="0" fontId="1" fillId="0" borderId="0"/>
    <xf numFmtId="0" fontId="4" fillId="0" borderId="0"/>
    <xf numFmtId="0" fontId="1" fillId="0" borderId="0"/>
    <xf numFmtId="0" fontId="1" fillId="0" borderId="0"/>
    <xf numFmtId="0" fontId="47" fillId="0" borderId="0"/>
    <xf numFmtId="216" fontId="51" fillId="0" borderId="0"/>
    <xf numFmtId="0" fontId="4" fillId="0" borderId="0"/>
    <xf numFmtId="216" fontId="51" fillId="0" borderId="0"/>
    <xf numFmtId="0" fontId="4" fillId="0" borderId="0"/>
    <xf numFmtId="216" fontId="51" fillId="0" borderId="0"/>
    <xf numFmtId="0" fontId="4" fillId="0" borderId="0"/>
    <xf numFmtId="216" fontId="51" fillId="0" borderId="0"/>
    <xf numFmtId="0" fontId="1" fillId="0" borderId="0"/>
    <xf numFmtId="216" fontId="51" fillId="0" borderId="0"/>
    <xf numFmtId="0" fontId="4" fillId="0" borderId="0"/>
    <xf numFmtId="0" fontId="4" fillId="0" borderId="0"/>
    <xf numFmtId="0" fontId="4"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4" fillId="0" borderId="0"/>
    <xf numFmtId="0" fontId="21" fillId="0" borderId="0"/>
    <xf numFmtId="0" fontId="4" fillId="0" borderId="0"/>
    <xf numFmtId="0" fontId="21" fillId="0" borderId="0"/>
    <xf numFmtId="0" fontId="4" fillId="0" borderId="0"/>
    <xf numFmtId="0" fontId="21" fillId="0" borderId="0"/>
    <xf numFmtId="0" fontId="4" fillId="0" borderId="0"/>
    <xf numFmtId="0" fontId="21" fillId="0" borderId="0"/>
    <xf numFmtId="0" fontId="4" fillId="0" borderId="0"/>
    <xf numFmtId="0" fontId="1" fillId="0" borderId="0"/>
    <xf numFmtId="216" fontId="51" fillId="0" borderId="0"/>
    <xf numFmtId="216" fontId="51" fillId="0" borderId="0"/>
    <xf numFmtId="0" fontId="53" fillId="0" borderId="0"/>
    <xf numFmtId="0" fontId="6" fillId="0" borderId="0"/>
    <xf numFmtId="0" fontId="4" fillId="0" borderId="0"/>
    <xf numFmtId="0" fontId="1" fillId="0" borderId="0"/>
    <xf numFmtId="0" fontId="1" fillId="0" borderId="0"/>
    <xf numFmtId="216" fontId="51" fillId="0" borderId="0"/>
    <xf numFmtId="0" fontId="4" fillId="0" borderId="0"/>
    <xf numFmtId="0" fontId="13" fillId="0" borderId="0"/>
    <xf numFmtId="0" fontId="4" fillId="0" borderId="0"/>
    <xf numFmtId="0" fontId="1" fillId="0" borderId="0"/>
    <xf numFmtId="216" fontId="51" fillId="0" borderId="0"/>
    <xf numFmtId="0" fontId="13" fillId="0" borderId="0"/>
    <xf numFmtId="0" fontId="1" fillId="0" borderId="0"/>
    <xf numFmtId="216" fontId="51" fillId="0" borderId="0"/>
    <xf numFmtId="0" fontId="4" fillId="0" borderId="0"/>
    <xf numFmtId="216" fontId="51" fillId="0" borderId="0"/>
    <xf numFmtId="216" fontId="51" fillId="0" borderId="0"/>
    <xf numFmtId="216" fontId="51" fillId="0" borderId="0"/>
    <xf numFmtId="216" fontId="51" fillId="0" borderId="0"/>
    <xf numFmtId="216" fontId="5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4" fillId="0" borderId="0"/>
    <xf numFmtId="0" fontId="21" fillId="0" borderId="0"/>
    <xf numFmtId="0" fontId="4" fillId="0" borderId="0"/>
    <xf numFmtId="0" fontId="21" fillId="0" borderId="0"/>
    <xf numFmtId="0" fontId="4" fillId="0" borderId="0"/>
    <xf numFmtId="0" fontId="4" fillId="0" borderId="0"/>
    <xf numFmtId="0" fontId="4" fillId="0" borderId="0"/>
    <xf numFmtId="0" fontId="4" fillId="0" borderId="0"/>
    <xf numFmtId="0" fontId="4" fillId="0" borderId="0"/>
    <xf numFmtId="0" fontId="1" fillId="0" borderId="0"/>
    <xf numFmtId="216" fontId="51" fillId="0" borderId="0"/>
    <xf numFmtId="0" fontId="4" fillId="0" borderId="0" applyAlignment="0"/>
    <xf numFmtId="0" fontId="1" fillId="0" borderId="0"/>
    <xf numFmtId="0" fontId="1" fillId="0" borderId="0"/>
    <xf numFmtId="0" fontId="4" fillId="0" borderId="0"/>
    <xf numFmtId="216" fontId="51" fillId="0" borderId="0"/>
    <xf numFmtId="0" fontId="21" fillId="0" borderId="0"/>
    <xf numFmtId="0" fontId="4" fillId="0" borderId="0">
      <alignment wrapText="1"/>
    </xf>
    <xf numFmtId="0" fontId="21" fillId="0" borderId="0"/>
    <xf numFmtId="0" fontId="4" fillId="0" borderId="0"/>
    <xf numFmtId="0" fontId="4" fillId="0" borderId="0"/>
    <xf numFmtId="0" fontId="51" fillId="0" borderId="0"/>
    <xf numFmtId="0" fontId="1" fillId="0" borderId="0"/>
    <xf numFmtId="0" fontId="1" fillId="0" borderId="0"/>
    <xf numFmtId="0" fontId="1" fillId="0" borderId="0"/>
    <xf numFmtId="0" fontId="1" fillId="0" borderId="0"/>
    <xf numFmtId="0" fontId="4" fillId="0" borderId="0"/>
    <xf numFmtId="0" fontId="52" fillId="0" borderId="0"/>
    <xf numFmtId="0" fontId="4" fillId="0" borderId="0"/>
    <xf numFmtId="0" fontId="4" fillId="0" borderId="0"/>
    <xf numFmtId="0" fontId="13" fillId="0" borderId="0"/>
    <xf numFmtId="0" fontId="4" fillId="0" borderId="0"/>
    <xf numFmtId="0" fontId="4" fillId="0" borderId="0"/>
    <xf numFmtId="0" fontId="6" fillId="0" borderId="0"/>
    <xf numFmtId="0" fontId="1" fillId="0" borderId="0"/>
    <xf numFmtId="0" fontId="6" fillId="0" borderId="0"/>
    <xf numFmtId="0" fontId="4" fillId="0" borderId="0"/>
    <xf numFmtId="0" fontId="1" fillId="0" borderId="0"/>
    <xf numFmtId="0" fontId="4" fillId="0" borderId="0"/>
    <xf numFmtId="0" fontId="51" fillId="0" borderId="0"/>
    <xf numFmtId="0" fontId="13" fillId="0" borderId="0"/>
    <xf numFmtId="0" fontId="4" fillId="0" borderId="0"/>
    <xf numFmtId="0" fontId="1" fillId="0" borderId="0"/>
    <xf numFmtId="0" fontId="4" fillId="0" borderId="0"/>
    <xf numFmtId="0" fontId="4" fillId="0" borderId="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21" fillId="31" borderId="17" applyNumberFormat="0" applyFont="0" applyAlignment="0" applyProtection="0"/>
    <xf numFmtId="0" fontId="21"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4" fillId="31" borderId="17" applyNumberFormat="0" applyFont="0" applyAlignment="0" applyProtection="0"/>
    <xf numFmtId="0" fontId="21" fillId="31" borderId="17" applyNumberFormat="0" applyFont="0" applyAlignment="0" applyProtection="0"/>
    <xf numFmtId="0" fontId="21" fillId="31" borderId="17" applyNumberFormat="0" applyFont="0" applyAlignment="0" applyProtection="0"/>
    <xf numFmtId="0" fontId="21" fillId="31" borderId="17" applyNumberFormat="0" applyFont="0" applyAlignment="0" applyProtection="0"/>
    <xf numFmtId="0" fontId="21" fillId="31" borderId="17" applyNumberFormat="0" applyFont="0" applyAlignment="0" applyProtection="0"/>
    <xf numFmtId="0" fontId="21" fillId="31" borderId="17" applyNumberFormat="0" applyFont="0" applyAlignment="0" applyProtection="0"/>
    <xf numFmtId="0" fontId="21" fillId="31" borderId="17" applyNumberFormat="0" applyFont="0" applyAlignment="0" applyProtection="0"/>
    <xf numFmtId="0" fontId="21" fillId="31" borderId="17" applyNumberFormat="0" applyFont="0" applyAlignment="0" applyProtection="0"/>
    <xf numFmtId="0" fontId="54" fillId="14" borderId="18" applyNumberFormat="0" applyAlignment="0" applyProtection="0"/>
    <xf numFmtId="0" fontId="54" fillId="14" borderId="18" applyNumberFormat="0" applyAlignment="0" applyProtection="0"/>
    <xf numFmtId="217" fontId="31" fillId="0" borderId="0">
      <protection locked="0"/>
    </xf>
    <xf numFmtId="9" fontId="4" fillId="0" borderId="0" applyFont="0" applyFill="0" applyBorder="0" applyAlignment="0" applyProtection="0"/>
    <xf numFmtId="9" fontId="4" fillId="0" borderId="0" applyFont="0" applyFill="0" applyBorder="0" applyAlignment="0" applyProtection="0"/>
    <xf numFmtId="9" fontId="1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4" fillId="14" borderId="18" applyNumberFormat="0" applyAlignment="0" applyProtection="0"/>
    <xf numFmtId="0" fontId="54" fillId="14" borderId="18" applyNumberFormat="0" applyAlignment="0" applyProtection="0"/>
    <xf numFmtId="0" fontId="54" fillId="14" borderId="18" applyNumberFormat="0" applyAlignment="0" applyProtection="0"/>
    <xf numFmtId="0" fontId="54" fillId="14" borderId="18" applyNumberFormat="0" applyAlignment="0" applyProtection="0"/>
    <xf numFmtId="0" fontId="22" fillId="16" borderId="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56" fillId="0" borderId="0" applyNumberFormat="0" applyFill="0" applyBorder="0" applyAlignment="0" applyProtection="0"/>
    <xf numFmtId="0" fontId="38" fillId="0" borderId="14" applyNumberFormat="0" applyFill="0" applyAlignment="0" applyProtection="0"/>
    <xf numFmtId="0" fontId="38" fillId="0" borderId="14" applyNumberFormat="0" applyFill="0" applyAlignment="0" applyProtection="0"/>
    <xf numFmtId="0" fontId="38" fillId="0" borderId="14" applyNumberFormat="0" applyFill="0" applyAlignment="0" applyProtection="0"/>
    <xf numFmtId="0" fontId="40" fillId="0" borderId="15" applyNumberFormat="0" applyFill="0" applyAlignment="0" applyProtection="0"/>
    <xf numFmtId="0" fontId="40" fillId="0" borderId="15" applyNumberFormat="0" applyFill="0" applyAlignment="0" applyProtection="0"/>
    <xf numFmtId="0" fontId="40" fillId="0" borderId="15"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5" fillId="0" borderId="0" applyNumberFormat="0" applyFill="0" applyBorder="0" applyAlignment="0" applyProtection="0"/>
  </cellStyleXfs>
  <cellXfs count="215">
    <xf numFmtId="0" fontId="0" fillId="0" borderId="0" xfId="0"/>
    <xf numFmtId="0" fontId="6" fillId="0" borderId="0" xfId="0" applyFont="1"/>
    <xf numFmtId="0" fontId="0" fillId="4" borderId="0" xfId="0" applyFill="1"/>
    <xf numFmtId="0" fontId="0" fillId="0" borderId="0" xfId="0" applyAlignment="1">
      <alignment horizontal="center"/>
    </xf>
    <xf numFmtId="0" fontId="5" fillId="6" borderId="4" xfId="4" applyFont="1" applyFill="1" applyBorder="1" applyAlignment="1">
      <alignment horizontal="center" vertical="center"/>
    </xf>
    <xf numFmtId="0" fontId="5" fillId="6" borderId="5" xfId="4" applyFont="1" applyFill="1" applyBorder="1" applyAlignment="1">
      <alignment horizontal="center" vertical="center"/>
    </xf>
    <xf numFmtId="0" fontId="5" fillId="7" borderId="4" xfId="0" applyFont="1" applyFill="1" applyBorder="1" applyAlignment="1">
      <alignment horizontal="center" vertical="center" wrapText="1"/>
    </xf>
    <xf numFmtId="0" fontId="5" fillId="7" borderId="4" xfId="0" applyFont="1" applyFill="1" applyBorder="1" applyAlignment="1">
      <alignment horizontal="justify" vertical="center" wrapText="1"/>
    </xf>
    <xf numFmtId="0" fontId="4" fillId="7" borderId="4"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8" fillId="7" borderId="4" xfId="0" applyFont="1" applyFill="1" applyBorder="1" applyAlignment="1">
      <alignment horizontal="justify" vertical="center" wrapText="1"/>
    </xf>
    <xf numFmtId="4" fontId="4" fillId="7" borderId="4" xfId="0" applyNumberFormat="1" applyFont="1" applyFill="1" applyBorder="1" applyAlignment="1">
      <alignment horizontal="center" vertical="center" wrapText="1"/>
    </xf>
    <xf numFmtId="165" fontId="4" fillId="7" borderId="4" xfId="2" applyNumberFormat="1" applyFont="1" applyFill="1" applyBorder="1" applyAlignment="1">
      <alignment horizontal="right" vertical="center" wrapText="1"/>
    </xf>
    <xf numFmtId="165" fontId="4" fillId="0" borderId="4" xfId="2" applyNumberFormat="1" applyFont="1" applyBorder="1" applyAlignment="1">
      <alignment horizontal="right" vertical="center" wrapText="1"/>
    </xf>
    <xf numFmtId="4" fontId="9" fillId="7" borderId="4" xfId="0" applyNumberFormat="1" applyFont="1" applyFill="1" applyBorder="1" applyAlignment="1">
      <alignment horizontal="center" vertical="center" wrapText="1"/>
    </xf>
    <xf numFmtId="0" fontId="9" fillId="7" borderId="4" xfId="0" applyFont="1" applyFill="1" applyBorder="1" applyAlignment="1">
      <alignment horizontal="center" vertical="center" wrapText="1"/>
    </xf>
    <xf numFmtId="4" fontId="4" fillId="7" borderId="4" xfId="0" applyNumberFormat="1" applyFont="1" applyFill="1" applyBorder="1" applyAlignment="1">
      <alignment horizontal="right" vertical="center" wrapText="1"/>
    </xf>
    <xf numFmtId="0" fontId="4" fillId="7" borderId="4" xfId="0" applyFont="1" applyFill="1" applyBorder="1" applyAlignment="1">
      <alignment horizontal="justify" vertical="center" wrapText="1"/>
    </xf>
    <xf numFmtId="0" fontId="9" fillId="7" borderId="4" xfId="0" applyFont="1" applyFill="1" applyBorder="1" applyAlignment="1">
      <alignment horizontal="justify" vertical="center" wrapText="1"/>
    </xf>
    <xf numFmtId="0" fontId="10" fillId="7" borderId="4" xfId="0" applyFont="1" applyFill="1" applyBorder="1" applyAlignment="1">
      <alignment horizontal="center" vertical="center" wrapText="1"/>
    </xf>
    <xf numFmtId="0" fontId="10" fillId="7" borderId="4" xfId="0" applyFont="1" applyFill="1" applyBorder="1" applyAlignment="1">
      <alignment horizontal="justify" vertical="center" wrapText="1"/>
    </xf>
    <xf numFmtId="4" fontId="10" fillId="7" borderId="4" xfId="0" applyNumberFormat="1" applyFont="1" applyFill="1" applyBorder="1" applyAlignment="1">
      <alignment horizontal="right" vertical="center" wrapText="1"/>
    </xf>
    <xf numFmtId="0" fontId="4" fillId="7" borderId="4" xfId="0" applyFont="1" applyFill="1" applyBorder="1" applyAlignment="1">
      <alignment horizontal="left" vertical="center" wrapText="1"/>
    </xf>
    <xf numFmtId="4" fontId="0" fillId="0" borderId="4" xfId="0" applyNumberFormat="1" applyBorder="1" applyAlignment="1">
      <alignment horizontal="center"/>
    </xf>
    <xf numFmtId="0" fontId="12" fillId="7" borderId="4" xfId="0" applyFont="1" applyFill="1" applyBorder="1" applyAlignment="1">
      <alignment horizontal="justify" vertical="center" wrapText="1"/>
    </xf>
    <xf numFmtId="0" fontId="8" fillId="7" borderId="4" xfId="6" applyFont="1" applyFill="1" applyBorder="1" applyAlignment="1">
      <alignment wrapText="1"/>
    </xf>
    <xf numFmtId="166" fontId="0" fillId="0" borderId="0" xfId="0" applyNumberFormat="1"/>
    <xf numFmtId="0" fontId="7" fillId="6" borderId="4" xfId="4" applyFont="1" applyFill="1" applyBorder="1" applyAlignment="1">
      <alignment horizontal="center" vertical="center"/>
    </xf>
    <xf numFmtId="4" fontId="7" fillId="6" borderId="4" xfId="4" applyNumberFormat="1" applyFont="1" applyFill="1" applyBorder="1" applyAlignment="1">
      <alignment horizontal="center" vertical="center"/>
    </xf>
    <xf numFmtId="0" fontId="5" fillId="7" borderId="4" xfId="7" applyFont="1" applyFill="1" applyBorder="1" applyAlignment="1" applyProtection="1">
      <alignment horizontal="center" vertical="center" wrapText="1"/>
      <protection locked="0"/>
    </xf>
    <xf numFmtId="0" fontId="5" fillId="7" borderId="4" xfId="7" applyFont="1" applyFill="1" applyBorder="1" applyAlignment="1" applyProtection="1">
      <alignment vertical="center" wrapText="1"/>
      <protection locked="0"/>
    </xf>
    <xf numFmtId="0" fontId="4" fillId="7" borderId="4" xfId="7" applyFill="1" applyBorder="1" applyAlignment="1" applyProtection="1">
      <alignment horizontal="center" vertical="center" wrapText="1"/>
      <protection locked="0"/>
    </xf>
    <xf numFmtId="4" fontId="4" fillId="7" borderId="4" xfId="7" applyNumberFormat="1" applyFill="1" applyBorder="1" applyAlignment="1" applyProtection="1">
      <alignment horizontal="center" vertical="center" wrapText="1"/>
      <protection locked="0"/>
    </xf>
    <xf numFmtId="166" fontId="4" fillId="7" borderId="4" xfId="5" applyFont="1" applyFill="1" applyBorder="1" applyAlignment="1" applyProtection="1">
      <alignment horizontal="center" vertical="center" wrapText="1"/>
    </xf>
    <xf numFmtId="166" fontId="4" fillId="7" borderId="4" xfId="5" applyFont="1" applyFill="1" applyBorder="1" applyAlignment="1" applyProtection="1">
      <alignment horizontal="center" vertical="center" wrapText="1"/>
      <protection locked="0"/>
    </xf>
    <xf numFmtId="0" fontId="4" fillId="7" borderId="4" xfId="7" applyFill="1" applyBorder="1" applyAlignment="1" applyProtection="1">
      <alignment vertical="center" wrapText="1"/>
      <protection locked="0"/>
    </xf>
    <xf numFmtId="0" fontId="14" fillId="7" borderId="4" xfId="7" applyFont="1" applyFill="1" applyBorder="1" applyAlignment="1" applyProtection="1">
      <alignment horizontal="center" vertical="center" wrapText="1"/>
      <protection locked="0"/>
    </xf>
    <xf numFmtId="0" fontId="5" fillId="7" borderId="4" xfId="7" applyFont="1" applyFill="1" applyBorder="1" applyAlignment="1" applyProtection="1">
      <alignment vertical="center"/>
      <protection locked="0"/>
    </xf>
    <xf numFmtId="0" fontId="4" fillId="7" borderId="4" xfId="7" applyFill="1" applyBorder="1" applyAlignment="1" applyProtection="1">
      <alignment horizontal="justify" vertical="center" wrapText="1"/>
      <protection locked="0"/>
    </xf>
    <xf numFmtId="0" fontId="5" fillId="0" borderId="4" xfId="4" applyFont="1" applyBorder="1" applyAlignment="1">
      <alignment horizontal="justify" vertical="center" wrapText="1"/>
    </xf>
    <xf numFmtId="0" fontId="4" fillId="7" borderId="6" xfId="7" applyFill="1" applyBorder="1" applyAlignment="1" applyProtection="1">
      <alignment horizontal="center" vertical="center" wrapText="1"/>
      <protection locked="0"/>
    </xf>
    <xf numFmtId="4" fontId="4" fillId="7" borderId="6" xfId="7" applyNumberFormat="1" applyFill="1" applyBorder="1" applyAlignment="1" applyProtection="1">
      <alignment horizontal="center" vertical="center" wrapText="1"/>
      <protection locked="0"/>
    </xf>
    <xf numFmtId="166" fontId="4" fillId="7" borderId="6" xfId="5" applyFont="1" applyFill="1" applyBorder="1" applyAlignment="1" applyProtection="1">
      <alignment horizontal="center" vertical="center" wrapText="1"/>
    </xf>
    <xf numFmtId="0" fontId="5" fillId="7" borderId="4" xfId="7" applyFont="1" applyFill="1" applyBorder="1" applyAlignment="1" applyProtection="1">
      <alignment horizontal="center" vertical="center"/>
      <protection locked="0"/>
    </xf>
    <xf numFmtId="2" fontId="5" fillId="7" borderId="4" xfId="7" applyNumberFormat="1" applyFont="1" applyFill="1" applyBorder="1" applyAlignment="1" applyProtection="1">
      <alignment horizontal="center" vertical="center"/>
      <protection locked="0"/>
    </xf>
    <xf numFmtId="0" fontId="4" fillId="7" borderId="4" xfId="7" applyFill="1" applyBorder="1" applyAlignment="1" applyProtection="1">
      <alignment horizontal="center" vertical="center"/>
      <protection locked="0"/>
    </xf>
    <xf numFmtId="0" fontId="15" fillId="7" borderId="4" xfId="7" applyFont="1" applyFill="1" applyBorder="1" applyAlignment="1" applyProtection="1">
      <alignment horizontal="center" vertical="center"/>
      <protection locked="0"/>
    </xf>
    <xf numFmtId="2" fontId="15" fillId="7" borderId="4" xfId="7" applyNumberFormat="1" applyFont="1" applyFill="1" applyBorder="1" applyAlignment="1" applyProtection="1">
      <alignment horizontal="center" vertical="center"/>
      <protection locked="0"/>
    </xf>
    <xf numFmtId="0" fontId="15" fillId="7" borderId="4" xfId="7" applyFont="1" applyFill="1" applyBorder="1" applyAlignment="1" applyProtection="1">
      <alignment vertical="center" wrapText="1"/>
      <protection locked="0"/>
    </xf>
    <xf numFmtId="0" fontId="11" fillId="7" borderId="4" xfId="7" applyFont="1" applyFill="1" applyBorder="1" applyAlignment="1" applyProtection="1">
      <alignment horizontal="center" vertical="center" wrapText="1"/>
      <protection locked="0"/>
    </xf>
    <xf numFmtId="4" fontId="11" fillId="7" borderId="4" xfId="7" applyNumberFormat="1" applyFont="1" applyFill="1" applyBorder="1" applyAlignment="1" applyProtection="1">
      <alignment horizontal="center" vertical="center" wrapText="1"/>
      <protection locked="0"/>
    </xf>
    <xf numFmtId="166" fontId="11" fillId="7" borderId="4" xfId="5" applyFont="1" applyFill="1" applyBorder="1" applyAlignment="1" applyProtection="1">
      <alignment horizontal="center" vertical="center" wrapText="1"/>
    </xf>
    <xf numFmtId="0" fontId="8" fillId="7" borderId="4" xfId="7" applyFont="1" applyFill="1" applyBorder="1" applyAlignment="1" applyProtection="1">
      <alignment horizontal="center" vertical="center"/>
      <protection locked="0"/>
    </xf>
    <xf numFmtId="0" fontId="5" fillId="7" borderId="4" xfId="7" applyFont="1" applyFill="1" applyBorder="1" applyAlignment="1" applyProtection="1">
      <alignment horizontal="justify" vertical="center" wrapText="1"/>
      <protection locked="0"/>
    </xf>
    <xf numFmtId="0" fontId="8" fillId="7" borderId="4" xfId="7" applyFont="1" applyFill="1" applyBorder="1" applyAlignment="1" applyProtection="1">
      <alignment horizontal="justify" vertical="center" wrapText="1"/>
      <protection locked="0"/>
    </xf>
    <xf numFmtId="0" fontId="16" fillId="7" borderId="4" xfId="7" applyFont="1" applyFill="1" applyBorder="1" applyAlignment="1" applyProtection="1">
      <alignment horizontal="center" vertical="center"/>
      <protection locked="0"/>
    </xf>
    <xf numFmtId="0" fontId="3" fillId="0" borderId="4" xfId="0" applyFont="1" applyBorder="1" applyAlignment="1">
      <alignment wrapText="1"/>
    </xf>
    <xf numFmtId="0" fontId="11" fillId="7" borderId="4" xfId="0" applyFont="1" applyFill="1" applyBorder="1" applyAlignment="1">
      <alignment horizontal="justify" vertical="center" wrapText="1"/>
    </xf>
    <xf numFmtId="0" fontId="11" fillId="7" borderId="4" xfId="0" applyFont="1" applyFill="1" applyBorder="1" applyAlignment="1">
      <alignment horizontal="center" vertical="center" wrapText="1"/>
    </xf>
    <xf numFmtId="0" fontId="5" fillId="7" borderId="6" xfId="7" applyFont="1" applyFill="1" applyBorder="1" applyAlignment="1" applyProtection="1">
      <alignment horizontal="center" vertical="center"/>
      <protection locked="0"/>
    </xf>
    <xf numFmtId="0" fontId="5" fillId="7" borderId="6" xfId="7" applyFont="1" applyFill="1" applyBorder="1" applyAlignment="1" applyProtection="1">
      <alignment horizontal="justify" vertical="center" wrapText="1"/>
      <protection locked="0"/>
    </xf>
    <xf numFmtId="168" fontId="4" fillId="7" borderId="4" xfId="8" applyNumberFormat="1" applyFont="1" applyFill="1" applyBorder="1" applyAlignment="1">
      <alignment horizontal="right" vertical="center" wrapText="1"/>
    </xf>
    <xf numFmtId="0" fontId="0" fillId="0" borderId="4" xfId="0" applyBorder="1" applyAlignment="1">
      <alignment horizontal="center"/>
    </xf>
    <xf numFmtId="4" fontId="6" fillId="0" borderId="4" xfId="0" applyNumberFormat="1" applyFont="1" applyBorder="1" applyAlignment="1">
      <alignment horizontal="center" vertical="center"/>
    </xf>
    <xf numFmtId="0" fontId="5" fillId="0" borderId="4" xfId="4" applyFont="1" applyBorder="1" applyAlignment="1">
      <alignment horizontal="center" vertical="center"/>
    </xf>
    <xf numFmtId="0" fontId="5" fillId="8" borderId="4" xfId="4" applyFont="1" applyFill="1" applyBorder="1" applyAlignment="1">
      <alignment horizontal="left" vertical="center" wrapText="1"/>
    </xf>
    <xf numFmtId="0" fontId="5" fillId="8" borderId="4" xfId="4" applyFont="1" applyFill="1" applyBorder="1" applyAlignment="1">
      <alignment horizontal="center" vertical="center"/>
    </xf>
    <xf numFmtId="0" fontId="5" fillId="7" borderId="4" xfId="4" applyFont="1" applyFill="1" applyBorder="1" applyAlignment="1">
      <alignment horizontal="left" vertical="center"/>
    </xf>
    <xf numFmtId="0" fontId="5" fillId="7" borderId="4" xfId="4" applyFont="1" applyFill="1" applyBorder="1" applyAlignment="1">
      <alignment horizontal="center" vertical="center"/>
    </xf>
    <xf numFmtId="0" fontId="4" fillId="0" borderId="4" xfId="4" applyBorder="1" applyAlignment="1">
      <alignment horizontal="center" vertical="center"/>
    </xf>
    <xf numFmtId="0" fontId="4" fillId="0" borderId="4" xfId="4" applyBorder="1" applyAlignment="1">
      <alignment horizontal="justify" vertical="center" wrapText="1"/>
    </xf>
    <xf numFmtId="166" fontId="4" fillId="0" borderId="4" xfId="10" applyFont="1" applyBorder="1" applyAlignment="1">
      <alignment horizontal="center" vertical="center"/>
    </xf>
    <xf numFmtId="169" fontId="4" fillId="0" borderId="4" xfId="10" applyNumberFormat="1" applyFont="1" applyBorder="1" applyAlignment="1">
      <alignment horizontal="center" vertical="center"/>
    </xf>
    <xf numFmtId="166" fontId="4" fillId="7" borderId="4" xfId="10" applyFont="1" applyFill="1" applyBorder="1" applyAlignment="1">
      <alignment horizontal="center" vertical="center"/>
    </xf>
    <xf numFmtId="0" fontId="17" fillId="0" borderId="4" xfId="0" applyFont="1" applyBorder="1" applyAlignment="1">
      <alignment horizontal="left" vertical="center"/>
    </xf>
    <xf numFmtId="0" fontId="6" fillId="0" borderId="4" xfId="0" applyFont="1" applyBorder="1" applyAlignment="1">
      <alignment horizontal="center" vertical="center"/>
    </xf>
    <xf numFmtId="0" fontId="6" fillId="0" borderId="4" xfId="0" applyFont="1" applyBorder="1" applyAlignment="1">
      <alignment horizontal="left" vertical="center"/>
    </xf>
    <xf numFmtId="0" fontId="4" fillId="7" borderId="4" xfId="4" applyFill="1" applyBorder="1" applyAlignment="1">
      <alignment horizontal="center" vertical="center"/>
    </xf>
    <xf numFmtId="0" fontId="17" fillId="7" borderId="4" xfId="0" applyFont="1" applyFill="1" applyBorder="1" applyAlignment="1">
      <alignment horizontal="left" vertical="center"/>
    </xf>
    <xf numFmtId="0" fontId="6" fillId="7" borderId="4" xfId="0" applyFont="1" applyFill="1" applyBorder="1" applyAlignment="1">
      <alignment horizontal="center" vertical="center"/>
    </xf>
    <xf numFmtId="4" fontId="4" fillId="7" borderId="4" xfId="4" applyNumberFormat="1" applyFill="1" applyBorder="1" applyAlignment="1">
      <alignment horizontal="center" vertical="center"/>
    </xf>
    <xf numFmtId="0" fontId="17" fillId="0" borderId="4" xfId="0" applyFont="1" applyBorder="1" applyAlignment="1">
      <alignment horizontal="left" vertical="center" wrapText="1"/>
    </xf>
    <xf numFmtId="169" fontId="4" fillId="7" borderId="4" xfId="10" applyNumberFormat="1" applyFont="1" applyFill="1" applyBorder="1" applyAlignment="1">
      <alignment horizontal="center" vertical="center"/>
    </xf>
    <xf numFmtId="0" fontId="5" fillId="8" borderId="4" xfId="4" applyFont="1" applyFill="1" applyBorder="1" applyAlignment="1">
      <alignment horizontal="left" vertical="center"/>
    </xf>
    <xf numFmtId="166" fontId="5" fillId="8" borderId="4" xfId="4" applyNumberFormat="1" applyFont="1" applyFill="1" applyBorder="1" applyAlignment="1">
      <alignment horizontal="center" vertical="center"/>
    </xf>
    <xf numFmtId="166" fontId="5" fillId="7" borderId="4" xfId="4" applyNumberFormat="1" applyFont="1" applyFill="1" applyBorder="1" applyAlignment="1">
      <alignment horizontal="center" vertical="center"/>
    </xf>
    <xf numFmtId="0" fontId="4" fillId="7" borderId="4" xfId="4" applyFill="1" applyBorder="1" applyAlignment="1">
      <alignment horizontal="justify" vertical="center" wrapText="1"/>
    </xf>
    <xf numFmtId="0" fontId="6" fillId="7" borderId="4" xfId="0" applyFont="1" applyFill="1" applyBorder="1" applyAlignment="1">
      <alignment horizontal="left" vertical="center"/>
    </xf>
    <xf numFmtId="170" fontId="5" fillId="0" borderId="4" xfId="4" applyNumberFormat="1" applyFont="1" applyBorder="1" applyAlignment="1">
      <alignment horizontal="center" vertical="center"/>
    </xf>
    <xf numFmtId="0" fontId="5" fillId="5" borderId="4" xfId="4" applyFont="1" applyFill="1" applyBorder="1" applyAlignment="1">
      <alignment horizontal="left"/>
    </xf>
    <xf numFmtId="0" fontId="5" fillId="5" borderId="4" xfId="4" applyFont="1" applyFill="1" applyBorder="1" applyAlignment="1">
      <alignment horizontal="center"/>
    </xf>
    <xf numFmtId="0" fontId="5" fillId="5" borderId="4" xfId="4" applyFont="1" applyFill="1" applyBorder="1" applyAlignment="1">
      <alignment horizontal="center" vertical="center"/>
    </xf>
    <xf numFmtId="166" fontId="5" fillId="5" borderId="4" xfId="4" applyNumberFormat="1" applyFont="1" applyFill="1" applyBorder="1" applyAlignment="1">
      <alignment horizontal="center"/>
    </xf>
    <xf numFmtId="0" fontId="5" fillId="0" borderId="4" xfId="4" applyFont="1" applyBorder="1" applyAlignment="1">
      <alignment horizontal="center"/>
    </xf>
    <xf numFmtId="0" fontId="4" fillId="0" borderId="4" xfId="4" applyBorder="1" applyAlignment="1" applyProtection="1">
      <alignment horizontal="justify" vertical="center" wrapText="1"/>
      <protection locked="0"/>
    </xf>
    <xf numFmtId="0" fontId="4" fillId="0" borderId="4" xfId="4" applyBorder="1" applyAlignment="1" applyProtection="1">
      <alignment horizontal="center" vertical="center" wrapText="1"/>
      <protection locked="0"/>
    </xf>
    <xf numFmtId="4" fontId="4" fillId="0" borderId="4" xfId="4" applyNumberFormat="1" applyBorder="1" applyAlignment="1" applyProtection="1">
      <alignment horizontal="center" vertical="center" wrapText="1"/>
      <protection locked="0"/>
    </xf>
    <xf numFmtId="169" fontId="4" fillId="0" borderId="4" xfId="10" applyNumberFormat="1" applyFont="1" applyBorder="1" applyAlignment="1" applyProtection="1">
      <alignment horizontal="center" vertical="center" wrapText="1"/>
      <protection locked="0"/>
    </xf>
    <xf numFmtId="169" fontId="0" fillId="0" borderId="0" xfId="0" applyNumberFormat="1"/>
    <xf numFmtId="4" fontId="5" fillId="6" borderId="4" xfId="4" applyNumberFormat="1" applyFont="1" applyFill="1" applyBorder="1" applyAlignment="1">
      <alignment horizontal="center" vertical="center"/>
    </xf>
    <xf numFmtId="4" fontId="5" fillId="7" borderId="4" xfId="4" applyNumberFormat="1" applyFont="1" applyFill="1" applyBorder="1" applyAlignment="1">
      <alignment horizontal="center" vertical="center"/>
    </xf>
    <xf numFmtId="0" fontId="5" fillId="7" borderId="4" xfId="7" applyFont="1" applyFill="1" applyBorder="1" applyAlignment="1">
      <alignment horizontal="center" vertical="center" wrapText="1"/>
    </xf>
    <xf numFmtId="0" fontId="5" fillId="7" borderId="4" xfId="7" applyFont="1" applyFill="1" applyBorder="1" applyAlignment="1">
      <alignment vertical="center" wrapText="1"/>
    </xf>
    <xf numFmtId="0" fontId="4" fillId="7" borderId="4" xfId="7" applyFill="1" applyBorder="1" applyAlignment="1">
      <alignment horizontal="center" vertical="center" wrapText="1"/>
    </xf>
    <xf numFmtId="0" fontId="4" fillId="7" borderId="4" xfId="7" applyFill="1" applyBorder="1" applyAlignment="1">
      <alignment vertical="center" wrapText="1"/>
    </xf>
    <xf numFmtId="0" fontId="4" fillId="7" borderId="4" xfId="7" applyFill="1" applyBorder="1" applyAlignment="1">
      <alignment horizontal="center" vertical="center"/>
    </xf>
    <xf numFmtId="0" fontId="4" fillId="7" borderId="4" xfId="0" applyFont="1" applyFill="1" applyBorder="1" applyAlignment="1" applyProtection="1">
      <alignment vertical="center" wrapText="1"/>
      <protection locked="0"/>
    </xf>
    <xf numFmtId="0" fontId="4" fillId="7" borderId="7" xfId="7" applyFill="1" applyBorder="1" applyAlignment="1">
      <alignment horizontal="center" vertical="center"/>
    </xf>
    <xf numFmtId="4" fontId="4" fillId="7" borderId="7" xfId="4" applyNumberFormat="1" applyFill="1" applyBorder="1" applyAlignment="1">
      <alignment horizontal="center" vertical="center"/>
    </xf>
    <xf numFmtId="0" fontId="4" fillId="7" borderId="4" xfId="11" applyFont="1" applyFill="1" applyBorder="1" applyAlignment="1" applyProtection="1">
      <alignment horizontal="center" vertical="center"/>
      <protection locked="0"/>
    </xf>
    <xf numFmtId="0" fontId="4" fillId="7" borderId="4" xfId="11" applyFont="1" applyFill="1" applyBorder="1" applyAlignment="1" applyProtection="1">
      <alignment vertical="center" wrapText="1"/>
      <protection locked="0"/>
    </xf>
    <xf numFmtId="0" fontId="4" fillId="7" borderId="8" xfId="12" applyFill="1" applyBorder="1" applyAlignment="1" applyProtection="1">
      <alignment horizontal="justify" vertical="center" wrapText="1"/>
      <protection locked="0"/>
    </xf>
    <xf numFmtId="0" fontId="5" fillId="7" borderId="4" xfId="6" applyFont="1" applyFill="1" applyBorder="1" applyAlignment="1" applyProtection="1">
      <alignment horizontal="justify" vertical="center" wrapText="1"/>
      <protection locked="0"/>
    </xf>
    <xf numFmtId="0" fontId="4" fillId="7" borderId="4" xfId="12" applyFill="1" applyBorder="1" applyAlignment="1" applyProtection="1">
      <alignment horizontal="center" vertical="center" wrapText="1"/>
      <protection locked="0"/>
    </xf>
    <xf numFmtId="0" fontId="4" fillId="7" borderId="4" xfId="12" applyFill="1" applyBorder="1" applyAlignment="1" applyProtection="1">
      <alignment horizontal="justify" vertical="center" wrapText="1"/>
      <protection locked="0"/>
    </xf>
    <xf numFmtId="0" fontId="5" fillId="7" borderId="4" xfId="4" applyFont="1" applyFill="1" applyBorder="1" applyAlignment="1">
      <alignment horizontal="left" vertical="center" wrapText="1"/>
    </xf>
    <xf numFmtId="171" fontId="4" fillId="0" borderId="4" xfId="13" applyFont="1" applyFill="1" applyBorder="1" applyAlignment="1">
      <alignment vertical="center" wrapText="1"/>
    </xf>
    <xf numFmtId="170" fontId="5" fillId="7" borderId="4" xfId="4" applyNumberFormat="1" applyFont="1" applyFill="1" applyBorder="1" applyAlignment="1">
      <alignment horizontal="center" vertical="center"/>
    </xf>
    <xf numFmtId="2" fontId="5" fillId="7" borderId="4" xfId="4" applyNumberFormat="1" applyFont="1" applyFill="1" applyBorder="1" applyAlignment="1">
      <alignment horizontal="center" vertical="center"/>
    </xf>
    <xf numFmtId="2" fontId="4" fillId="7" borderId="4" xfId="4" applyNumberFormat="1" applyFill="1" applyBorder="1" applyAlignment="1">
      <alignment horizontal="center" vertical="center"/>
    </xf>
    <xf numFmtId="0" fontId="17" fillId="7" borderId="4" xfId="0" applyFont="1" applyFill="1" applyBorder="1" applyAlignment="1">
      <alignment horizontal="left" vertical="center" wrapText="1"/>
    </xf>
    <xf numFmtId="0" fontId="5" fillId="5" borderId="4" xfId="4" applyFont="1" applyFill="1" applyBorder="1" applyAlignment="1">
      <alignment horizontal="left" vertical="center"/>
    </xf>
    <xf numFmtId="4" fontId="5" fillId="5" borderId="4" xfId="4" applyNumberFormat="1" applyFont="1" applyFill="1" applyBorder="1" applyAlignment="1">
      <alignment horizontal="center" vertical="center"/>
    </xf>
    <xf numFmtId="4" fontId="4" fillId="0" borderId="4" xfId="4" applyNumberFormat="1" applyBorder="1" applyAlignment="1">
      <alignment horizontal="center" vertical="center"/>
    </xf>
    <xf numFmtId="166" fontId="4" fillId="0" borderId="4" xfId="10" applyFont="1" applyFill="1" applyBorder="1" applyAlignment="1">
      <alignment horizontal="center" vertical="center"/>
    </xf>
    <xf numFmtId="2" fontId="5" fillId="5" borderId="4" xfId="4" applyNumberFormat="1" applyFont="1" applyFill="1" applyBorder="1" applyAlignment="1">
      <alignment horizontal="center" vertical="center"/>
    </xf>
    <xf numFmtId="0" fontId="4" fillId="7" borderId="9" xfId="12" applyFill="1" applyBorder="1" applyAlignment="1" applyProtection="1">
      <alignment horizontal="justify" vertical="center" wrapText="1"/>
      <protection locked="0"/>
    </xf>
    <xf numFmtId="0" fontId="0" fillId="0" borderId="4" xfId="0" applyBorder="1"/>
    <xf numFmtId="0" fontId="17" fillId="0" borderId="4" xfId="15" applyFont="1" applyBorder="1" applyAlignment="1">
      <alignment horizontal="center" vertical="center" wrapText="1"/>
    </xf>
    <xf numFmtId="0" fontId="17" fillId="0" borderId="4" xfId="15" applyFont="1" applyBorder="1" applyAlignment="1">
      <alignment vertical="center" wrapText="1"/>
    </xf>
    <xf numFmtId="0" fontId="6" fillId="0" borderId="4" xfId="15" applyFont="1" applyBorder="1" applyAlignment="1">
      <alignment horizontal="center" vertical="center" wrapText="1"/>
    </xf>
    <xf numFmtId="166" fontId="6" fillId="0" borderId="4" xfId="16" applyNumberFormat="1" applyFont="1" applyFill="1" applyBorder="1" applyAlignment="1">
      <alignment horizontal="center" vertical="center" wrapText="1"/>
    </xf>
    <xf numFmtId="166" fontId="6" fillId="0" borderId="4" xfId="16" applyNumberFormat="1" applyFont="1" applyBorder="1" applyAlignment="1">
      <alignment vertical="center" wrapText="1"/>
    </xf>
    <xf numFmtId="0" fontId="6" fillId="0" borderId="4" xfId="15" applyFont="1" applyBorder="1" applyAlignment="1">
      <alignment vertical="center" wrapText="1"/>
    </xf>
    <xf numFmtId="4" fontId="6" fillId="7" borderId="4" xfId="15" applyNumberFormat="1" applyFont="1" applyFill="1" applyBorder="1" applyAlignment="1">
      <alignment horizontal="center" vertical="center" wrapText="1"/>
    </xf>
    <xf numFmtId="166" fontId="6" fillId="7" borderId="4" xfId="16" applyNumberFormat="1" applyFont="1" applyFill="1" applyBorder="1" applyAlignment="1">
      <alignment horizontal="center" vertical="center" wrapText="1"/>
    </xf>
    <xf numFmtId="0" fontId="6" fillId="0" borderId="6" xfId="15" applyFont="1" applyBorder="1" applyAlignment="1">
      <alignment horizontal="center" vertical="center" wrapText="1"/>
    </xf>
    <xf numFmtId="0" fontId="4" fillId="0" borderId="6" xfId="6" applyFont="1" applyBorder="1" applyAlignment="1" applyProtection="1">
      <alignment vertical="center" wrapText="1"/>
      <protection locked="0"/>
    </xf>
    <xf numFmtId="166" fontId="4" fillId="7" borderId="4" xfId="5" applyFont="1" applyFill="1" applyBorder="1" applyAlignment="1">
      <alignment horizontal="center" vertical="center"/>
    </xf>
    <xf numFmtId="4" fontId="17" fillId="7" borderId="4" xfId="15" applyNumberFormat="1" applyFont="1" applyFill="1" applyBorder="1" applyAlignment="1">
      <alignment horizontal="center" vertical="center" wrapText="1"/>
    </xf>
    <xf numFmtId="173" fontId="0" fillId="0" borderId="0" xfId="0" applyNumberFormat="1"/>
    <xf numFmtId="4" fontId="6" fillId="0" borderId="4" xfId="15" applyNumberFormat="1" applyFont="1" applyBorder="1" applyAlignment="1">
      <alignment horizontal="center" vertical="center" wrapText="1"/>
    </xf>
    <xf numFmtId="165" fontId="5" fillId="0" borderId="4" xfId="2" applyNumberFormat="1" applyFont="1" applyBorder="1" applyAlignment="1">
      <alignment horizontal="right" vertical="center" wrapText="1"/>
    </xf>
    <xf numFmtId="43" fontId="0" fillId="0" borderId="0" xfId="1" applyFont="1"/>
    <xf numFmtId="165" fontId="0" fillId="0" borderId="0" xfId="0" applyNumberFormat="1"/>
    <xf numFmtId="0" fontId="3" fillId="0" borderId="4" xfId="0" applyFont="1" applyBorder="1"/>
    <xf numFmtId="0" fontId="17" fillId="0" borderId="24" xfId="15" applyFont="1" applyBorder="1" applyAlignment="1">
      <alignment vertical="center" wrapText="1"/>
    </xf>
    <xf numFmtId="0" fontId="17" fillId="0" borderId="25" xfId="15" applyFont="1" applyBorder="1" applyAlignment="1">
      <alignment vertical="center" wrapText="1"/>
    </xf>
    <xf numFmtId="0" fontId="17" fillId="0" borderId="26" xfId="15" applyFont="1" applyBorder="1" applyAlignment="1">
      <alignment vertical="center" wrapText="1"/>
    </xf>
    <xf numFmtId="0" fontId="4" fillId="0" borderId="4" xfId="6" applyFont="1" applyBorder="1" applyAlignment="1" applyProtection="1">
      <alignment vertical="center" wrapText="1"/>
      <protection locked="0"/>
    </xf>
    <xf numFmtId="0" fontId="6" fillId="0" borderId="24" xfId="15" applyFont="1" applyBorder="1" applyAlignment="1">
      <alignment horizontal="center" vertical="center" wrapText="1"/>
    </xf>
    <xf numFmtId="0" fontId="6" fillId="0" borderId="25" xfId="15" applyFont="1" applyBorder="1" applyAlignment="1">
      <alignment horizontal="center" vertical="center" wrapText="1"/>
    </xf>
    <xf numFmtId="4" fontId="6" fillId="7" borderId="25" xfId="15" applyNumberFormat="1" applyFont="1" applyFill="1" applyBorder="1" applyAlignment="1">
      <alignment horizontal="center" vertical="center" wrapText="1"/>
    </xf>
    <xf numFmtId="166" fontId="6" fillId="7" borderId="25" xfId="16" applyNumberFormat="1" applyFont="1" applyFill="1" applyBorder="1" applyAlignment="1">
      <alignment horizontal="center" vertical="center" wrapText="1"/>
    </xf>
    <xf numFmtId="166" fontId="17" fillId="0" borderId="26" xfId="16" applyNumberFormat="1" applyFont="1" applyBorder="1" applyAlignment="1">
      <alignment vertical="center" wrapText="1"/>
    </xf>
    <xf numFmtId="0" fontId="58" fillId="0" borderId="4" xfId="0" applyFont="1" applyBorder="1" applyAlignment="1">
      <alignment horizontal="center"/>
    </xf>
    <xf numFmtId="0" fontId="58" fillId="0" borderId="4" xfId="0" applyFont="1" applyBorder="1"/>
    <xf numFmtId="0" fontId="6" fillId="0" borderId="4" xfId="0" applyFont="1" applyBorder="1" applyAlignment="1">
      <alignment horizontal="center"/>
    </xf>
    <xf numFmtId="0" fontId="17" fillId="0" borderId="4" xfId="0" applyFont="1" applyBorder="1" applyAlignment="1">
      <alignment wrapText="1"/>
    </xf>
    <xf numFmtId="0" fontId="6" fillId="0" borderId="4" xfId="0" applyFont="1" applyBorder="1"/>
    <xf numFmtId="0" fontId="6" fillId="0" borderId="4" xfId="0" applyFont="1" applyBorder="1" applyAlignment="1">
      <alignment wrapText="1"/>
    </xf>
    <xf numFmtId="166" fontId="6" fillId="0" borderId="4" xfId="0" applyNumberFormat="1" applyFont="1" applyBorder="1" applyAlignment="1">
      <alignment vertical="center"/>
    </xf>
    <xf numFmtId="4" fontId="6" fillId="0" borderId="4" xfId="0" applyNumberFormat="1" applyFont="1" applyBorder="1" applyAlignment="1">
      <alignment horizontal="center"/>
    </xf>
    <xf numFmtId="166" fontId="6" fillId="0" borderId="4" xfId="0" applyNumberFormat="1" applyFont="1" applyBorder="1"/>
    <xf numFmtId="0" fontId="17" fillId="0" borderId="4" xfId="0" applyFont="1" applyBorder="1"/>
    <xf numFmtId="2" fontId="6" fillId="0" borderId="4" xfId="0" applyNumberFormat="1" applyFont="1" applyBorder="1" applyAlignment="1">
      <alignment horizontal="center"/>
    </xf>
    <xf numFmtId="9" fontId="59" fillId="0" borderId="4" xfId="0" applyNumberFormat="1" applyFont="1" applyBorder="1" applyAlignment="1">
      <alignment horizontal="center"/>
    </xf>
    <xf numFmtId="0" fontId="0" fillId="0" borderId="24" xfId="0" applyBorder="1" applyAlignment="1"/>
    <xf numFmtId="0" fontId="0" fillId="0" borderId="25" xfId="0" applyBorder="1" applyAlignment="1"/>
    <xf numFmtId="0" fontId="0" fillId="0" borderId="26" xfId="0" applyBorder="1" applyAlignment="1"/>
    <xf numFmtId="44" fontId="59" fillId="0" borderId="4" xfId="0" applyNumberFormat="1" applyFont="1" applyBorder="1"/>
    <xf numFmtId="0" fontId="60" fillId="0" borderId="4" xfId="0" applyFont="1" applyBorder="1"/>
    <xf numFmtId="166" fontId="59" fillId="0" borderId="4" xfId="0" applyNumberFormat="1" applyFont="1" applyBorder="1"/>
    <xf numFmtId="0" fontId="6" fillId="0" borderId="24" xfId="0" applyFont="1" applyBorder="1" applyAlignment="1">
      <alignment horizontal="center"/>
    </xf>
    <xf numFmtId="0" fontId="6" fillId="0" borderId="25" xfId="0" applyFont="1" applyBorder="1"/>
    <xf numFmtId="0" fontId="6" fillId="0" borderId="25" xfId="0" applyFont="1" applyBorder="1" applyAlignment="1">
      <alignment horizontal="center"/>
    </xf>
    <xf numFmtId="0" fontId="6" fillId="0" borderId="26" xfId="0" applyFont="1" applyBorder="1"/>
    <xf numFmtId="0" fontId="0" fillId="0" borderId="20" xfId="0" applyBorder="1" applyAlignment="1">
      <alignment horizontal="center"/>
    </xf>
    <xf numFmtId="0" fontId="0" fillId="0" borderId="21" xfId="0" applyBorder="1"/>
    <xf numFmtId="0" fontId="0" fillId="0" borderId="22" xfId="0" applyBorder="1"/>
    <xf numFmtId="0" fontId="6" fillId="0" borderId="24" xfId="15" applyFont="1" applyBorder="1" applyAlignment="1">
      <alignment vertical="center" wrapText="1"/>
    </xf>
    <xf numFmtId="0" fontId="6" fillId="0" borderId="25" xfId="15" applyFont="1" applyBorder="1" applyAlignment="1">
      <alignment vertical="center" wrapText="1"/>
    </xf>
    <xf numFmtId="0" fontId="6" fillId="0" borderId="26" xfId="15" applyFont="1" applyBorder="1" applyAlignment="1">
      <alignment vertical="center" wrapText="1"/>
    </xf>
    <xf numFmtId="0" fontId="4" fillId="0" borderId="24" xfId="4" applyBorder="1" applyAlignment="1">
      <alignment vertical="center"/>
    </xf>
    <xf numFmtId="0" fontId="4" fillId="0" borderId="25" xfId="4" applyBorder="1" applyAlignment="1">
      <alignment vertical="center"/>
    </xf>
    <xf numFmtId="0" fontId="4" fillId="0" borderId="26" xfId="4" applyBorder="1" applyAlignment="1">
      <alignment vertical="center"/>
    </xf>
    <xf numFmtId="0" fontId="4" fillId="0" borderId="24" xfId="7" applyBorder="1" applyAlignment="1" applyProtection="1">
      <alignment vertical="center"/>
      <protection locked="0"/>
    </xf>
    <xf numFmtId="0" fontId="4" fillId="0" borderId="25" xfId="7" applyBorder="1" applyAlignment="1" applyProtection="1">
      <alignment vertical="center"/>
      <protection locked="0"/>
    </xf>
    <xf numFmtId="0" fontId="4" fillId="0" borderId="26" xfId="7" applyBorder="1" applyAlignment="1" applyProtection="1">
      <alignment vertical="center"/>
      <protection locked="0"/>
    </xf>
    <xf numFmtId="164" fontId="0" fillId="0" borderId="0" xfId="2" applyFont="1"/>
    <xf numFmtId="166" fontId="4" fillId="0" borderId="4" xfId="10" applyNumberFormat="1" applyFont="1" applyBorder="1" applyAlignment="1">
      <alignment horizontal="center" vertical="center"/>
    </xf>
    <xf numFmtId="166" fontId="4" fillId="7" borderId="4" xfId="10" applyNumberFormat="1" applyFont="1" applyFill="1" applyBorder="1" applyAlignment="1">
      <alignment horizontal="center" vertical="center"/>
    </xf>
    <xf numFmtId="44" fontId="0" fillId="0" borderId="0" xfId="0" applyNumberFormat="1"/>
    <xf numFmtId="9" fontId="59" fillId="0" borderId="4" xfId="3" applyNumberFormat="1" applyFont="1" applyBorder="1" applyAlignment="1">
      <alignment horizontal="center" vertical="center"/>
    </xf>
    <xf numFmtId="0" fontId="5" fillId="0" borderId="5" xfId="4" applyFont="1" applyBorder="1" applyAlignment="1">
      <alignment horizontal="center" vertical="center"/>
    </xf>
    <xf numFmtId="0" fontId="5" fillId="0" borderId="0" xfId="4" applyFont="1" applyBorder="1" applyAlignment="1">
      <alignment horizontal="center" vertical="center"/>
    </xf>
    <xf numFmtId="0" fontId="5" fillId="0" borderId="23" xfId="4" applyFont="1" applyBorder="1" applyAlignment="1">
      <alignment horizontal="center" vertical="center"/>
    </xf>
    <xf numFmtId="0" fontId="7" fillId="5" borderId="24" xfId="4" applyFont="1" applyFill="1" applyBorder="1" applyAlignment="1">
      <alignment horizontal="center" vertical="center"/>
    </xf>
    <xf numFmtId="0" fontId="7" fillId="5" borderId="25" xfId="4" applyFont="1" applyFill="1" applyBorder="1" applyAlignment="1">
      <alignment horizontal="center" vertical="center"/>
    </xf>
    <xf numFmtId="0" fontId="7" fillId="5" borderId="26" xfId="4" applyFont="1" applyFill="1" applyBorder="1" applyAlignment="1">
      <alignment horizontal="center" vertical="center"/>
    </xf>
    <xf numFmtId="0" fontId="7" fillId="5" borderId="1" xfId="4" applyFont="1" applyFill="1" applyBorder="1" applyAlignment="1">
      <alignment horizontal="center" vertical="center"/>
    </xf>
    <xf numFmtId="0" fontId="7" fillId="5" borderId="2" xfId="4" applyFont="1" applyFill="1" applyBorder="1" applyAlignment="1">
      <alignment horizontal="center" vertical="center"/>
    </xf>
    <xf numFmtId="0" fontId="7" fillId="5" borderId="3" xfId="4" applyFont="1" applyFill="1" applyBorder="1" applyAlignment="1">
      <alignment horizontal="center" vertical="center"/>
    </xf>
    <xf numFmtId="0" fontId="59" fillId="0" borderId="24" xfId="0" applyFont="1" applyBorder="1" applyAlignment="1">
      <alignment horizontal="right"/>
    </xf>
    <xf numFmtId="0" fontId="59" fillId="0" borderId="25" xfId="0" applyFont="1" applyBorder="1" applyAlignment="1">
      <alignment horizontal="right"/>
    </xf>
    <xf numFmtId="0" fontId="59" fillId="0" borderId="26" xfId="0" applyFont="1" applyBorder="1" applyAlignment="1">
      <alignment horizontal="right"/>
    </xf>
    <xf numFmtId="0" fontId="7" fillId="0" borderId="27" xfId="4" applyFont="1" applyBorder="1" applyAlignment="1">
      <alignment horizontal="center" vertical="center"/>
    </xf>
    <xf numFmtId="0" fontId="7" fillId="0" borderId="28" xfId="4" applyFont="1" applyBorder="1" applyAlignment="1">
      <alignment horizontal="center" vertical="center"/>
    </xf>
    <xf numFmtId="0" fontId="7" fillId="0" borderId="29" xfId="4" applyFont="1" applyBorder="1" applyAlignment="1">
      <alignment horizontal="center" vertical="center"/>
    </xf>
    <xf numFmtId="0" fontId="61" fillId="5" borderId="20" xfId="4" applyFont="1" applyFill="1" applyBorder="1" applyAlignment="1">
      <alignment horizontal="center" vertical="center" wrapText="1"/>
    </xf>
    <xf numFmtId="0" fontId="61" fillId="5" borderId="21" xfId="4" applyFont="1" applyFill="1" applyBorder="1" applyAlignment="1">
      <alignment horizontal="center" vertical="center" wrapText="1"/>
    </xf>
    <xf numFmtId="0" fontId="61" fillId="5" borderId="22" xfId="4" applyFont="1" applyFill="1" applyBorder="1" applyAlignment="1">
      <alignment horizontal="center" vertical="center" wrapText="1"/>
    </xf>
    <xf numFmtId="0" fontId="61" fillId="0" borderId="27" xfId="0" applyFont="1" applyBorder="1" applyAlignment="1">
      <alignment horizontal="center" vertical="justify"/>
    </xf>
    <xf numFmtId="0" fontId="61" fillId="0" borderId="28" xfId="0" applyFont="1" applyBorder="1" applyAlignment="1">
      <alignment horizontal="center" vertical="justify"/>
    </xf>
    <xf numFmtId="0" fontId="61" fillId="0" borderId="29" xfId="0" applyFont="1" applyBorder="1" applyAlignment="1">
      <alignment horizontal="center" vertical="justify"/>
    </xf>
  </cellXfs>
  <cellStyles count="2423">
    <cellStyle name="%" xfId="19"/>
    <cellStyle name="% 2" xfId="20"/>
    <cellStyle name="% 2 2" xfId="21"/>
    <cellStyle name="% 2 2 2" xfId="22"/>
    <cellStyle name="% 2 3" xfId="23"/>
    <cellStyle name="% 3" xfId="24"/>
    <cellStyle name="% 3 2" xfId="25"/>
    <cellStyle name="% 4" xfId="26"/>
    <cellStyle name="% 4 2" xfId="27"/>
    <cellStyle name="%_Acta parcial No 4 -DS_VR" xfId="28"/>
    <cellStyle name="20% - Accent1" xfId="29"/>
    <cellStyle name="20% - Accent2" xfId="30"/>
    <cellStyle name="20% - Accent3" xfId="31"/>
    <cellStyle name="20% - Accent4" xfId="32"/>
    <cellStyle name="20% - Accent5" xfId="33"/>
    <cellStyle name="20% - Accent6" xfId="34"/>
    <cellStyle name="20% - Accent6 2" xfId="35"/>
    <cellStyle name="20% - Énfasis1 2" xfId="36"/>
    <cellStyle name="20% - Énfasis1 3" xfId="37"/>
    <cellStyle name="20% - Énfasis1 4" xfId="38"/>
    <cellStyle name="20% - Énfasis2 2" xfId="39"/>
    <cellStyle name="20% - Énfasis2 3" xfId="40"/>
    <cellStyle name="20% - Énfasis2 4" xfId="41"/>
    <cellStyle name="20% - Énfasis3 2" xfId="42"/>
    <cellStyle name="20% - Énfasis3 3" xfId="43"/>
    <cellStyle name="20% - Énfasis3 4" xfId="44"/>
    <cellStyle name="20% - Énfasis4 2" xfId="45"/>
    <cellStyle name="20% - Énfasis4 3" xfId="46"/>
    <cellStyle name="20% - Énfasis4 4" xfId="47"/>
    <cellStyle name="20% - Énfasis5 2" xfId="48"/>
    <cellStyle name="20% - Énfasis5 3" xfId="49"/>
    <cellStyle name="20% - Énfasis5 4" xfId="50"/>
    <cellStyle name="20% - Énfasis6 2" xfId="51"/>
    <cellStyle name="20% - Énfasis6 3" xfId="52"/>
    <cellStyle name="20% - Énfasis6 4" xfId="53"/>
    <cellStyle name="4" xfId="54"/>
    <cellStyle name="4_B" xfId="55"/>
    <cellStyle name="40% - Accent1" xfId="56"/>
    <cellStyle name="40% - Accent2" xfId="57"/>
    <cellStyle name="40% - Accent3" xfId="58"/>
    <cellStyle name="40% - Accent4" xfId="59"/>
    <cellStyle name="40% - Accent5" xfId="60"/>
    <cellStyle name="40% - Accent6" xfId="61"/>
    <cellStyle name="40% - Énfasis1 2" xfId="62"/>
    <cellStyle name="40% - Énfasis1 3" xfId="63"/>
    <cellStyle name="40% - Énfasis1 4" xfId="64"/>
    <cellStyle name="40% - Énfasis2 2" xfId="65"/>
    <cellStyle name="40% - Énfasis2 3" xfId="66"/>
    <cellStyle name="40% - Énfasis2 4" xfId="67"/>
    <cellStyle name="40% - Énfasis3 2" xfId="68"/>
    <cellStyle name="40% - Énfasis3 3" xfId="69"/>
    <cellStyle name="40% - Énfasis3 4" xfId="70"/>
    <cellStyle name="40% - Énfasis4 2" xfId="71"/>
    <cellStyle name="40% - Énfasis4 3" xfId="72"/>
    <cellStyle name="40% - Énfasis4 4" xfId="73"/>
    <cellStyle name="40% - Énfasis5 2" xfId="74"/>
    <cellStyle name="40% - Énfasis5 3" xfId="75"/>
    <cellStyle name="40% - Énfasis5 4" xfId="76"/>
    <cellStyle name="40% - Énfasis6 2" xfId="77"/>
    <cellStyle name="40% - Énfasis6 3" xfId="78"/>
    <cellStyle name="40% - Énfasis6 4" xfId="79"/>
    <cellStyle name="60% - Accent1" xfId="80"/>
    <cellStyle name="60% - Accent2" xfId="81"/>
    <cellStyle name="60% - Accent3" xfId="82"/>
    <cellStyle name="60% - Accent4" xfId="83"/>
    <cellStyle name="60% - Accent5" xfId="84"/>
    <cellStyle name="60% - Accent6" xfId="85"/>
    <cellStyle name="60% - Énfasis1 2" xfId="86"/>
    <cellStyle name="60% - Énfasis1 3" xfId="87"/>
    <cellStyle name="60% - Énfasis1 4" xfId="88"/>
    <cellStyle name="60% - Énfasis2 2" xfId="89"/>
    <cellStyle name="60% - Énfasis2 3" xfId="90"/>
    <cellStyle name="60% - Énfasis2 4" xfId="91"/>
    <cellStyle name="60% - Énfasis3 2" xfId="92"/>
    <cellStyle name="60% - Énfasis3 3" xfId="93"/>
    <cellStyle name="60% - Énfasis3 4" xfId="94"/>
    <cellStyle name="60% - Énfasis4 2" xfId="95"/>
    <cellStyle name="60% - Énfasis4 3" xfId="96"/>
    <cellStyle name="60% - Énfasis4 4" xfId="97"/>
    <cellStyle name="60% - Énfasis5 2" xfId="98"/>
    <cellStyle name="60% - Énfasis5 3" xfId="99"/>
    <cellStyle name="60% - Énfasis5 4" xfId="100"/>
    <cellStyle name="60% - Énfasis6 2" xfId="101"/>
    <cellStyle name="60% - Énfasis6 3" xfId="102"/>
    <cellStyle name="60% - Énfasis6 4" xfId="103"/>
    <cellStyle name="80" xfId="104"/>
    <cellStyle name="Accent1" xfId="105"/>
    <cellStyle name="Accent2" xfId="106"/>
    <cellStyle name="Accent3" xfId="107"/>
    <cellStyle name="Accent4" xfId="108"/>
    <cellStyle name="Accent5" xfId="109"/>
    <cellStyle name="Accent6" xfId="110"/>
    <cellStyle name="Bad" xfId="111"/>
    <cellStyle name="Buena 2" xfId="112"/>
    <cellStyle name="Buena 2 2" xfId="113"/>
    <cellStyle name="Buena 3" xfId="114"/>
    <cellStyle name="Buena 4" xfId="115"/>
    <cellStyle name="c2" xfId="116"/>
    <cellStyle name="c50" xfId="117"/>
    <cellStyle name="Calculation" xfId="118"/>
    <cellStyle name="Calculation 2" xfId="119"/>
    <cellStyle name="Cálculo 2" xfId="120"/>
    <cellStyle name="Cálculo 2 2" xfId="121"/>
    <cellStyle name="Cálculo 3" xfId="122"/>
    <cellStyle name="Cálculo 4" xfId="123"/>
    <cellStyle name="Celda de comprobación 2" xfId="124"/>
    <cellStyle name="Celda de comprobación 3" xfId="125"/>
    <cellStyle name="Celda de comprobación 4" xfId="126"/>
    <cellStyle name="Celda vinculada 2" xfId="127"/>
    <cellStyle name="Celda vinculada 3" xfId="128"/>
    <cellStyle name="Celda vinculada 4" xfId="129"/>
    <cellStyle name="Check Cell" xfId="130"/>
    <cellStyle name="Comma" xfId="131"/>
    <cellStyle name="Comma 2" xfId="132"/>
    <cellStyle name="Comma 2 2" xfId="133"/>
    <cellStyle name="Comma 2 2 2" xfId="134"/>
    <cellStyle name="Comma_INSUMOS" xfId="135"/>
    <cellStyle name="Comma0" xfId="136"/>
    <cellStyle name="CUADRO1" xfId="137"/>
    <cellStyle name="CUADRO1 2" xfId="138"/>
    <cellStyle name="CUADRO1 3" xfId="139"/>
    <cellStyle name="CUADRO1_corte obra junio" xfId="140"/>
    <cellStyle name="Currency" xfId="141"/>
    <cellStyle name="Currency0" xfId="142"/>
    <cellStyle name="Date" xfId="143"/>
    <cellStyle name="Date 2" xfId="144"/>
    <cellStyle name="Encabezado 4 2" xfId="145"/>
    <cellStyle name="Encabezado 4 3" xfId="146"/>
    <cellStyle name="Encabezado 4 4" xfId="147"/>
    <cellStyle name="Énfasis1 2" xfId="148"/>
    <cellStyle name="Énfasis1 3" xfId="149"/>
    <cellStyle name="Énfasis1 4" xfId="150"/>
    <cellStyle name="Énfasis2 2" xfId="151"/>
    <cellStyle name="Énfasis2 3" xfId="152"/>
    <cellStyle name="Énfasis2 4" xfId="153"/>
    <cellStyle name="Énfasis3 2" xfId="154"/>
    <cellStyle name="Énfasis3 3" xfId="155"/>
    <cellStyle name="Énfasis3 4" xfId="156"/>
    <cellStyle name="Énfasis4 2" xfId="157"/>
    <cellStyle name="Énfasis4 3" xfId="158"/>
    <cellStyle name="Énfasis4 4" xfId="159"/>
    <cellStyle name="Énfasis5 2" xfId="160"/>
    <cellStyle name="Énfasis5 3" xfId="161"/>
    <cellStyle name="Énfasis5 4" xfId="162"/>
    <cellStyle name="Énfasis6 2" xfId="163"/>
    <cellStyle name="Énfasis6 3" xfId="164"/>
    <cellStyle name="Énfasis6 4" xfId="165"/>
    <cellStyle name="Entrada 2" xfId="166"/>
    <cellStyle name="Entrada 2 2" xfId="167"/>
    <cellStyle name="Entrada 3" xfId="168"/>
    <cellStyle name="Entrada 4" xfId="169"/>
    <cellStyle name="Estilo 1" xfId="170"/>
    <cellStyle name="Euro" xfId="171"/>
    <cellStyle name="Euro 10" xfId="172"/>
    <cellStyle name="Euro 10 2" xfId="173"/>
    <cellStyle name="Euro 100" xfId="174"/>
    <cellStyle name="Euro 100 2" xfId="175"/>
    <cellStyle name="Euro 101" xfId="176"/>
    <cellStyle name="Euro 101 2" xfId="177"/>
    <cellStyle name="Euro 102" xfId="178"/>
    <cellStyle name="Euro 102 2" xfId="179"/>
    <cellStyle name="Euro 103" xfId="180"/>
    <cellStyle name="Euro 103 2" xfId="181"/>
    <cellStyle name="Euro 104" xfId="182"/>
    <cellStyle name="Euro 104 2" xfId="183"/>
    <cellStyle name="Euro 104 2 2" xfId="184"/>
    <cellStyle name="Euro 104 3" xfId="185"/>
    <cellStyle name="Euro 105" xfId="186"/>
    <cellStyle name="Euro 105 2" xfId="187"/>
    <cellStyle name="Euro 106" xfId="188"/>
    <cellStyle name="Euro 106 2" xfId="189"/>
    <cellStyle name="Euro 107" xfId="190"/>
    <cellStyle name="Euro 108" xfId="191"/>
    <cellStyle name="Euro 109" xfId="192"/>
    <cellStyle name="Euro 11" xfId="193"/>
    <cellStyle name="Euro 11 2" xfId="194"/>
    <cellStyle name="Euro 110" xfId="195"/>
    <cellStyle name="Euro 12" xfId="196"/>
    <cellStyle name="Euro 12 2" xfId="197"/>
    <cellStyle name="Euro 13" xfId="198"/>
    <cellStyle name="Euro 13 2" xfId="199"/>
    <cellStyle name="Euro 14" xfId="200"/>
    <cellStyle name="Euro 14 2" xfId="201"/>
    <cellStyle name="Euro 15" xfId="202"/>
    <cellStyle name="Euro 15 2" xfId="203"/>
    <cellStyle name="Euro 16" xfId="204"/>
    <cellStyle name="Euro 16 2" xfId="205"/>
    <cellStyle name="Euro 17" xfId="206"/>
    <cellStyle name="Euro 17 2" xfId="207"/>
    <cellStyle name="Euro 18" xfId="208"/>
    <cellStyle name="Euro 18 2" xfId="209"/>
    <cellStyle name="Euro 19" xfId="210"/>
    <cellStyle name="Euro 19 2" xfId="211"/>
    <cellStyle name="Euro 2" xfId="212"/>
    <cellStyle name="Euro 2 2" xfId="213"/>
    <cellStyle name="Euro 2 3" xfId="214"/>
    <cellStyle name="Euro 2 4" xfId="215"/>
    <cellStyle name="Euro 2 5" xfId="216"/>
    <cellStyle name="Euro 20" xfId="217"/>
    <cellStyle name="Euro 20 2" xfId="218"/>
    <cellStyle name="Euro 21" xfId="219"/>
    <cellStyle name="Euro 21 2" xfId="220"/>
    <cellStyle name="Euro 22" xfId="221"/>
    <cellStyle name="Euro 22 2" xfId="222"/>
    <cellStyle name="Euro 23" xfId="223"/>
    <cellStyle name="Euro 23 2" xfId="224"/>
    <cellStyle name="Euro 24" xfId="225"/>
    <cellStyle name="Euro 24 2" xfId="226"/>
    <cellStyle name="Euro 25" xfId="227"/>
    <cellStyle name="Euro 25 2" xfId="228"/>
    <cellStyle name="Euro 26" xfId="229"/>
    <cellStyle name="Euro 26 2" xfId="230"/>
    <cellStyle name="Euro 27" xfId="231"/>
    <cellStyle name="Euro 27 2" xfId="232"/>
    <cellStyle name="Euro 28" xfId="233"/>
    <cellStyle name="Euro 28 2" xfId="234"/>
    <cellStyle name="Euro 29" xfId="235"/>
    <cellStyle name="Euro 29 2" xfId="236"/>
    <cellStyle name="Euro 3" xfId="237"/>
    <cellStyle name="Euro 3 2" xfId="238"/>
    <cellStyle name="Euro 3 3" xfId="239"/>
    <cellStyle name="Euro 3 4" xfId="240"/>
    <cellStyle name="Euro 3 5" xfId="241"/>
    <cellStyle name="Euro 30" xfId="242"/>
    <cellStyle name="Euro 30 2" xfId="243"/>
    <cellStyle name="Euro 31" xfId="244"/>
    <cellStyle name="Euro 31 2" xfId="245"/>
    <cellStyle name="Euro 32" xfId="246"/>
    <cellStyle name="Euro 32 2" xfId="247"/>
    <cellStyle name="Euro 33" xfId="248"/>
    <cellStyle name="Euro 33 2" xfId="249"/>
    <cellStyle name="Euro 34" xfId="250"/>
    <cellStyle name="Euro 34 2" xfId="251"/>
    <cellStyle name="Euro 35" xfId="252"/>
    <cellStyle name="Euro 35 2" xfId="253"/>
    <cellStyle name="Euro 36" xfId="254"/>
    <cellStyle name="Euro 36 2" xfId="255"/>
    <cellStyle name="Euro 37" xfId="256"/>
    <cellStyle name="Euro 37 2" xfId="257"/>
    <cellStyle name="Euro 38" xfId="258"/>
    <cellStyle name="Euro 38 2" xfId="259"/>
    <cellStyle name="Euro 39" xfId="260"/>
    <cellStyle name="Euro 39 2" xfId="261"/>
    <cellStyle name="Euro 4" xfId="262"/>
    <cellStyle name="Euro 4 2" xfId="263"/>
    <cellStyle name="Euro 4 3" xfId="264"/>
    <cellStyle name="Euro 40" xfId="265"/>
    <cellStyle name="Euro 40 2" xfId="266"/>
    <cellStyle name="Euro 41" xfId="267"/>
    <cellStyle name="Euro 41 2" xfId="268"/>
    <cellStyle name="Euro 42" xfId="269"/>
    <cellStyle name="Euro 42 2" xfId="270"/>
    <cellStyle name="Euro 43" xfId="271"/>
    <cellStyle name="Euro 43 2" xfId="272"/>
    <cellStyle name="Euro 44" xfId="273"/>
    <cellStyle name="Euro 44 2" xfId="274"/>
    <cellStyle name="Euro 45" xfId="275"/>
    <cellStyle name="Euro 45 2" xfId="276"/>
    <cellStyle name="Euro 46" xfId="277"/>
    <cellStyle name="Euro 46 2" xfId="278"/>
    <cellStyle name="Euro 47" xfId="279"/>
    <cellStyle name="Euro 47 2" xfId="280"/>
    <cellStyle name="Euro 48" xfId="281"/>
    <cellStyle name="Euro 48 2" xfId="282"/>
    <cellStyle name="Euro 49" xfId="283"/>
    <cellStyle name="Euro 49 2" xfId="284"/>
    <cellStyle name="Euro 5" xfId="285"/>
    <cellStyle name="Euro 5 2" xfId="286"/>
    <cellStyle name="Euro 5 3" xfId="287"/>
    <cellStyle name="Euro 50" xfId="288"/>
    <cellStyle name="Euro 50 2" xfId="289"/>
    <cellStyle name="Euro 51" xfId="290"/>
    <cellStyle name="Euro 51 2" xfId="291"/>
    <cellStyle name="Euro 52" xfId="292"/>
    <cellStyle name="Euro 52 2" xfId="293"/>
    <cellStyle name="Euro 53" xfId="294"/>
    <cellStyle name="Euro 53 2" xfId="295"/>
    <cellStyle name="Euro 54" xfId="296"/>
    <cellStyle name="Euro 54 2" xfId="297"/>
    <cellStyle name="Euro 55" xfId="298"/>
    <cellStyle name="Euro 55 2" xfId="299"/>
    <cellStyle name="Euro 56" xfId="300"/>
    <cellStyle name="Euro 56 2" xfId="301"/>
    <cellStyle name="Euro 57" xfId="302"/>
    <cellStyle name="Euro 57 2" xfId="303"/>
    <cellStyle name="Euro 58" xfId="304"/>
    <cellStyle name="Euro 58 2" xfId="305"/>
    <cellStyle name="Euro 59" xfId="306"/>
    <cellStyle name="Euro 59 2" xfId="307"/>
    <cellStyle name="Euro 6" xfId="308"/>
    <cellStyle name="Euro 6 2" xfId="309"/>
    <cellStyle name="Euro 60" xfId="310"/>
    <cellStyle name="Euro 60 2" xfId="311"/>
    <cellStyle name="Euro 61" xfId="312"/>
    <cellStyle name="Euro 61 2" xfId="313"/>
    <cellStyle name="Euro 62" xfId="314"/>
    <cellStyle name="Euro 62 2" xfId="315"/>
    <cellStyle name="Euro 63" xfId="316"/>
    <cellStyle name="Euro 63 2" xfId="317"/>
    <cellStyle name="Euro 64" xfId="318"/>
    <cellStyle name="Euro 64 2" xfId="319"/>
    <cellStyle name="Euro 65" xfId="320"/>
    <cellStyle name="Euro 65 2" xfId="321"/>
    <cellStyle name="Euro 66" xfId="322"/>
    <cellStyle name="Euro 66 2" xfId="323"/>
    <cellStyle name="Euro 67" xfId="324"/>
    <cellStyle name="Euro 67 2" xfId="325"/>
    <cellStyle name="Euro 68" xfId="326"/>
    <cellStyle name="Euro 68 2" xfId="327"/>
    <cellStyle name="Euro 69" xfId="328"/>
    <cellStyle name="Euro 69 2" xfId="329"/>
    <cellStyle name="Euro 7" xfId="330"/>
    <cellStyle name="Euro 7 2" xfId="331"/>
    <cellStyle name="Euro 70" xfId="332"/>
    <cellStyle name="Euro 70 2" xfId="333"/>
    <cellStyle name="Euro 71" xfId="334"/>
    <cellStyle name="Euro 71 2" xfId="335"/>
    <cellStyle name="Euro 72" xfId="336"/>
    <cellStyle name="Euro 72 2" xfId="337"/>
    <cellStyle name="Euro 73" xfId="338"/>
    <cellStyle name="Euro 73 2" xfId="339"/>
    <cellStyle name="Euro 74" xfId="340"/>
    <cellStyle name="Euro 74 2" xfId="341"/>
    <cellStyle name="Euro 75" xfId="342"/>
    <cellStyle name="Euro 75 2" xfId="343"/>
    <cellStyle name="Euro 76" xfId="344"/>
    <cellStyle name="Euro 76 2" xfId="345"/>
    <cellStyle name="Euro 77" xfId="346"/>
    <cellStyle name="Euro 77 2" xfId="347"/>
    <cellStyle name="Euro 78" xfId="348"/>
    <cellStyle name="Euro 78 2" xfId="349"/>
    <cellStyle name="Euro 79" xfId="350"/>
    <cellStyle name="Euro 79 2" xfId="351"/>
    <cellStyle name="Euro 8" xfId="352"/>
    <cellStyle name="Euro 8 2" xfId="353"/>
    <cellStyle name="Euro 80" xfId="354"/>
    <cellStyle name="Euro 80 2" xfId="355"/>
    <cellStyle name="Euro 81" xfId="356"/>
    <cellStyle name="Euro 81 2" xfId="357"/>
    <cellStyle name="Euro 82" xfId="358"/>
    <cellStyle name="Euro 82 2" xfId="359"/>
    <cellStyle name="Euro 83" xfId="360"/>
    <cellStyle name="Euro 83 2" xfId="361"/>
    <cellStyle name="Euro 84" xfId="362"/>
    <cellStyle name="Euro 84 2" xfId="363"/>
    <cellStyle name="Euro 85" xfId="364"/>
    <cellStyle name="Euro 85 2" xfId="365"/>
    <cellStyle name="Euro 86" xfId="366"/>
    <cellStyle name="Euro 86 2" xfId="367"/>
    <cellStyle name="Euro 87" xfId="368"/>
    <cellStyle name="Euro 87 2" xfId="369"/>
    <cellStyle name="Euro 88" xfId="370"/>
    <cellStyle name="Euro 88 2" xfId="371"/>
    <cellStyle name="Euro 89" xfId="372"/>
    <cellStyle name="Euro 89 2" xfId="373"/>
    <cellStyle name="Euro 9" xfId="374"/>
    <cellStyle name="Euro 9 2" xfId="375"/>
    <cellStyle name="Euro 90" xfId="376"/>
    <cellStyle name="Euro 90 2" xfId="377"/>
    <cellStyle name="Euro 91" xfId="378"/>
    <cellStyle name="Euro 91 2" xfId="379"/>
    <cellStyle name="Euro 92" xfId="380"/>
    <cellStyle name="Euro 92 2" xfId="381"/>
    <cellStyle name="Euro 93" xfId="382"/>
    <cellStyle name="Euro 93 2" xfId="383"/>
    <cellStyle name="Euro 94" xfId="384"/>
    <cellStyle name="Euro 94 2" xfId="385"/>
    <cellStyle name="Euro 95" xfId="386"/>
    <cellStyle name="Euro 95 2" xfId="387"/>
    <cellStyle name="Euro 96" xfId="388"/>
    <cellStyle name="Euro 96 2" xfId="389"/>
    <cellStyle name="Euro 97" xfId="390"/>
    <cellStyle name="Euro 97 2" xfId="391"/>
    <cellStyle name="Euro 98" xfId="392"/>
    <cellStyle name="Euro 98 2" xfId="393"/>
    <cellStyle name="Euro 99" xfId="394"/>
    <cellStyle name="Euro 99 2" xfId="395"/>
    <cellStyle name="Euro_FORMATO A 4 CASAS LA JAGUA" xfId="396"/>
    <cellStyle name="Explanatory Text" xfId="397"/>
    <cellStyle name="F2" xfId="398"/>
    <cellStyle name="F3" xfId="399"/>
    <cellStyle name="F4" xfId="400"/>
    <cellStyle name="F5" xfId="401"/>
    <cellStyle name="F6" xfId="402"/>
    <cellStyle name="F7" xfId="403"/>
    <cellStyle name="F8" xfId="404"/>
    <cellStyle name="Fixed" xfId="405"/>
    <cellStyle name="Fixed 2" xfId="406"/>
    <cellStyle name="Good" xfId="407"/>
    <cellStyle name="Heading 1" xfId="408"/>
    <cellStyle name="Heading 1 2" xfId="409"/>
    <cellStyle name="Heading 1 3" xfId="410"/>
    <cellStyle name="Heading 2" xfId="411"/>
    <cellStyle name="Heading 2 2" xfId="412"/>
    <cellStyle name="Heading 2 3" xfId="413"/>
    <cellStyle name="Heading 3" xfId="414"/>
    <cellStyle name="Heading 3 2" xfId="415"/>
    <cellStyle name="Heading 4" xfId="416"/>
    <cellStyle name="Heading1" xfId="417"/>
    <cellStyle name="Heading2" xfId="418"/>
    <cellStyle name="Hipervínculo 2" xfId="419"/>
    <cellStyle name="Hipervínculo 2 2" xfId="420"/>
    <cellStyle name="Hipervínculo 3" xfId="421"/>
    <cellStyle name="Incorrecto 2" xfId="422"/>
    <cellStyle name="Incorrecto 2 2" xfId="423"/>
    <cellStyle name="Incorrecto 2 3" xfId="424"/>
    <cellStyle name="Incorrecto 3" xfId="425"/>
    <cellStyle name="Incorrecto 3 2" xfId="426"/>
    <cellStyle name="Incorrecto 4" xfId="427"/>
    <cellStyle name="Input" xfId="428"/>
    <cellStyle name="Input 2" xfId="429"/>
    <cellStyle name="Input 3" xfId="430"/>
    <cellStyle name="Linked Cell" xfId="431"/>
    <cellStyle name="Millares" xfId="1" builtinId="3"/>
    <cellStyle name="Millares [0] 2" xfId="432"/>
    <cellStyle name="Millares [0] 2 2" xfId="433"/>
    <cellStyle name="Millares [0] 2 2 2" xfId="434"/>
    <cellStyle name="Millares [0] 3" xfId="435"/>
    <cellStyle name="Millares [0] 3 2" xfId="436"/>
    <cellStyle name="Millares [0] 4" xfId="437"/>
    <cellStyle name="Millares [0] 4 2" xfId="438"/>
    <cellStyle name="Millares [0] 4 2 2" xfId="439"/>
    <cellStyle name="Millares [0] 4 3" xfId="440"/>
    <cellStyle name="Millares [0] 5" xfId="441"/>
    <cellStyle name="Millares [0] 5 2" xfId="442"/>
    <cellStyle name="Millares [0] 6" xfId="443"/>
    <cellStyle name="Millares [0] 6 2" xfId="444"/>
    <cellStyle name="Millares 10" xfId="445"/>
    <cellStyle name="Millares 10 2" xfId="446"/>
    <cellStyle name="Millares 10 2 2" xfId="447"/>
    <cellStyle name="Millares 10 2 3" xfId="448"/>
    <cellStyle name="Millares 10 3" xfId="449"/>
    <cellStyle name="Millares 10 3 2" xfId="450"/>
    <cellStyle name="Millares 10 3 3" xfId="451"/>
    <cellStyle name="Millares 10 4" xfId="452"/>
    <cellStyle name="Millares 100" xfId="453"/>
    <cellStyle name="Millares 100 2" xfId="454"/>
    <cellStyle name="Millares 100 2 2" xfId="455"/>
    <cellStyle name="Millares 100 3" xfId="456"/>
    <cellStyle name="Millares 101" xfId="457"/>
    <cellStyle name="Millares 101 2" xfId="458"/>
    <cellStyle name="Millares 101 2 2" xfId="459"/>
    <cellStyle name="Millares 101 3" xfId="460"/>
    <cellStyle name="Millares 102" xfId="461"/>
    <cellStyle name="Millares 102 2" xfId="462"/>
    <cellStyle name="Millares 102 2 2" xfId="463"/>
    <cellStyle name="Millares 102 3" xfId="464"/>
    <cellStyle name="Millares 103" xfId="465"/>
    <cellStyle name="Millares 103 2" xfId="466"/>
    <cellStyle name="Millares 103 2 2" xfId="467"/>
    <cellStyle name="Millares 103 3" xfId="468"/>
    <cellStyle name="Millares 104" xfId="469"/>
    <cellStyle name="Millares 104 2" xfId="470"/>
    <cellStyle name="Millares 104 2 2" xfId="471"/>
    <cellStyle name="Millares 104 3" xfId="472"/>
    <cellStyle name="Millares 105" xfId="473"/>
    <cellStyle name="Millares 105 2" xfId="474"/>
    <cellStyle name="Millares 105 2 2" xfId="475"/>
    <cellStyle name="Millares 105 3" xfId="476"/>
    <cellStyle name="Millares 106" xfId="477"/>
    <cellStyle name="Millares 106 2" xfId="478"/>
    <cellStyle name="Millares 106 2 2" xfId="479"/>
    <cellStyle name="Millares 106 3" xfId="480"/>
    <cellStyle name="Millares 107" xfId="481"/>
    <cellStyle name="Millares 107 2" xfId="482"/>
    <cellStyle name="Millares 107 2 2" xfId="483"/>
    <cellStyle name="Millares 107 3" xfId="484"/>
    <cellStyle name="Millares 108" xfId="485"/>
    <cellStyle name="Millares 108 2" xfId="486"/>
    <cellStyle name="Millares 108 2 2" xfId="487"/>
    <cellStyle name="Millares 108 3" xfId="488"/>
    <cellStyle name="Millares 109" xfId="489"/>
    <cellStyle name="Millares 109 2" xfId="490"/>
    <cellStyle name="Millares 109 2 2" xfId="491"/>
    <cellStyle name="Millares 109 3" xfId="492"/>
    <cellStyle name="Millares 11" xfId="493"/>
    <cellStyle name="Millares 11 2" xfId="494"/>
    <cellStyle name="Millares 11 2 2" xfId="495"/>
    <cellStyle name="Millares 11 2 3" xfId="496"/>
    <cellStyle name="Millares 11 3" xfId="497"/>
    <cellStyle name="Millares 11 3 2" xfId="498"/>
    <cellStyle name="Millares 11 4" xfId="499"/>
    <cellStyle name="Millares 11 5" xfId="500"/>
    <cellStyle name="Millares 110" xfId="501"/>
    <cellStyle name="Millares 110 2" xfId="502"/>
    <cellStyle name="Millares 110 2 2" xfId="503"/>
    <cellStyle name="Millares 110 3" xfId="504"/>
    <cellStyle name="Millares 111" xfId="505"/>
    <cellStyle name="Millares 111 2" xfId="506"/>
    <cellStyle name="Millares 111 2 2" xfId="507"/>
    <cellStyle name="Millares 111 3" xfId="508"/>
    <cellStyle name="Millares 112" xfId="509"/>
    <cellStyle name="Millares 112 2" xfId="510"/>
    <cellStyle name="Millares 112 2 2" xfId="511"/>
    <cellStyle name="Millares 112 3" xfId="512"/>
    <cellStyle name="Millares 113" xfId="513"/>
    <cellStyle name="Millares 113 2" xfId="514"/>
    <cellStyle name="Millares 113 2 2" xfId="515"/>
    <cellStyle name="Millares 113 3" xfId="516"/>
    <cellStyle name="Millares 114" xfId="517"/>
    <cellStyle name="Millares 114 2" xfId="518"/>
    <cellStyle name="Millares 114 2 2" xfId="519"/>
    <cellStyle name="Millares 114 3" xfId="520"/>
    <cellStyle name="Millares 115" xfId="521"/>
    <cellStyle name="Millares 115 2" xfId="522"/>
    <cellStyle name="Millares 115 2 2" xfId="523"/>
    <cellStyle name="Millares 115 3" xfId="524"/>
    <cellStyle name="Millares 116" xfId="525"/>
    <cellStyle name="Millares 116 2" xfId="526"/>
    <cellStyle name="Millares 116 2 2" xfId="527"/>
    <cellStyle name="Millares 116 3" xfId="528"/>
    <cellStyle name="Millares 117" xfId="529"/>
    <cellStyle name="Millares 117 2" xfId="530"/>
    <cellStyle name="Millares 117 2 2" xfId="531"/>
    <cellStyle name="Millares 117 3" xfId="532"/>
    <cellStyle name="Millares 118" xfId="533"/>
    <cellStyle name="Millares 118 2" xfId="534"/>
    <cellStyle name="Millares 118 2 2" xfId="535"/>
    <cellStyle name="Millares 118 3" xfId="536"/>
    <cellStyle name="Millares 119" xfId="537"/>
    <cellStyle name="Millares 119 2" xfId="538"/>
    <cellStyle name="Millares 119 2 2" xfId="539"/>
    <cellStyle name="Millares 119 3" xfId="540"/>
    <cellStyle name="Millares 12" xfId="541"/>
    <cellStyle name="Millares 12 2" xfId="542"/>
    <cellStyle name="Millares 12 2 2" xfId="543"/>
    <cellStyle name="Millares 12 2 3" xfId="544"/>
    <cellStyle name="Millares 12 3" xfId="545"/>
    <cellStyle name="Millares 12 4" xfId="546"/>
    <cellStyle name="Millares 120" xfId="547"/>
    <cellStyle name="Millares 120 2" xfId="548"/>
    <cellStyle name="Millares 120 2 2" xfId="549"/>
    <cellStyle name="Millares 120 3" xfId="550"/>
    <cellStyle name="Millares 121" xfId="551"/>
    <cellStyle name="Millares 121 2" xfId="552"/>
    <cellStyle name="Millares 121 2 2" xfId="553"/>
    <cellStyle name="Millares 121 3" xfId="554"/>
    <cellStyle name="Millares 122" xfId="555"/>
    <cellStyle name="Millares 122 2" xfId="556"/>
    <cellStyle name="Millares 122 2 2" xfId="557"/>
    <cellStyle name="Millares 122 3" xfId="558"/>
    <cellStyle name="Millares 123" xfId="559"/>
    <cellStyle name="Millares 123 2" xfId="560"/>
    <cellStyle name="Millares 123 2 2" xfId="561"/>
    <cellStyle name="Millares 123 3" xfId="562"/>
    <cellStyle name="Millares 124" xfId="563"/>
    <cellStyle name="Millares 124 2" xfId="564"/>
    <cellStyle name="Millares 124 2 2" xfId="565"/>
    <cellStyle name="Millares 124 3" xfId="566"/>
    <cellStyle name="Millares 125" xfId="567"/>
    <cellStyle name="Millares 125 2" xfId="568"/>
    <cellStyle name="Millares 125 2 2" xfId="569"/>
    <cellStyle name="Millares 125 3" xfId="570"/>
    <cellStyle name="Millares 126" xfId="571"/>
    <cellStyle name="Millares 126 2" xfId="572"/>
    <cellStyle name="Millares 126 2 2" xfId="573"/>
    <cellStyle name="Millares 126 3" xfId="574"/>
    <cellStyle name="Millares 127" xfId="575"/>
    <cellStyle name="Millares 127 2" xfId="576"/>
    <cellStyle name="Millares 127 2 2" xfId="577"/>
    <cellStyle name="Millares 127 3" xfId="578"/>
    <cellStyle name="Millares 128" xfId="579"/>
    <cellStyle name="Millares 128 2" xfId="580"/>
    <cellStyle name="Millares 128 2 2" xfId="581"/>
    <cellStyle name="Millares 128 3" xfId="582"/>
    <cellStyle name="Millares 129" xfId="583"/>
    <cellStyle name="Millares 129 2" xfId="584"/>
    <cellStyle name="Millares 129 2 2" xfId="585"/>
    <cellStyle name="Millares 129 3" xfId="586"/>
    <cellStyle name="Millares 13" xfId="587"/>
    <cellStyle name="Millares 13 2" xfId="588"/>
    <cellStyle name="Millares 13 2 2" xfId="589"/>
    <cellStyle name="Millares 13 3" xfId="590"/>
    <cellStyle name="Millares 13 4" xfId="591"/>
    <cellStyle name="Millares 130" xfId="592"/>
    <cellStyle name="Millares 130 2" xfId="593"/>
    <cellStyle name="Millares 130 2 2" xfId="594"/>
    <cellStyle name="Millares 130 3" xfId="595"/>
    <cellStyle name="Millares 131" xfId="596"/>
    <cellStyle name="Millares 131 2" xfId="597"/>
    <cellStyle name="Millares 131 2 2" xfId="598"/>
    <cellStyle name="Millares 131 3" xfId="599"/>
    <cellStyle name="Millares 132" xfId="600"/>
    <cellStyle name="Millares 132 2" xfId="601"/>
    <cellStyle name="Millares 132 2 2" xfId="602"/>
    <cellStyle name="Millares 132 3" xfId="603"/>
    <cellStyle name="Millares 133" xfId="604"/>
    <cellStyle name="Millares 133 2" xfId="605"/>
    <cellStyle name="Millares 133 2 2" xfId="606"/>
    <cellStyle name="Millares 133 3" xfId="607"/>
    <cellStyle name="Millares 134" xfId="608"/>
    <cellStyle name="Millares 134 2" xfId="609"/>
    <cellStyle name="Millares 134 2 2" xfId="610"/>
    <cellStyle name="Millares 134 3" xfId="611"/>
    <cellStyle name="Millares 135" xfId="612"/>
    <cellStyle name="Millares 135 2" xfId="613"/>
    <cellStyle name="Millares 135 2 2" xfId="614"/>
    <cellStyle name="Millares 135 3" xfId="615"/>
    <cellStyle name="Millares 136" xfId="616"/>
    <cellStyle name="Millares 136 2" xfId="617"/>
    <cellStyle name="Millares 136 2 2" xfId="618"/>
    <cellStyle name="Millares 136 3" xfId="619"/>
    <cellStyle name="Millares 137" xfId="620"/>
    <cellStyle name="Millares 137 2" xfId="621"/>
    <cellStyle name="Millares 137 2 2" xfId="622"/>
    <cellStyle name="Millares 137 3" xfId="623"/>
    <cellStyle name="Millares 138" xfId="624"/>
    <cellStyle name="Millares 138 2" xfId="625"/>
    <cellStyle name="Millares 138 2 2" xfId="626"/>
    <cellStyle name="Millares 138 3" xfId="627"/>
    <cellStyle name="Millares 139" xfId="628"/>
    <cellStyle name="Millares 139 2" xfId="629"/>
    <cellStyle name="Millares 139 2 2" xfId="630"/>
    <cellStyle name="Millares 139 3" xfId="631"/>
    <cellStyle name="Millares 14" xfId="632"/>
    <cellStyle name="Millares 14 2" xfId="633"/>
    <cellStyle name="Millares 14 3" xfId="634"/>
    <cellStyle name="Millares 14 4" xfId="635"/>
    <cellStyle name="Millares 140" xfId="636"/>
    <cellStyle name="Millares 140 2" xfId="637"/>
    <cellStyle name="Millares 140 2 2" xfId="638"/>
    <cellStyle name="Millares 140 3" xfId="639"/>
    <cellStyle name="Millares 141" xfId="640"/>
    <cellStyle name="Millares 141 2" xfId="641"/>
    <cellStyle name="Millares 141 2 2" xfId="642"/>
    <cellStyle name="Millares 141 3" xfId="643"/>
    <cellStyle name="Millares 142" xfId="644"/>
    <cellStyle name="Millares 142 2" xfId="645"/>
    <cellStyle name="Millares 142 2 2" xfId="646"/>
    <cellStyle name="Millares 142 3" xfId="647"/>
    <cellStyle name="Millares 143" xfId="648"/>
    <cellStyle name="Millares 143 2" xfId="649"/>
    <cellStyle name="Millares 143 2 2" xfId="650"/>
    <cellStyle name="Millares 143 3" xfId="651"/>
    <cellStyle name="Millares 144" xfId="652"/>
    <cellStyle name="Millares 145" xfId="653"/>
    <cellStyle name="Millares 146" xfId="654"/>
    <cellStyle name="Millares 147" xfId="655"/>
    <cellStyle name="Millares 147 2" xfId="656"/>
    <cellStyle name="Millares 147 2 2" xfId="657"/>
    <cellStyle name="Millares 147 3" xfId="658"/>
    <cellStyle name="Millares 148" xfId="659"/>
    <cellStyle name="Millares 149" xfId="660"/>
    <cellStyle name="Millares 15" xfId="661"/>
    <cellStyle name="Millares 15 2" xfId="662"/>
    <cellStyle name="Millares 15 3" xfId="663"/>
    <cellStyle name="Millares 15 4" xfId="664"/>
    <cellStyle name="Millares 150" xfId="665"/>
    <cellStyle name="Millares 151" xfId="666"/>
    <cellStyle name="Millares 16" xfId="667"/>
    <cellStyle name="Millares 16 2" xfId="8"/>
    <cellStyle name="Millares 17" xfId="668"/>
    <cellStyle name="Millares 17 2" xfId="669"/>
    <cellStyle name="Millares 17 3" xfId="670"/>
    <cellStyle name="Millares 17 4" xfId="671"/>
    <cellStyle name="Millares 18" xfId="672"/>
    <cellStyle name="Millares 18 2" xfId="673"/>
    <cellStyle name="Millares 18 3" xfId="674"/>
    <cellStyle name="Millares 19" xfId="675"/>
    <cellStyle name="Millares 19 2" xfId="676"/>
    <cellStyle name="Millares 2" xfId="677"/>
    <cellStyle name="Millares 2 2" xfId="678"/>
    <cellStyle name="Millares 2 2 2" xfId="679"/>
    <cellStyle name="Millares 2 2 2 2" xfId="680"/>
    <cellStyle name="Millares 2 2 2 3" xfId="681"/>
    <cellStyle name="Millares 2 2 3" xfId="682"/>
    <cellStyle name="Millares 2 2 4" xfId="683"/>
    <cellStyle name="Millares 2 2 5" xfId="684"/>
    <cellStyle name="Millares 2 2 6" xfId="685"/>
    <cellStyle name="Millares 2 2 7" xfId="686"/>
    <cellStyle name="Millares 2 3" xfId="687"/>
    <cellStyle name="Millares 2 3 2" xfId="688"/>
    <cellStyle name="Millares 2 3 2 2" xfId="689"/>
    <cellStyle name="Millares 2 3 3" xfId="690"/>
    <cellStyle name="Millares 2 3 4" xfId="691"/>
    <cellStyle name="Millares 2 3 5" xfId="692"/>
    <cellStyle name="Millares 2 4" xfId="693"/>
    <cellStyle name="Millares 2 4 2" xfId="694"/>
    <cellStyle name="Millares 2 4 3" xfId="695"/>
    <cellStyle name="Millares 2 4 4" xfId="696"/>
    <cellStyle name="Millares 2 4 5" xfId="697"/>
    <cellStyle name="Millares 2 5" xfId="698"/>
    <cellStyle name="Millares 2 5 2" xfId="699"/>
    <cellStyle name="Millares 2 5 3" xfId="700"/>
    <cellStyle name="Millares 2 6" xfId="701"/>
    <cellStyle name="Millares 2 6 2" xfId="702"/>
    <cellStyle name="Millares 2 7" xfId="703"/>
    <cellStyle name="Millares 2 7 2" xfId="704"/>
    <cellStyle name="Millares 2 8" xfId="705"/>
    <cellStyle name="Millares 2 8 2" xfId="706"/>
    <cellStyle name="Millares 2 8 3" xfId="707"/>
    <cellStyle name="Millares 2 9" xfId="708"/>
    <cellStyle name="Millares 2_UNIT ACOMETIDA Y OTRO(1)" xfId="709"/>
    <cellStyle name="Millares 20" xfId="710"/>
    <cellStyle name="Millares 20 2" xfId="711"/>
    <cellStyle name="Millares 20 3" xfId="712"/>
    <cellStyle name="Millares 21" xfId="713"/>
    <cellStyle name="Millares 21 2" xfId="714"/>
    <cellStyle name="Millares 21 3" xfId="715"/>
    <cellStyle name="Millares 22" xfId="716"/>
    <cellStyle name="Millares 22 2" xfId="717"/>
    <cellStyle name="Millares 22 3" xfId="718"/>
    <cellStyle name="Millares 23" xfId="719"/>
    <cellStyle name="Millares 23 2" xfId="720"/>
    <cellStyle name="Millares 23 3" xfId="721"/>
    <cellStyle name="Millares 24" xfId="722"/>
    <cellStyle name="Millares 24 2" xfId="723"/>
    <cellStyle name="Millares 24 3" xfId="724"/>
    <cellStyle name="Millares 25" xfId="725"/>
    <cellStyle name="Millares 25 2" xfId="726"/>
    <cellStyle name="Millares 25 3" xfId="727"/>
    <cellStyle name="Millares 26" xfId="728"/>
    <cellStyle name="Millares 26 2" xfId="729"/>
    <cellStyle name="Millares 26 2 2" xfId="730"/>
    <cellStyle name="Millares 26 3" xfId="731"/>
    <cellStyle name="Millares 27" xfId="732"/>
    <cellStyle name="Millares 27 2" xfId="733"/>
    <cellStyle name="Millares 27 3" xfId="734"/>
    <cellStyle name="Millares 28" xfId="735"/>
    <cellStyle name="Millares 28 2" xfId="736"/>
    <cellStyle name="Millares 28 3" xfId="737"/>
    <cellStyle name="Millares 29" xfId="738"/>
    <cellStyle name="Millares 29 2" xfId="739"/>
    <cellStyle name="Millares 29 3" xfId="740"/>
    <cellStyle name="Millares 3" xfId="741"/>
    <cellStyle name="Millares 3 2" xfId="742"/>
    <cellStyle name="Millares 3 2 2" xfId="743"/>
    <cellStyle name="Millares 3 2 2 2" xfId="744"/>
    <cellStyle name="Millares 3 2 2 3" xfId="745"/>
    <cellStyle name="Millares 3 2 2 4" xfId="746"/>
    <cellStyle name="Millares 3 2 3" xfId="747"/>
    <cellStyle name="Millares 3 2 3 2" xfId="748"/>
    <cellStyle name="Millares 3 2 4" xfId="749"/>
    <cellStyle name="Millares 3 2 5" xfId="750"/>
    <cellStyle name="Millares 3 3" xfId="751"/>
    <cellStyle name="Millares 3 3 2" xfId="752"/>
    <cellStyle name="Millares 3 3 2 2" xfId="753"/>
    <cellStyle name="Millares 3 4" xfId="754"/>
    <cellStyle name="Millares 3 4 2" xfId="755"/>
    <cellStyle name="Millares 3 4 3" xfId="756"/>
    <cellStyle name="Millares 3 5" xfId="757"/>
    <cellStyle name="Millares 3 5 2" xfId="758"/>
    <cellStyle name="Millares 3 6" xfId="759"/>
    <cellStyle name="Millares 30" xfId="760"/>
    <cellStyle name="Millares 30 2" xfId="761"/>
    <cellStyle name="Millares 30 3" xfId="762"/>
    <cellStyle name="Millares 31" xfId="763"/>
    <cellStyle name="Millares 31 2" xfId="764"/>
    <cellStyle name="Millares 31 3" xfId="765"/>
    <cellStyle name="Millares 32" xfId="766"/>
    <cellStyle name="Millares 32 2" xfId="767"/>
    <cellStyle name="Millares 33" xfId="768"/>
    <cellStyle name="Millares 33 2" xfId="769"/>
    <cellStyle name="Millares 33 3" xfId="770"/>
    <cellStyle name="Millares 34" xfId="771"/>
    <cellStyle name="Millares 34 2" xfId="772"/>
    <cellStyle name="Millares 34 3" xfId="773"/>
    <cellStyle name="Millares 35" xfId="774"/>
    <cellStyle name="Millares 35 2" xfId="775"/>
    <cellStyle name="Millares 35 3" xfId="776"/>
    <cellStyle name="Millares 36" xfId="777"/>
    <cellStyle name="Millares 36 2" xfId="778"/>
    <cellStyle name="Millares 36 3" xfId="779"/>
    <cellStyle name="Millares 36 4" xfId="780"/>
    <cellStyle name="Millares 37" xfId="781"/>
    <cellStyle name="Millares 37 2" xfId="782"/>
    <cellStyle name="Millares 37 3" xfId="783"/>
    <cellStyle name="Millares 38" xfId="784"/>
    <cellStyle name="Millares 38 2" xfId="785"/>
    <cellStyle name="Millares 38 3" xfId="786"/>
    <cellStyle name="Millares 39" xfId="787"/>
    <cellStyle name="Millares 39 2" xfId="788"/>
    <cellStyle name="Millares 39 3" xfId="789"/>
    <cellStyle name="Millares 4" xfId="790"/>
    <cellStyle name="Millares 4 2" xfId="791"/>
    <cellStyle name="Millares 4 2 2" xfId="792"/>
    <cellStyle name="Millares 4 2 2 2" xfId="793"/>
    <cellStyle name="Millares 4 2 3" xfId="794"/>
    <cellStyle name="Millares 4 2 4" xfId="795"/>
    <cellStyle name="Millares 4 3" xfId="796"/>
    <cellStyle name="Millares 4 3 2" xfId="797"/>
    <cellStyle name="Millares 4 3 3" xfId="798"/>
    <cellStyle name="Millares 4 3 4" xfId="799"/>
    <cellStyle name="Millares 4 4" xfId="800"/>
    <cellStyle name="Millares 4 5" xfId="801"/>
    <cellStyle name="Millares 4 6" xfId="802"/>
    <cellStyle name="Millares 4 7" xfId="803"/>
    <cellStyle name="Millares 4 8" xfId="804"/>
    <cellStyle name="Millares 40" xfId="805"/>
    <cellStyle name="Millares 40 2" xfId="806"/>
    <cellStyle name="Millares 41" xfId="807"/>
    <cellStyle name="Millares 41 2" xfId="808"/>
    <cellStyle name="Millares 42" xfId="809"/>
    <cellStyle name="Millares 42 2" xfId="810"/>
    <cellStyle name="Millares 42 2 2" xfId="811"/>
    <cellStyle name="Millares 42 3" xfId="812"/>
    <cellStyle name="Millares 42 4" xfId="813"/>
    <cellStyle name="Millares 43" xfId="814"/>
    <cellStyle name="Millares 43 2" xfId="815"/>
    <cellStyle name="Millares 43 2 2" xfId="816"/>
    <cellStyle name="Millares 43 3" xfId="817"/>
    <cellStyle name="Millares 43 4" xfId="818"/>
    <cellStyle name="Millares 44" xfId="819"/>
    <cellStyle name="Millares 44 2" xfId="820"/>
    <cellStyle name="Millares 44 2 2" xfId="821"/>
    <cellStyle name="Millares 44 3" xfId="822"/>
    <cellStyle name="Millares 44 4" xfId="823"/>
    <cellStyle name="Millares 45" xfId="824"/>
    <cellStyle name="Millares 45 2" xfId="825"/>
    <cellStyle name="Millares 45 2 2" xfId="826"/>
    <cellStyle name="Millares 45 3" xfId="827"/>
    <cellStyle name="Millares 45 4" xfId="828"/>
    <cellStyle name="Millares 46" xfId="829"/>
    <cellStyle name="Millares 46 2" xfId="830"/>
    <cellStyle name="Millares 46 2 2" xfId="831"/>
    <cellStyle name="Millares 46 3" xfId="832"/>
    <cellStyle name="Millares 46 4" xfId="833"/>
    <cellStyle name="Millares 47" xfId="834"/>
    <cellStyle name="Millares 47 2" xfId="835"/>
    <cellStyle name="Millares 47 2 2" xfId="836"/>
    <cellStyle name="Millares 47 3" xfId="837"/>
    <cellStyle name="Millares 47 4" xfId="838"/>
    <cellStyle name="Millares 48" xfId="839"/>
    <cellStyle name="Millares 48 2" xfId="840"/>
    <cellStyle name="Millares 48 2 2" xfId="841"/>
    <cellStyle name="Millares 48 3" xfId="842"/>
    <cellStyle name="Millares 48 4" xfId="843"/>
    <cellStyle name="Millares 49" xfId="844"/>
    <cellStyle name="Millares 49 2" xfId="845"/>
    <cellStyle name="Millares 49 2 2" xfId="846"/>
    <cellStyle name="Millares 49 3" xfId="847"/>
    <cellStyle name="Millares 49 4" xfId="848"/>
    <cellStyle name="Millares 5" xfId="849"/>
    <cellStyle name="Millares 5 10" xfId="850"/>
    <cellStyle name="Millares 5 11" xfId="851"/>
    <cellStyle name="Millares 5 12" xfId="852"/>
    <cellStyle name="Millares 5 13" xfId="853"/>
    <cellStyle name="Millares 5 14" xfId="854"/>
    <cellStyle name="Millares 5 15" xfId="855"/>
    <cellStyle name="Millares 5 16" xfId="856"/>
    <cellStyle name="Millares 5 2" xfId="857"/>
    <cellStyle name="Millares 5 2 2" xfId="858"/>
    <cellStyle name="Millares 5 3" xfId="859"/>
    <cellStyle name="Millares 5 3 2" xfId="860"/>
    <cellStyle name="Millares 5 4" xfId="861"/>
    <cellStyle name="Millares 5 5" xfId="862"/>
    <cellStyle name="Millares 5 6" xfId="863"/>
    <cellStyle name="Millares 5 7" xfId="864"/>
    <cellStyle name="Millares 5 8" xfId="865"/>
    <cellStyle name="Millares 5 9" xfId="866"/>
    <cellStyle name="Millares 50" xfId="867"/>
    <cellStyle name="Millares 50 2" xfId="868"/>
    <cellStyle name="Millares 50 2 2" xfId="869"/>
    <cellStyle name="Millares 50 3" xfId="870"/>
    <cellStyle name="Millares 50 4" xfId="871"/>
    <cellStyle name="Millares 51" xfId="872"/>
    <cellStyle name="Millares 51 2" xfId="873"/>
    <cellStyle name="Millares 51 2 2" xfId="874"/>
    <cellStyle name="Millares 51 3" xfId="875"/>
    <cellStyle name="Millares 51 4" xfId="876"/>
    <cellStyle name="Millares 52" xfId="877"/>
    <cellStyle name="Millares 52 2" xfId="878"/>
    <cellStyle name="Millares 52 2 2" xfId="879"/>
    <cellStyle name="Millares 52 3" xfId="880"/>
    <cellStyle name="Millares 52 4" xfId="881"/>
    <cellStyle name="Millares 53" xfId="882"/>
    <cellStyle name="Millares 53 2" xfId="883"/>
    <cellStyle name="Millares 53 2 2" xfId="884"/>
    <cellStyle name="Millares 53 3" xfId="885"/>
    <cellStyle name="Millares 53 4" xfId="886"/>
    <cellStyle name="Millares 54" xfId="887"/>
    <cellStyle name="Millares 54 2" xfId="888"/>
    <cellStyle name="Millares 54 2 2" xfId="889"/>
    <cellStyle name="Millares 54 3" xfId="890"/>
    <cellStyle name="Millares 54 4" xfId="891"/>
    <cellStyle name="Millares 55" xfId="892"/>
    <cellStyle name="Millares 55 2" xfId="893"/>
    <cellStyle name="Millares 55 2 2" xfId="894"/>
    <cellStyle name="Millares 55 2 3" xfId="895"/>
    <cellStyle name="Millares 55 2 4" xfId="896"/>
    <cellStyle name="Millares 55 3" xfId="897"/>
    <cellStyle name="Millares 55 3 2" xfId="898"/>
    <cellStyle name="Millares 55 4" xfId="899"/>
    <cellStyle name="Millares 55 5" xfId="900"/>
    <cellStyle name="Millares 56" xfId="901"/>
    <cellStyle name="Millares 56 2" xfId="902"/>
    <cellStyle name="Millares 56 2 2" xfId="903"/>
    <cellStyle name="Millares 56 3" xfId="904"/>
    <cellStyle name="Millares 56 4" xfId="905"/>
    <cellStyle name="Millares 57" xfId="906"/>
    <cellStyle name="Millares 57 2" xfId="907"/>
    <cellStyle name="Millares 57 2 2" xfId="908"/>
    <cellStyle name="Millares 57 3" xfId="909"/>
    <cellStyle name="Millares 57 4" xfId="910"/>
    <cellStyle name="Millares 58" xfId="911"/>
    <cellStyle name="Millares 58 2" xfId="912"/>
    <cellStyle name="Millares 58 2 2" xfId="913"/>
    <cellStyle name="Millares 58 3" xfId="914"/>
    <cellStyle name="Millares 58 4" xfId="915"/>
    <cellStyle name="Millares 59" xfId="916"/>
    <cellStyle name="Millares 59 2" xfId="917"/>
    <cellStyle name="Millares 59 2 2" xfId="918"/>
    <cellStyle name="Millares 59 3" xfId="919"/>
    <cellStyle name="Millares 59 4" xfId="920"/>
    <cellStyle name="Millares 6" xfId="921"/>
    <cellStyle name="Millares 6 2" xfId="922"/>
    <cellStyle name="Millares 6 2 2" xfId="923"/>
    <cellStyle name="Millares 6 2 3" xfId="924"/>
    <cellStyle name="Millares 6 3" xfId="925"/>
    <cellStyle name="Millares 6 3 2" xfId="926"/>
    <cellStyle name="Millares 6 3 3" xfId="927"/>
    <cellStyle name="Millares 6 4" xfId="928"/>
    <cellStyle name="Millares 60" xfId="929"/>
    <cellStyle name="Millares 60 2" xfId="930"/>
    <cellStyle name="Millares 60 2 2" xfId="931"/>
    <cellStyle name="Millares 60 3" xfId="932"/>
    <cellStyle name="Millares 61" xfId="933"/>
    <cellStyle name="Millares 61 2" xfId="934"/>
    <cellStyle name="Millares 61 2 2" xfId="935"/>
    <cellStyle name="Millares 61 3" xfId="936"/>
    <cellStyle name="Millares 62" xfId="937"/>
    <cellStyle name="Millares 62 2" xfId="938"/>
    <cellStyle name="Millares 62 2 2" xfId="939"/>
    <cellStyle name="Millares 62 3" xfId="940"/>
    <cellStyle name="Millares 63" xfId="941"/>
    <cellStyle name="Millares 63 2" xfId="942"/>
    <cellStyle name="Millares 63 2 2" xfId="943"/>
    <cellStyle name="Millares 63 3" xfId="944"/>
    <cellStyle name="Millares 64" xfId="945"/>
    <cellStyle name="Millares 64 2" xfId="946"/>
    <cellStyle name="Millares 64 2 2" xfId="947"/>
    <cellStyle name="Millares 64 3" xfId="948"/>
    <cellStyle name="Millares 65" xfId="949"/>
    <cellStyle name="Millares 65 2" xfId="950"/>
    <cellStyle name="Millares 65 2 2" xfId="951"/>
    <cellStyle name="Millares 65 3" xfId="952"/>
    <cellStyle name="Millares 66" xfId="953"/>
    <cellStyle name="Millares 66 2" xfId="954"/>
    <cellStyle name="Millares 66 2 2" xfId="955"/>
    <cellStyle name="Millares 66 3" xfId="956"/>
    <cellStyle name="Millares 67" xfId="957"/>
    <cellStyle name="Millares 67 2" xfId="958"/>
    <cellStyle name="Millares 67 2 2" xfId="959"/>
    <cellStyle name="Millares 67 3" xfId="960"/>
    <cellStyle name="Millares 68" xfId="961"/>
    <cellStyle name="Millares 68 2" xfId="962"/>
    <cellStyle name="Millares 68 2 2" xfId="963"/>
    <cellStyle name="Millares 68 3" xfId="964"/>
    <cellStyle name="Millares 69" xfId="965"/>
    <cellStyle name="Millares 69 2" xfId="966"/>
    <cellStyle name="Millares 69 2 2" xfId="967"/>
    <cellStyle name="Millares 69 3" xfId="968"/>
    <cellStyle name="Millares 7" xfId="969"/>
    <cellStyle name="Millares 7 2" xfId="970"/>
    <cellStyle name="Millares 7 3" xfId="971"/>
    <cellStyle name="Millares 7 3 2" xfId="972"/>
    <cellStyle name="Millares 7 4" xfId="973"/>
    <cellStyle name="Millares 70" xfId="974"/>
    <cellStyle name="Millares 70 2" xfId="975"/>
    <cellStyle name="Millares 70 2 2" xfId="976"/>
    <cellStyle name="Millares 70 3" xfId="977"/>
    <cellStyle name="Millares 71" xfId="978"/>
    <cellStyle name="Millares 71 2" xfId="979"/>
    <cellStyle name="Millares 71 2 2" xfId="980"/>
    <cellStyle name="Millares 71 3" xfId="981"/>
    <cellStyle name="Millares 72" xfId="982"/>
    <cellStyle name="Millares 72 2" xfId="983"/>
    <cellStyle name="Millares 72 2 2" xfId="984"/>
    <cellStyle name="Millares 72 3" xfId="985"/>
    <cellStyle name="Millares 73" xfId="986"/>
    <cellStyle name="Millares 73 2" xfId="987"/>
    <cellStyle name="Millares 73 2 2" xfId="988"/>
    <cellStyle name="Millares 73 3" xfId="989"/>
    <cellStyle name="Millares 74" xfId="990"/>
    <cellStyle name="Millares 74 2" xfId="991"/>
    <cellStyle name="Millares 74 2 2" xfId="992"/>
    <cellStyle name="Millares 74 3" xfId="993"/>
    <cellStyle name="Millares 75" xfId="994"/>
    <cellStyle name="Millares 75 2" xfId="995"/>
    <cellStyle name="Millares 75 2 2" xfId="996"/>
    <cellStyle name="Millares 75 3" xfId="997"/>
    <cellStyle name="Millares 76" xfId="998"/>
    <cellStyle name="Millares 76 2" xfId="999"/>
    <cellStyle name="Millares 76 2 2" xfId="1000"/>
    <cellStyle name="Millares 76 3" xfId="1001"/>
    <cellStyle name="Millares 77" xfId="1002"/>
    <cellStyle name="Millares 77 2" xfId="1003"/>
    <cellStyle name="Millares 77 2 2" xfId="1004"/>
    <cellStyle name="Millares 77 3" xfId="1005"/>
    <cellStyle name="Millares 78" xfId="1006"/>
    <cellStyle name="Millares 78 2" xfId="1007"/>
    <cellStyle name="Millares 78 2 2" xfId="1008"/>
    <cellStyle name="Millares 78 3" xfId="1009"/>
    <cellStyle name="Millares 79" xfId="1010"/>
    <cellStyle name="Millares 79 2" xfId="1011"/>
    <cellStyle name="Millares 79 2 2" xfId="1012"/>
    <cellStyle name="Millares 79 3" xfId="1013"/>
    <cellStyle name="Millares 8" xfId="1014"/>
    <cellStyle name="Millares 8 2" xfId="1015"/>
    <cellStyle name="Millares 8 2 2" xfId="1016"/>
    <cellStyle name="Millares 8 2 3" xfId="1017"/>
    <cellStyle name="Millares 8 3" xfId="1018"/>
    <cellStyle name="Millares 8 4" xfId="1019"/>
    <cellStyle name="Millares 8 5" xfId="1020"/>
    <cellStyle name="Millares 80" xfId="1021"/>
    <cellStyle name="Millares 80 2" xfId="1022"/>
    <cellStyle name="Millares 80 2 2" xfId="1023"/>
    <cellStyle name="Millares 80 3" xfId="1024"/>
    <cellStyle name="Millares 81" xfId="1025"/>
    <cellStyle name="Millares 81 2" xfId="1026"/>
    <cellStyle name="Millares 81 2 2" xfId="1027"/>
    <cellStyle name="Millares 81 3" xfId="1028"/>
    <cellStyle name="Millares 82" xfId="1029"/>
    <cellStyle name="Millares 82 2" xfId="1030"/>
    <cellStyle name="Millares 82 2 2" xfId="1031"/>
    <cellStyle name="Millares 82 3" xfId="1032"/>
    <cellStyle name="Millares 83" xfId="1033"/>
    <cellStyle name="Millares 83 2" xfId="1034"/>
    <cellStyle name="Millares 83 2 2" xfId="1035"/>
    <cellStyle name="Millares 83 3" xfId="1036"/>
    <cellStyle name="Millares 84" xfId="1037"/>
    <cellStyle name="Millares 84 2" xfId="1038"/>
    <cellStyle name="Millares 84 2 2" xfId="1039"/>
    <cellStyle name="Millares 84 3" xfId="1040"/>
    <cellStyle name="Millares 85" xfId="1041"/>
    <cellStyle name="Millares 85 2" xfId="1042"/>
    <cellStyle name="Millares 85 2 2" xfId="1043"/>
    <cellStyle name="Millares 85 3" xfId="1044"/>
    <cellStyle name="Millares 86" xfId="1045"/>
    <cellStyle name="Millares 86 2" xfId="1046"/>
    <cellStyle name="Millares 86 2 2" xfId="1047"/>
    <cellStyle name="Millares 86 3" xfId="1048"/>
    <cellStyle name="Millares 87" xfId="1049"/>
    <cellStyle name="Millares 87 2" xfId="1050"/>
    <cellStyle name="Millares 87 2 2" xfId="1051"/>
    <cellStyle name="Millares 87 3" xfId="1052"/>
    <cellStyle name="Millares 88" xfId="1053"/>
    <cellStyle name="Millares 88 2" xfId="1054"/>
    <cellStyle name="Millares 88 2 2" xfId="1055"/>
    <cellStyle name="Millares 88 3" xfId="1056"/>
    <cellStyle name="Millares 89" xfId="1057"/>
    <cellStyle name="Millares 89 2" xfId="1058"/>
    <cellStyle name="Millares 89 2 2" xfId="1059"/>
    <cellStyle name="Millares 89 3" xfId="1060"/>
    <cellStyle name="Millares 9" xfId="1061"/>
    <cellStyle name="Millares 9 2" xfId="1062"/>
    <cellStyle name="Millares 9 2 2" xfId="1063"/>
    <cellStyle name="Millares 9 3" xfId="1064"/>
    <cellStyle name="Millares 9 4" xfId="1065"/>
    <cellStyle name="Millares 90" xfId="1066"/>
    <cellStyle name="Millares 90 2" xfId="1067"/>
    <cellStyle name="Millares 90 2 2" xfId="1068"/>
    <cellStyle name="Millares 90 3" xfId="1069"/>
    <cellStyle name="Millares 91" xfId="1070"/>
    <cellStyle name="Millares 91 2" xfId="1071"/>
    <cellStyle name="Millares 91 2 2" xfId="1072"/>
    <cellStyle name="Millares 91 3" xfId="1073"/>
    <cellStyle name="Millares 92" xfId="1074"/>
    <cellStyle name="Millares 92 2" xfId="1075"/>
    <cellStyle name="Millares 92 2 2" xfId="1076"/>
    <cellStyle name="Millares 92 3" xfId="1077"/>
    <cellStyle name="Millares 93" xfId="1078"/>
    <cellStyle name="Millares 93 2" xfId="1079"/>
    <cellStyle name="Millares 93 2 2" xfId="1080"/>
    <cellStyle name="Millares 93 3" xfId="1081"/>
    <cellStyle name="Millares 94" xfId="1082"/>
    <cellStyle name="Millares 94 2" xfId="1083"/>
    <cellStyle name="Millares 94 2 2" xfId="1084"/>
    <cellStyle name="Millares 94 3" xfId="1085"/>
    <cellStyle name="Millares 95" xfId="1086"/>
    <cellStyle name="Millares 95 2" xfId="1087"/>
    <cellStyle name="Millares 95 2 2" xfId="1088"/>
    <cellStyle name="Millares 95 3" xfId="1089"/>
    <cellStyle name="Millares 96" xfId="1090"/>
    <cellStyle name="Millares 96 2" xfId="1091"/>
    <cellStyle name="Millares 96 2 2" xfId="1092"/>
    <cellStyle name="Millares 96 3" xfId="1093"/>
    <cellStyle name="Millares 97" xfId="1094"/>
    <cellStyle name="Millares 97 2" xfId="1095"/>
    <cellStyle name="Millares 97 2 2" xfId="1096"/>
    <cellStyle name="Millares 97 3" xfId="1097"/>
    <cellStyle name="Millares 98" xfId="1098"/>
    <cellStyle name="Millares 98 2" xfId="1099"/>
    <cellStyle name="Millares 98 2 2" xfId="1100"/>
    <cellStyle name="Millares 98 3" xfId="1101"/>
    <cellStyle name="Millares 99" xfId="1102"/>
    <cellStyle name="Millares 99 2" xfId="1103"/>
    <cellStyle name="Millares 99 2 2" xfId="1104"/>
    <cellStyle name="Millares 99 3" xfId="1105"/>
    <cellStyle name="Millares_RESUMEN EJECUTIVO EDAR BARRANQUILLITA MAYO 2006" xfId="13"/>
    <cellStyle name="Moneda" xfId="2" builtinId="4"/>
    <cellStyle name="Moneda [0] 2" xfId="1106"/>
    <cellStyle name="Moneda [0] 2 2" xfId="1107"/>
    <cellStyle name="Moneda [0] 2 2 2" xfId="1108"/>
    <cellStyle name="Moneda [0] 2 3" xfId="1109"/>
    <cellStyle name="Moneda [0] 3" xfId="1110"/>
    <cellStyle name="Moneda [0] 3 2" xfId="1111"/>
    <cellStyle name="Moneda [0] 4" xfId="1112"/>
    <cellStyle name="Moneda [0] 5" xfId="1113"/>
    <cellStyle name="Moneda 10" xfId="1114"/>
    <cellStyle name="Moneda 10 2" xfId="1115"/>
    <cellStyle name="Moneda 10 2 2" xfId="16"/>
    <cellStyle name="Moneda 10 2 2 2" xfId="1116"/>
    <cellStyle name="Moneda 10 2 2 3" xfId="1117"/>
    <cellStyle name="Moneda 10 2 3" xfId="1118"/>
    <cellStyle name="Moneda 10 2 4" xfId="1119"/>
    <cellStyle name="Moneda 10 2 4 2" xfId="1120"/>
    <cellStyle name="Moneda 10 2 5" xfId="1121"/>
    <cellStyle name="Moneda 10 3" xfId="1122"/>
    <cellStyle name="Moneda 10 4" xfId="1123"/>
    <cellStyle name="Moneda 10 4 2" xfId="1124"/>
    <cellStyle name="Moneda 10 5" xfId="1125"/>
    <cellStyle name="Moneda 10 6" xfId="1126"/>
    <cellStyle name="Moneda 100" xfId="1127"/>
    <cellStyle name="Moneda 100 2" xfId="1128"/>
    <cellStyle name="Moneda 101" xfId="1129"/>
    <cellStyle name="Moneda 101 2" xfId="1130"/>
    <cellStyle name="Moneda 102" xfId="1131"/>
    <cellStyle name="Moneda 102 2" xfId="1132"/>
    <cellStyle name="Moneda 103" xfId="1133"/>
    <cellStyle name="Moneda 103 2" xfId="1134"/>
    <cellStyle name="Moneda 104" xfId="1135"/>
    <cellStyle name="Moneda 104 2" xfId="1136"/>
    <cellStyle name="Moneda 104 2 2" xfId="1137"/>
    <cellStyle name="Moneda 104 3" xfId="1138"/>
    <cellStyle name="Moneda 105" xfId="1139"/>
    <cellStyle name="Moneda 105 2" xfId="1140"/>
    <cellStyle name="Moneda 106" xfId="1141"/>
    <cellStyle name="Moneda 106 2" xfId="1142"/>
    <cellStyle name="Moneda 107" xfId="1143"/>
    <cellStyle name="Moneda 108" xfId="1144"/>
    <cellStyle name="Moneda 109" xfId="1145"/>
    <cellStyle name="Moneda 11" xfId="1146"/>
    <cellStyle name="Moneda 11 2" xfId="1147"/>
    <cellStyle name="Moneda 11 2 2" xfId="1148"/>
    <cellStyle name="Moneda 11 2 3" xfId="1149"/>
    <cellStyle name="Moneda 11 3" xfId="1150"/>
    <cellStyle name="Moneda 11 4" xfId="1151"/>
    <cellStyle name="Moneda 11 4 2" xfId="1152"/>
    <cellStyle name="Moneda 11 5" xfId="1153"/>
    <cellStyle name="Moneda 110" xfId="1154"/>
    <cellStyle name="Moneda 111" xfId="1155"/>
    <cellStyle name="Moneda 112" xfId="1156"/>
    <cellStyle name="Moneda 113" xfId="1157"/>
    <cellStyle name="Moneda 114" xfId="1158"/>
    <cellStyle name="Moneda 115" xfId="1159"/>
    <cellStyle name="Moneda 116" xfId="1160"/>
    <cellStyle name="Moneda 117" xfId="1161"/>
    <cellStyle name="Moneda 118" xfId="1162"/>
    <cellStyle name="Moneda 119" xfId="1163"/>
    <cellStyle name="Moneda 12" xfId="1164"/>
    <cellStyle name="Moneda 12 2" xfId="1165"/>
    <cellStyle name="Moneda 12 2 2" xfId="1166"/>
    <cellStyle name="Moneda 12 3" xfId="1167"/>
    <cellStyle name="Moneda 12 4" xfId="1168"/>
    <cellStyle name="Moneda 120" xfId="1169"/>
    <cellStyle name="Moneda 121" xfId="1170"/>
    <cellStyle name="Moneda 13" xfId="1171"/>
    <cellStyle name="Moneda 13 2" xfId="1172"/>
    <cellStyle name="Moneda 13 2 2" xfId="1173"/>
    <cellStyle name="Moneda 13 3" xfId="1174"/>
    <cellStyle name="Moneda 13 4" xfId="1175"/>
    <cellStyle name="Moneda 14" xfId="1176"/>
    <cellStyle name="Moneda 14 2" xfId="1177"/>
    <cellStyle name="Moneda 14 3" xfId="1178"/>
    <cellStyle name="Moneda 14 4" xfId="1179"/>
    <cellStyle name="Moneda 15" xfId="1180"/>
    <cellStyle name="Moneda 15 2" xfId="1181"/>
    <cellStyle name="Moneda 15 3" xfId="1182"/>
    <cellStyle name="Moneda 15 4" xfId="1183"/>
    <cellStyle name="Moneda 16" xfId="1184"/>
    <cellStyle name="Moneda 16 2" xfId="1185"/>
    <cellStyle name="Moneda 16 3" xfId="1186"/>
    <cellStyle name="Moneda 16 4" xfId="1187"/>
    <cellStyle name="Moneda 17" xfId="1188"/>
    <cellStyle name="Moneda 17 2" xfId="1189"/>
    <cellStyle name="Moneda 17 3" xfId="1190"/>
    <cellStyle name="Moneda 17 4" xfId="1191"/>
    <cellStyle name="Moneda 18" xfId="1192"/>
    <cellStyle name="Moneda 18 2" xfId="1193"/>
    <cellStyle name="Moneda 18 3" xfId="1194"/>
    <cellStyle name="Moneda 18 4" xfId="1195"/>
    <cellStyle name="Moneda 19" xfId="1196"/>
    <cellStyle name="Moneda 19 2" xfId="1197"/>
    <cellStyle name="Moneda 19 3" xfId="1198"/>
    <cellStyle name="Moneda 19 4" xfId="1199"/>
    <cellStyle name="Moneda 2" xfId="1200"/>
    <cellStyle name="Moneda 2 10" xfId="1201"/>
    <cellStyle name="Moneda 2 2" xfId="1202"/>
    <cellStyle name="Moneda 2 2 2" xfId="1203"/>
    <cellStyle name="Moneda 2 2 2 2" xfId="1204"/>
    <cellStyle name="Moneda 2 2 3" xfId="1205"/>
    <cellStyle name="Moneda 2 3" xfId="1206"/>
    <cellStyle name="Moneda 2 3 2" xfId="1207"/>
    <cellStyle name="Moneda 2 3 3" xfId="1208"/>
    <cellStyle name="Moneda 2 4" xfId="1209"/>
    <cellStyle name="Moneda 2 5" xfId="1210"/>
    <cellStyle name="Moneda 2 6" xfId="1211"/>
    <cellStyle name="Moneda 2 7" xfId="1212"/>
    <cellStyle name="Moneda 2 8" xfId="1213"/>
    <cellStyle name="Moneda 2 9" xfId="1214"/>
    <cellStyle name="Moneda 20" xfId="5"/>
    <cellStyle name="Moneda 20 2" xfId="1215"/>
    <cellStyle name="Moneda 20 3" xfId="1216"/>
    <cellStyle name="Moneda 21" xfId="1217"/>
    <cellStyle name="Moneda 21 2" xfId="1218"/>
    <cellStyle name="Moneda 21 3" xfId="1219"/>
    <cellStyle name="Moneda 22" xfId="1220"/>
    <cellStyle name="Moneda 22 2" xfId="1221"/>
    <cellStyle name="Moneda 22 3" xfId="1222"/>
    <cellStyle name="Moneda 23" xfId="1223"/>
    <cellStyle name="Moneda 23 2" xfId="1224"/>
    <cellStyle name="Moneda 23 3" xfId="1225"/>
    <cellStyle name="Moneda 24" xfId="1226"/>
    <cellStyle name="Moneda 24 2" xfId="1227"/>
    <cellStyle name="Moneda 24 3" xfId="1228"/>
    <cellStyle name="Moneda 25" xfId="1229"/>
    <cellStyle name="Moneda 25 2" xfId="1230"/>
    <cellStyle name="Moneda 25 3" xfId="1231"/>
    <cellStyle name="Moneda 26" xfId="1232"/>
    <cellStyle name="Moneda 26 2" xfId="1233"/>
    <cellStyle name="Moneda 26 3" xfId="1234"/>
    <cellStyle name="Moneda 27" xfId="1235"/>
    <cellStyle name="Moneda 27 2" xfId="1236"/>
    <cellStyle name="Moneda 27 3" xfId="1237"/>
    <cellStyle name="Moneda 28" xfId="1238"/>
    <cellStyle name="Moneda 28 2" xfId="1239"/>
    <cellStyle name="Moneda 28 3" xfId="1240"/>
    <cellStyle name="Moneda 29" xfId="1241"/>
    <cellStyle name="Moneda 29 2" xfId="1242"/>
    <cellStyle name="Moneda 29 3" xfId="1243"/>
    <cellStyle name="Moneda 3" xfId="1244"/>
    <cellStyle name="Moneda 3 2" xfId="1245"/>
    <cellStyle name="Moneda 3 2 2" xfId="1246"/>
    <cellStyle name="Moneda 3 2 3" xfId="1247"/>
    <cellStyle name="Moneda 3 2 4" xfId="1248"/>
    <cellStyle name="Moneda 3 3" xfId="1249"/>
    <cellStyle name="Moneda 3 4" xfId="1250"/>
    <cellStyle name="Moneda 3 5" xfId="1251"/>
    <cellStyle name="Moneda 30" xfId="1252"/>
    <cellStyle name="Moneda 30 2" xfId="1253"/>
    <cellStyle name="Moneda 30 3" xfId="1254"/>
    <cellStyle name="Moneda 31" xfId="1255"/>
    <cellStyle name="Moneda 31 2" xfId="1256"/>
    <cellStyle name="Moneda 31 3" xfId="1257"/>
    <cellStyle name="Moneda 32" xfId="1258"/>
    <cellStyle name="Moneda 32 2" xfId="1259"/>
    <cellStyle name="Moneda 32 3" xfId="1260"/>
    <cellStyle name="Moneda 33" xfId="1261"/>
    <cellStyle name="Moneda 33 2" xfId="1262"/>
    <cellStyle name="Moneda 33 3" xfId="1263"/>
    <cellStyle name="Moneda 34" xfId="1264"/>
    <cellStyle name="Moneda 34 2" xfId="1265"/>
    <cellStyle name="Moneda 34 3" xfId="1266"/>
    <cellStyle name="Moneda 35" xfId="1267"/>
    <cellStyle name="Moneda 35 2" xfId="1268"/>
    <cellStyle name="Moneda 35 3" xfId="1269"/>
    <cellStyle name="Moneda 36" xfId="1270"/>
    <cellStyle name="Moneda 36 2" xfId="1271"/>
    <cellStyle name="Moneda 36 3" xfId="1272"/>
    <cellStyle name="Moneda 37" xfId="1273"/>
    <cellStyle name="Moneda 37 2" xfId="1274"/>
    <cellStyle name="Moneda 37 3" xfId="1275"/>
    <cellStyle name="Moneda 38" xfId="1276"/>
    <cellStyle name="Moneda 38 2" xfId="1277"/>
    <cellStyle name="Moneda 38 3" xfId="1278"/>
    <cellStyle name="Moneda 39" xfId="1279"/>
    <cellStyle name="Moneda 39 2" xfId="1280"/>
    <cellStyle name="Moneda 39 3" xfId="1281"/>
    <cellStyle name="Moneda 4" xfId="1282"/>
    <cellStyle name="Moneda 4 2" xfId="1283"/>
    <cellStyle name="Moneda 4 2 2" xfId="1284"/>
    <cellStyle name="Moneda 4 2 3" xfId="1285"/>
    <cellStyle name="Moneda 4 3" xfId="1286"/>
    <cellStyle name="Moneda 4 4" xfId="1287"/>
    <cellStyle name="Moneda 4 5" xfId="1288"/>
    <cellStyle name="Moneda 4 6" xfId="1289"/>
    <cellStyle name="Moneda 40" xfId="1290"/>
    <cellStyle name="Moneda 40 2" xfId="1291"/>
    <cellStyle name="Moneda 40 3" xfId="1292"/>
    <cellStyle name="Moneda 41" xfId="1293"/>
    <cellStyle name="Moneda 41 2" xfId="1294"/>
    <cellStyle name="Moneda 41 3" xfId="1295"/>
    <cellStyle name="Moneda 42" xfId="1296"/>
    <cellStyle name="Moneda 42 2" xfId="1297"/>
    <cellStyle name="Moneda 42 3" xfId="1298"/>
    <cellStyle name="Moneda 43" xfId="1299"/>
    <cellStyle name="Moneda 43 2" xfId="1300"/>
    <cellStyle name="Moneda 43 3" xfId="1301"/>
    <cellStyle name="Moneda 44" xfId="1302"/>
    <cellStyle name="Moneda 44 2" xfId="1303"/>
    <cellStyle name="Moneda 44 3" xfId="1304"/>
    <cellStyle name="Moneda 45" xfId="1305"/>
    <cellStyle name="Moneda 45 2" xfId="1306"/>
    <cellStyle name="Moneda 45 3" xfId="1307"/>
    <cellStyle name="Moneda 46" xfId="1308"/>
    <cellStyle name="Moneda 46 2" xfId="1309"/>
    <cellStyle name="Moneda 46 3" xfId="1310"/>
    <cellStyle name="Moneda 47" xfId="1311"/>
    <cellStyle name="Moneda 47 2" xfId="1312"/>
    <cellStyle name="Moneda 47 3" xfId="1313"/>
    <cellStyle name="Moneda 48" xfId="1314"/>
    <cellStyle name="Moneda 48 2" xfId="1315"/>
    <cellStyle name="Moneda 48 3" xfId="1316"/>
    <cellStyle name="Moneda 49" xfId="1317"/>
    <cellStyle name="Moneda 49 2" xfId="1318"/>
    <cellStyle name="Moneda 49 3" xfId="1319"/>
    <cellStyle name="Moneda 5" xfId="1320"/>
    <cellStyle name="Moneda 5 10" xfId="1321"/>
    <cellStyle name="Moneda 5 11" xfId="1322"/>
    <cellStyle name="Moneda 5 12" xfId="1323"/>
    <cellStyle name="Moneda 5 13" xfId="1324"/>
    <cellStyle name="Moneda 5 14" xfId="1325"/>
    <cellStyle name="Moneda 5 15" xfId="1326"/>
    <cellStyle name="Moneda 5 16" xfId="1327"/>
    <cellStyle name="Moneda 5 17" xfId="1328"/>
    <cellStyle name="Moneda 5 18" xfId="1329"/>
    <cellStyle name="Moneda 5 19" xfId="1330"/>
    <cellStyle name="Moneda 5 2" xfId="1331"/>
    <cellStyle name="Moneda 5 2 2" xfId="1332"/>
    <cellStyle name="Moneda 5 2 3" xfId="1333"/>
    <cellStyle name="Moneda 5 3" xfId="1334"/>
    <cellStyle name="Moneda 5 4" xfId="1335"/>
    <cellStyle name="Moneda 5 5" xfId="1336"/>
    <cellStyle name="Moneda 5 6" xfId="1337"/>
    <cellStyle name="Moneda 5 7" xfId="1338"/>
    <cellStyle name="Moneda 5 8" xfId="1339"/>
    <cellStyle name="Moneda 5 9" xfId="1340"/>
    <cellStyle name="Moneda 50" xfId="1341"/>
    <cellStyle name="Moneda 50 2" xfId="1342"/>
    <cellStyle name="Moneda 50 3" xfId="1343"/>
    <cellStyle name="Moneda 51" xfId="1344"/>
    <cellStyle name="Moneda 51 2" xfId="1345"/>
    <cellStyle name="Moneda 51 3" xfId="1346"/>
    <cellStyle name="Moneda 52" xfId="1347"/>
    <cellStyle name="Moneda 52 2" xfId="1348"/>
    <cellStyle name="Moneda 52 2 2" xfId="1349"/>
    <cellStyle name="Moneda 52 2 3" xfId="1350"/>
    <cellStyle name="Moneda 52 3" xfId="1351"/>
    <cellStyle name="Moneda 52 4" xfId="1352"/>
    <cellStyle name="Moneda 53" xfId="10"/>
    <cellStyle name="Moneda 53 2" xfId="1353"/>
    <cellStyle name="Moneda 53 3" xfId="1354"/>
    <cellStyle name="Moneda 54" xfId="14"/>
    <cellStyle name="Moneda 54 2" xfId="1355"/>
    <cellStyle name="Moneda 54 3" xfId="1356"/>
    <cellStyle name="Moneda 55" xfId="1357"/>
    <cellStyle name="Moneda 55 2" xfId="1358"/>
    <cellStyle name="Moneda 55 3" xfId="1359"/>
    <cellStyle name="Moneda 56" xfId="1360"/>
    <cellStyle name="Moneda 56 2" xfId="1361"/>
    <cellStyle name="Moneda 56 3" xfId="1362"/>
    <cellStyle name="Moneda 57" xfId="1363"/>
    <cellStyle name="Moneda 57 2" xfId="1364"/>
    <cellStyle name="Moneda 58" xfId="1365"/>
    <cellStyle name="Moneda 58 2" xfId="1366"/>
    <cellStyle name="Moneda 59" xfId="1367"/>
    <cellStyle name="Moneda 59 2" xfId="1368"/>
    <cellStyle name="Moneda 6" xfId="1369"/>
    <cellStyle name="Moneda 6 2" xfId="1370"/>
    <cellStyle name="Moneda 6 2 2" xfId="1371"/>
    <cellStyle name="Moneda 6 21" xfId="1372"/>
    <cellStyle name="Moneda 6 3" xfId="1373"/>
    <cellStyle name="Moneda 6 4" xfId="1374"/>
    <cellStyle name="Moneda 60" xfId="1375"/>
    <cellStyle name="Moneda 60 2" xfId="1376"/>
    <cellStyle name="Moneda 61" xfId="1377"/>
    <cellStyle name="Moneda 61 2" xfId="1378"/>
    <cellStyle name="Moneda 62" xfId="1379"/>
    <cellStyle name="Moneda 62 2" xfId="1380"/>
    <cellStyle name="Moneda 63" xfId="1381"/>
    <cellStyle name="Moneda 63 2" xfId="1382"/>
    <cellStyle name="Moneda 64" xfId="1383"/>
    <cellStyle name="Moneda 64 2" xfId="1384"/>
    <cellStyle name="Moneda 65" xfId="1385"/>
    <cellStyle name="Moneda 65 2" xfId="1386"/>
    <cellStyle name="Moneda 66" xfId="1387"/>
    <cellStyle name="Moneda 66 2" xfId="1388"/>
    <cellStyle name="Moneda 67" xfId="1389"/>
    <cellStyle name="Moneda 67 2" xfId="1390"/>
    <cellStyle name="Moneda 68" xfId="1391"/>
    <cellStyle name="Moneda 68 2" xfId="1392"/>
    <cellStyle name="Moneda 69" xfId="1393"/>
    <cellStyle name="Moneda 69 2" xfId="1394"/>
    <cellStyle name="Moneda 7" xfId="1395"/>
    <cellStyle name="Moneda 7 2" xfId="1396"/>
    <cellStyle name="Moneda 7 2 2" xfId="1397"/>
    <cellStyle name="Moneda 7 3" xfId="1398"/>
    <cellStyle name="Moneda 7 4" xfId="18"/>
    <cellStyle name="Moneda 7 5" xfId="1399"/>
    <cellStyle name="Moneda 70" xfId="1400"/>
    <cellStyle name="Moneda 70 2" xfId="1401"/>
    <cellStyle name="Moneda 71" xfId="1402"/>
    <cellStyle name="Moneda 71 2" xfId="1403"/>
    <cellStyle name="Moneda 72" xfId="1404"/>
    <cellStyle name="Moneda 72 2" xfId="1405"/>
    <cellStyle name="Moneda 73" xfId="1406"/>
    <cellStyle name="Moneda 73 2" xfId="1407"/>
    <cellStyle name="Moneda 74" xfId="1408"/>
    <cellStyle name="Moneda 74 2" xfId="1409"/>
    <cellStyle name="Moneda 75" xfId="1410"/>
    <cellStyle name="Moneda 75 2" xfId="1411"/>
    <cellStyle name="Moneda 76" xfId="1412"/>
    <cellStyle name="Moneda 76 2" xfId="1413"/>
    <cellStyle name="Moneda 77" xfId="1414"/>
    <cellStyle name="Moneda 77 2" xfId="1415"/>
    <cellStyle name="Moneda 78" xfId="1416"/>
    <cellStyle name="Moneda 78 2" xfId="1417"/>
    <cellStyle name="Moneda 79" xfId="1418"/>
    <cellStyle name="Moneda 79 2" xfId="1419"/>
    <cellStyle name="Moneda 8" xfId="1420"/>
    <cellStyle name="Moneda 8 2" xfId="1421"/>
    <cellStyle name="Moneda 8 2 2" xfId="1422"/>
    <cellStyle name="Moneda 8 3" xfId="1423"/>
    <cellStyle name="Moneda 8 4" xfId="1424"/>
    <cellStyle name="Moneda 8 5" xfId="1425"/>
    <cellStyle name="Moneda 80" xfId="1426"/>
    <cellStyle name="Moneda 80 2" xfId="1427"/>
    <cellStyle name="Moneda 81" xfId="1428"/>
    <cellStyle name="Moneda 81 2" xfId="1429"/>
    <cellStyle name="Moneda 82" xfId="1430"/>
    <cellStyle name="Moneda 82 2" xfId="1431"/>
    <cellStyle name="Moneda 83" xfId="1432"/>
    <cellStyle name="Moneda 83 2" xfId="1433"/>
    <cellStyle name="Moneda 84" xfId="1434"/>
    <cellStyle name="Moneda 84 2" xfId="1435"/>
    <cellStyle name="Moneda 85" xfId="1436"/>
    <cellStyle name="Moneda 85 2" xfId="1437"/>
    <cellStyle name="Moneda 86" xfId="1438"/>
    <cellStyle name="Moneda 86 2" xfId="1439"/>
    <cellStyle name="Moneda 87" xfId="1440"/>
    <cellStyle name="Moneda 87 2" xfId="1441"/>
    <cellStyle name="Moneda 88" xfId="1442"/>
    <cellStyle name="Moneda 88 2" xfId="1443"/>
    <cellStyle name="Moneda 89" xfId="1444"/>
    <cellStyle name="Moneda 89 2" xfId="1445"/>
    <cellStyle name="Moneda 9" xfId="1446"/>
    <cellStyle name="Moneda 9 2" xfId="1447"/>
    <cellStyle name="Moneda 9 2 2" xfId="1448"/>
    <cellStyle name="Moneda 9 3" xfId="1449"/>
    <cellStyle name="Moneda 9 4" xfId="1450"/>
    <cellStyle name="Moneda 90" xfId="1451"/>
    <cellStyle name="Moneda 90 2" xfId="1452"/>
    <cellStyle name="Moneda 91" xfId="1453"/>
    <cellStyle name="Moneda 91 2" xfId="1454"/>
    <cellStyle name="Moneda 92" xfId="1455"/>
    <cellStyle name="Moneda 92 2" xfId="1456"/>
    <cellStyle name="Moneda 93" xfId="1457"/>
    <cellStyle name="Moneda 93 2" xfId="1458"/>
    <cellStyle name="Moneda 94" xfId="1459"/>
    <cellStyle name="Moneda 94 2" xfId="1460"/>
    <cellStyle name="Moneda 95" xfId="1461"/>
    <cellStyle name="Moneda 95 2" xfId="1462"/>
    <cellStyle name="Moneda 96" xfId="1463"/>
    <cellStyle name="Moneda 96 2" xfId="1464"/>
    <cellStyle name="Moneda 97" xfId="1465"/>
    <cellStyle name="Moneda 97 2" xfId="1466"/>
    <cellStyle name="Moneda 98" xfId="1467"/>
    <cellStyle name="Moneda 98 2" xfId="1468"/>
    <cellStyle name="Moneda 99" xfId="1469"/>
    <cellStyle name="Moneda 99 2" xfId="1470"/>
    <cellStyle name="Neutral 2" xfId="1471"/>
    <cellStyle name="Neutral 3" xfId="1472"/>
    <cellStyle name="Neutral 4" xfId="1473"/>
    <cellStyle name="Normal" xfId="0" builtinId="0"/>
    <cellStyle name="Normal 10" xfId="1474"/>
    <cellStyle name="Normal 10 2" xfId="1475"/>
    <cellStyle name="Normal 10 2 2" xfId="1476"/>
    <cellStyle name="Normal 10 2 2 2" xfId="1477"/>
    <cellStyle name="Normal 10 2 3" xfId="1478"/>
    <cellStyle name="Normal 10 4" xfId="7"/>
    <cellStyle name="Normal 11" xfId="1479"/>
    <cellStyle name="Normal 11 2" xfId="1480"/>
    <cellStyle name="Normal 11 3" xfId="1481"/>
    <cellStyle name="Normal 11 4" xfId="1482"/>
    <cellStyle name="Normal 12" xfId="12"/>
    <cellStyle name="Normal 12 2" xfId="1483"/>
    <cellStyle name="Normal 12 2 2" xfId="1484"/>
    <cellStyle name="Normal 13" xfId="15"/>
    <cellStyle name="Normal 13 2" xfId="1485"/>
    <cellStyle name="Normal 13 2 2" xfId="1486"/>
    <cellStyle name="Normal 13 3" xfId="1487"/>
    <cellStyle name="Normal 14" xfId="1488"/>
    <cellStyle name="Normal 14 2" xfId="1489"/>
    <cellStyle name="Normal 14 2 2" xfId="1490"/>
    <cellStyle name="Normal 14 3" xfId="1491"/>
    <cellStyle name="Normal 15" xfId="1492"/>
    <cellStyle name="Normal 15 2" xfId="1493"/>
    <cellStyle name="Normal 16" xfId="1494"/>
    <cellStyle name="Normal 16 2" xfId="1495"/>
    <cellStyle name="Normal 17" xfId="1496"/>
    <cellStyle name="Normal 17 2" xfId="1497"/>
    <cellStyle name="Normal 18" xfId="1498"/>
    <cellStyle name="Normal 18 2" xfId="1499"/>
    <cellStyle name="Normal 19" xfId="1500"/>
    <cellStyle name="Normal 19 2" xfId="1501"/>
    <cellStyle name="Normal 19 3" xfId="1502"/>
    <cellStyle name="Normal 2" xfId="1503"/>
    <cellStyle name="Normal 2 10" xfId="4"/>
    <cellStyle name="Normal 2 10 2" xfId="1504"/>
    <cellStyle name="Normal 2 11" xfId="1505"/>
    <cellStyle name="Normal 2 12" xfId="1506"/>
    <cellStyle name="Normal 2 12 2" xfId="1507"/>
    <cellStyle name="Normal 2 13" xfId="1508"/>
    <cellStyle name="Normal 2 13 2" xfId="1509"/>
    <cellStyle name="Normal 2 14" xfId="1510"/>
    <cellStyle name="Normal 2 15" xfId="1511"/>
    <cellStyle name="Normal 2 16" xfId="1512"/>
    <cellStyle name="Normal 2 17" xfId="1513"/>
    <cellStyle name="Normal 2 18" xfId="1514"/>
    <cellStyle name="Normal 2 19" xfId="1515"/>
    <cellStyle name="Normal 2 2" xfId="6"/>
    <cellStyle name="Normal 2 2 2" xfId="1516"/>
    <cellStyle name="Normal 2 2 2 2" xfId="1517"/>
    <cellStyle name="Normal 2 2 2 2 2" xfId="1518"/>
    <cellStyle name="Normal 2 2 3" xfId="1519"/>
    <cellStyle name="Normal 2 2 3 2" xfId="1520"/>
    <cellStyle name="Normal 2 2 4" xfId="11"/>
    <cellStyle name="Normal 2 2 4 2" xfId="1521"/>
    <cellStyle name="Normal 2 2 5" xfId="1522"/>
    <cellStyle name="Normal 2 2 6" xfId="1523"/>
    <cellStyle name="Normal 2 20" xfId="1524"/>
    <cellStyle name="Normal 2 21" xfId="1525"/>
    <cellStyle name="Normal 2 22" xfId="1526"/>
    <cellStyle name="Normal 2 23" xfId="1527"/>
    <cellStyle name="Normal 2 24" xfId="1528"/>
    <cellStyle name="Normal 2 25" xfId="1529"/>
    <cellStyle name="Normal 2 26" xfId="1530"/>
    <cellStyle name="Normal 2 28" xfId="1531"/>
    <cellStyle name="Normal 2 29" xfId="1532"/>
    <cellStyle name="Normal 2 3" xfId="1533"/>
    <cellStyle name="Normal 2 3 2" xfId="17"/>
    <cellStyle name="Normal 2 3 2 2" xfId="1534"/>
    <cellStyle name="Normal 2 3 2 3" xfId="1535"/>
    <cellStyle name="Normal 2 3 3" xfId="1536"/>
    <cellStyle name="Normal 2 3 4" xfId="1537"/>
    <cellStyle name="Normal 2 3 5" xfId="1538"/>
    <cellStyle name="Normal 2 30" xfId="1539"/>
    <cellStyle name="Normal 2 31" xfId="1540"/>
    <cellStyle name="Normal 2 32" xfId="1541"/>
    <cellStyle name="Normal 2 33" xfId="1542"/>
    <cellStyle name="Normal 2 34" xfId="1543"/>
    <cellStyle name="Normal 2 35" xfId="1544"/>
    <cellStyle name="Normal 2 4" xfId="1545"/>
    <cellStyle name="Normal 2 4 2" xfId="1546"/>
    <cellStyle name="Normal 2 5" xfId="1547"/>
    <cellStyle name="Normal 2 5 2" xfId="1548"/>
    <cellStyle name="Normal 2 5 3" xfId="1549"/>
    <cellStyle name="Normal 2 5 4" xfId="1550"/>
    <cellStyle name="Normal 2 5 5" xfId="1551"/>
    <cellStyle name="Normal 2 5 6" xfId="1552"/>
    <cellStyle name="Normal 2 6" xfId="1553"/>
    <cellStyle name="Normal 2 6 2" xfId="1554"/>
    <cellStyle name="Normal 2 7" xfId="1555"/>
    <cellStyle name="Normal 2 7 2" xfId="1556"/>
    <cellStyle name="Normal 2 8" xfId="1557"/>
    <cellStyle name="Normal 2 8 2" xfId="1558"/>
    <cellStyle name="Normal 2 9" xfId="1559"/>
    <cellStyle name="Normal 2 9 2" xfId="1560"/>
    <cellStyle name="Normal 2_2300.EV.103.02_Ficha_de_evaluación(19dic)_Los_Mangosl" xfId="1561"/>
    <cellStyle name="Normal 20" xfId="1562"/>
    <cellStyle name="Normal 20 2" xfId="1563"/>
    <cellStyle name="Normal 20 2 2" xfId="1564"/>
    <cellStyle name="Normal 20 2 3" xfId="1565"/>
    <cellStyle name="Normal 20 3" xfId="1566"/>
    <cellStyle name="Normal 20 4" xfId="1567"/>
    <cellStyle name="Normal 20 5" xfId="1568"/>
    <cellStyle name="Normal 20 6" xfId="1569"/>
    <cellStyle name="Normal 20 7" xfId="1570"/>
    <cellStyle name="Normal 21" xfId="1571"/>
    <cellStyle name="Normal 21 2" xfId="1572"/>
    <cellStyle name="Normal 21 3" xfId="1573"/>
    <cellStyle name="Normal 22" xfId="1574"/>
    <cellStyle name="Normal 22 2" xfId="1575"/>
    <cellStyle name="Normal 23" xfId="1576"/>
    <cellStyle name="Normal 23 2" xfId="1577"/>
    <cellStyle name="Normal 24" xfId="1578"/>
    <cellStyle name="Normal 24 2" xfId="1579"/>
    <cellStyle name="Normal 25" xfId="1580"/>
    <cellStyle name="Normal 25 2" xfId="1581"/>
    <cellStyle name="Normal 26" xfId="1582"/>
    <cellStyle name="Normal 26 2" xfId="1583"/>
    <cellStyle name="Normal 27" xfId="1584"/>
    <cellStyle name="Normal 27 2" xfId="1585"/>
    <cellStyle name="Normal 28" xfId="1586"/>
    <cellStyle name="Normal 28 2" xfId="1587"/>
    <cellStyle name="Normal 29" xfId="1588"/>
    <cellStyle name="Normal 29 2" xfId="1589"/>
    <cellStyle name="Normal 3" xfId="1590"/>
    <cellStyle name="Normal 3 10" xfId="1591"/>
    <cellStyle name="Normal 3 11" xfId="1592"/>
    <cellStyle name="Normal 3 12" xfId="1593"/>
    <cellStyle name="Normal 3 13" xfId="1594"/>
    <cellStyle name="Normal 3 2" xfId="1595"/>
    <cellStyle name="Normal 3 2 2" xfId="1596"/>
    <cellStyle name="Normal 3 2 2 2" xfId="1597"/>
    <cellStyle name="Normal 3 2 2 3" xfId="1598"/>
    <cellStyle name="Normal 3 2 2 4" xfId="1599"/>
    <cellStyle name="Normal 3 2 3" xfId="1600"/>
    <cellStyle name="Normal 3 3" xfId="1601"/>
    <cellStyle name="Normal 3 3 2" xfId="1602"/>
    <cellStyle name="Normal 3 3 3" xfId="1603"/>
    <cellStyle name="Normal 3 3 4" xfId="1604"/>
    <cellStyle name="Normal 3 4" xfId="1605"/>
    <cellStyle name="Normal 3 4 2" xfId="1606"/>
    <cellStyle name="Normal 3 4 3" xfId="1607"/>
    <cellStyle name="Normal 3 5" xfId="1608"/>
    <cellStyle name="Normal 3 6" xfId="1609"/>
    <cellStyle name="Normal 3 7" xfId="1610"/>
    <cellStyle name="Normal 3 8" xfId="1611"/>
    <cellStyle name="Normal 3 9" xfId="1612"/>
    <cellStyle name="Normal 30" xfId="1613"/>
    <cellStyle name="Normal 30 2" xfId="1614"/>
    <cellStyle name="Normal 31" xfId="1615"/>
    <cellStyle name="Normal 31 10" xfId="1616"/>
    <cellStyle name="Normal 31 10 2" xfId="1617"/>
    <cellStyle name="Normal 31 11" xfId="1618"/>
    <cellStyle name="Normal 31 11 2" xfId="1619"/>
    <cellStyle name="Normal 31 12" xfId="1620"/>
    <cellStyle name="Normal 31 12 2" xfId="1621"/>
    <cellStyle name="Normal 31 13" xfId="1622"/>
    <cellStyle name="Normal 31 13 2" xfId="1623"/>
    <cellStyle name="Normal 31 14" xfId="1624"/>
    <cellStyle name="Normal 31 14 2" xfId="1625"/>
    <cellStyle name="Normal 31 15" xfId="1626"/>
    <cellStyle name="Normal 31 15 2" xfId="1627"/>
    <cellStyle name="Normal 31 16" xfId="1628"/>
    <cellStyle name="Normal 31 16 2" xfId="1629"/>
    <cellStyle name="Normal 31 17" xfId="1630"/>
    <cellStyle name="Normal 31 17 2" xfId="1631"/>
    <cellStyle name="Normal 31 18" xfId="1632"/>
    <cellStyle name="Normal 31 18 2" xfId="1633"/>
    <cellStyle name="Normal 31 19" xfId="1634"/>
    <cellStyle name="Normal 31 19 2" xfId="1635"/>
    <cellStyle name="Normal 31 2" xfId="1636"/>
    <cellStyle name="Normal 31 2 2" xfId="1637"/>
    <cellStyle name="Normal 31 20" xfId="1638"/>
    <cellStyle name="Normal 31 20 2" xfId="1639"/>
    <cellStyle name="Normal 31 21" xfId="1640"/>
    <cellStyle name="Normal 31 21 2" xfId="1641"/>
    <cellStyle name="Normal 31 22" xfId="1642"/>
    <cellStyle name="Normal 31 22 2" xfId="1643"/>
    <cellStyle name="Normal 31 23" xfId="1644"/>
    <cellStyle name="Normal 31 23 2" xfId="1645"/>
    <cellStyle name="Normal 31 24" xfId="1646"/>
    <cellStyle name="Normal 31 24 2" xfId="1647"/>
    <cellStyle name="Normal 31 25" xfId="1648"/>
    <cellStyle name="Normal 31 25 2" xfId="1649"/>
    <cellStyle name="Normal 31 26" xfId="1650"/>
    <cellStyle name="Normal 31 26 2" xfId="1651"/>
    <cellStyle name="Normal 31 27" xfId="1652"/>
    <cellStyle name="Normal 31 27 2" xfId="1653"/>
    <cellStyle name="Normal 31 28" xfId="1654"/>
    <cellStyle name="Normal 31 28 2" xfId="1655"/>
    <cellStyle name="Normal 31 29" xfId="1656"/>
    <cellStyle name="Normal 31 29 2" xfId="1657"/>
    <cellStyle name="Normal 31 3" xfId="1658"/>
    <cellStyle name="Normal 31 3 2" xfId="1659"/>
    <cellStyle name="Normal 31 30" xfId="1660"/>
    <cellStyle name="Normal 31 30 2" xfId="1661"/>
    <cellStyle name="Normal 31 31" xfId="1662"/>
    <cellStyle name="Normal 31 31 2" xfId="1663"/>
    <cellStyle name="Normal 31 32" xfId="1664"/>
    <cellStyle name="Normal 31 32 2" xfId="1665"/>
    <cellStyle name="Normal 31 33" xfId="1666"/>
    <cellStyle name="Normal 31 33 2" xfId="1667"/>
    <cellStyle name="Normal 31 34" xfId="1668"/>
    <cellStyle name="Normal 31 34 2" xfId="1669"/>
    <cellStyle name="Normal 31 35" xfId="1670"/>
    <cellStyle name="Normal 31 35 2" xfId="1671"/>
    <cellStyle name="Normal 31 36" xfId="1672"/>
    <cellStyle name="Normal 31 36 2" xfId="1673"/>
    <cellStyle name="Normal 31 37" xfId="1674"/>
    <cellStyle name="Normal 31 37 2" xfId="1675"/>
    <cellStyle name="Normal 31 38" xfId="1676"/>
    <cellStyle name="Normal 31 38 2" xfId="1677"/>
    <cellStyle name="Normal 31 39" xfId="1678"/>
    <cellStyle name="Normal 31 39 2" xfId="1679"/>
    <cellStyle name="Normal 31 4" xfId="1680"/>
    <cellStyle name="Normal 31 4 2" xfId="1681"/>
    <cellStyle name="Normal 31 40" xfId="1682"/>
    <cellStyle name="Normal 31 40 2" xfId="1683"/>
    <cellStyle name="Normal 31 41" xfId="1684"/>
    <cellStyle name="Normal 31 41 2" xfId="1685"/>
    <cellStyle name="Normal 31 42" xfId="1686"/>
    <cellStyle name="Normal 31 42 2" xfId="1687"/>
    <cellStyle name="Normal 31 43" xfId="1688"/>
    <cellStyle name="Normal 31 43 2" xfId="1689"/>
    <cellStyle name="Normal 31 44" xfId="1690"/>
    <cellStyle name="Normal 31 44 2" xfId="1691"/>
    <cellStyle name="Normal 31 45" xfId="1692"/>
    <cellStyle name="Normal 31 45 2" xfId="1693"/>
    <cellStyle name="Normal 31 46" xfId="1694"/>
    <cellStyle name="Normal 31 46 2" xfId="1695"/>
    <cellStyle name="Normal 31 47" xfId="1696"/>
    <cellStyle name="Normal 31 47 2" xfId="1697"/>
    <cellStyle name="Normal 31 48" xfId="1698"/>
    <cellStyle name="Normal 31 48 2" xfId="1699"/>
    <cellStyle name="Normal 31 49" xfId="1700"/>
    <cellStyle name="Normal 31 49 2" xfId="1701"/>
    <cellStyle name="Normal 31 5" xfId="1702"/>
    <cellStyle name="Normal 31 5 2" xfId="1703"/>
    <cellStyle name="Normal 31 50" xfId="1704"/>
    <cellStyle name="Normal 31 50 2" xfId="1705"/>
    <cellStyle name="Normal 31 51" xfId="1706"/>
    <cellStyle name="Normal 31 51 2" xfId="1707"/>
    <cellStyle name="Normal 31 52" xfId="1708"/>
    <cellStyle name="Normal 31 52 2" xfId="1709"/>
    <cellStyle name="Normal 31 53" xfId="1710"/>
    <cellStyle name="Normal 31 53 2" xfId="1711"/>
    <cellStyle name="Normal 31 54" xfId="1712"/>
    <cellStyle name="Normal 31 54 2" xfId="1713"/>
    <cellStyle name="Normal 31 55" xfId="1714"/>
    <cellStyle name="Normal 31 55 2" xfId="1715"/>
    <cellStyle name="Normal 31 56" xfId="1716"/>
    <cellStyle name="Normal 31 56 2" xfId="1717"/>
    <cellStyle name="Normal 31 57" xfId="1718"/>
    <cellStyle name="Normal 31 57 2" xfId="1719"/>
    <cellStyle name="Normal 31 58" xfId="1720"/>
    <cellStyle name="Normal 31 58 2" xfId="1721"/>
    <cellStyle name="Normal 31 59" xfId="1722"/>
    <cellStyle name="Normal 31 59 2" xfId="1723"/>
    <cellStyle name="Normal 31 6" xfId="1724"/>
    <cellStyle name="Normal 31 6 2" xfId="1725"/>
    <cellStyle name="Normal 31 60" xfId="1726"/>
    <cellStyle name="Normal 31 60 2" xfId="1727"/>
    <cellStyle name="Normal 31 61" xfId="1728"/>
    <cellStyle name="Normal 31 61 2" xfId="1729"/>
    <cellStyle name="Normal 31 62" xfId="1730"/>
    <cellStyle name="Normal 31 62 2" xfId="1731"/>
    <cellStyle name="Normal 31 63" xfId="1732"/>
    <cellStyle name="Normal 31 63 2" xfId="1733"/>
    <cellStyle name="Normal 31 64" xfId="1734"/>
    <cellStyle name="Normal 31 64 2" xfId="1735"/>
    <cellStyle name="Normal 31 65" xfId="1736"/>
    <cellStyle name="Normal 31 65 2" xfId="1737"/>
    <cellStyle name="Normal 31 66" xfId="1738"/>
    <cellStyle name="Normal 31 66 2" xfId="1739"/>
    <cellStyle name="Normal 31 67" xfId="1740"/>
    <cellStyle name="Normal 31 67 2" xfId="1741"/>
    <cellStyle name="Normal 31 68" xfId="1742"/>
    <cellStyle name="Normal 31 68 2" xfId="1743"/>
    <cellStyle name="Normal 31 69" xfId="1744"/>
    <cellStyle name="Normal 31 69 2" xfId="1745"/>
    <cellStyle name="Normal 31 7" xfId="1746"/>
    <cellStyle name="Normal 31 7 2" xfId="1747"/>
    <cellStyle name="Normal 31 70" xfId="1748"/>
    <cellStyle name="Normal 31 70 2" xfId="1749"/>
    <cellStyle name="Normal 31 71" xfId="1750"/>
    <cellStyle name="Normal 31 71 2" xfId="1751"/>
    <cellStyle name="Normal 31 72" xfId="1752"/>
    <cellStyle name="Normal 31 72 2" xfId="1753"/>
    <cellStyle name="Normal 31 73" xfId="1754"/>
    <cellStyle name="Normal 31 73 2" xfId="1755"/>
    <cellStyle name="Normal 31 74" xfId="1756"/>
    <cellStyle name="Normal 31 74 2" xfId="1757"/>
    <cellStyle name="Normal 31 75" xfId="1758"/>
    <cellStyle name="Normal 31 75 2" xfId="1759"/>
    <cellStyle name="Normal 31 76" xfId="1760"/>
    <cellStyle name="Normal 31 76 2" xfId="1761"/>
    <cellStyle name="Normal 31 77" xfId="1762"/>
    <cellStyle name="Normal 31 77 2" xfId="1763"/>
    <cellStyle name="Normal 31 78" xfId="1764"/>
    <cellStyle name="Normal 31 78 2" xfId="1765"/>
    <cellStyle name="Normal 31 79" xfId="1766"/>
    <cellStyle name="Normal 31 79 2" xfId="1767"/>
    <cellStyle name="Normal 31 8" xfId="1768"/>
    <cellStyle name="Normal 31 8 2" xfId="1769"/>
    <cellStyle name="Normal 31 80" xfId="1770"/>
    <cellStyle name="Normal 31 80 2" xfId="1771"/>
    <cellStyle name="Normal 31 81" xfId="1772"/>
    <cellStyle name="Normal 31 81 2" xfId="1773"/>
    <cellStyle name="Normal 31 82" xfId="1774"/>
    <cellStyle name="Normal 31 82 2" xfId="1775"/>
    <cellStyle name="Normal 31 83" xfId="1776"/>
    <cellStyle name="Normal 31 83 2" xfId="1777"/>
    <cellStyle name="Normal 31 84" xfId="1778"/>
    <cellStyle name="Normal 31 84 2" xfId="1779"/>
    <cellStyle name="Normal 31 85" xfId="1780"/>
    <cellStyle name="Normal 31 85 2" xfId="1781"/>
    <cellStyle name="Normal 31 86" xfId="1782"/>
    <cellStyle name="Normal 31 86 2" xfId="1783"/>
    <cellStyle name="Normal 31 87" xfId="1784"/>
    <cellStyle name="Normal 31 87 2" xfId="1785"/>
    <cellStyle name="Normal 31 88" xfId="1786"/>
    <cellStyle name="Normal 31 88 2" xfId="1787"/>
    <cellStyle name="Normal 31 89" xfId="1788"/>
    <cellStyle name="Normal 31 89 2" xfId="1789"/>
    <cellStyle name="Normal 31 9" xfId="1790"/>
    <cellStyle name="Normal 31 9 2" xfId="1791"/>
    <cellStyle name="Normal 31 90" xfId="1792"/>
    <cellStyle name="Normal 31 90 2" xfId="1793"/>
    <cellStyle name="Normal 31 91" xfId="1794"/>
    <cellStyle name="Normal 31 91 2" xfId="1795"/>
    <cellStyle name="Normal 31 92" xfId="1796"/>
    <cellStyle name="Normal 31 92 2" xfId="1797"/>
    <cellStyle name="Normal 31 93" xfId="1798"/>
    <cellStyle name="Normal 31 93 2" xfId="1799"/>
    <cellStyle name="Normal 31 94" xfId="1800"/>
    <cellStyle name="Normal 31 94 2" xfId="1801"/>
    <cellStyle name="Normal 31 95" xfId="1802"/>
    <cellStyle name="Normal 31 95 2" xfId="1803"/>
    <cellStyle name="Normal 31 96" xfId="1804"/>
    <cellStyle name="Normal 31 96 2" xfId="1805"/>
    <cellStyle name="Normal 31 97" xfId="1806"/>
    <cellStyle name="Normal 32" xfId="1807"/>
    <cellStyle name="Normal 32 2" xfId="1808"/>
    <cellStyle name="Normal 33" xfId="1809"/>
    <cellStyle name="Normal 33 10" xfId="1810"/>
    <cellStyle name="Normal 33 10 2" xfId="1811"/>
    <cellStyle name="Normal 33 11" xfId="1812"/>
    <cellStyle name="Normal 33 11 2" xfId="1813"/>
    <cellStyle name="Normal 33 12" xfId="1814"/>
    <cellStyle name="Normal 33 12 2" xfId="1815"/>
    <cellStyle name="Normal 33 13" xfId="1816"/>
    <cellStyle name="Normal 33 13 2" xfId="1817"/>
    <cellStyle name="Normal 33 14" xfId="1818"/>
    <cellStyle name="Normal 33 14 2" xfId="1819"/>
    <cellStyle name="Normal 33 15" xfId="1820"/>
    <cellStyle name="Normal 33 15 2" xfId="1821"/>
    <cellStyle name="Normal 33 16" xfId="1822"/>
    <cellStyle name="Normal 33 16 2" xfId="1823"/>
    <cellStyle name="Normal 33 17" xfId="1824"/>
    <cellStyle name="Normal 33 17 2" xfId="1825"/>
    <cellStyle name="Normal 33 18" xfId="1826"/>
    <cellStyle name="Normal 33 18 2" xfId="1827"/>
    <cellStyle name="Normal 33 19" xfId="1828"/>
    <cellStyle name="Normal 33 19 2" xfId="1829"/>
    <cellStyle name="Normal 33 2" xfId="1830"/>
    <cellStyle name="Normal 33 2 2" xfId="1831"/>
    <cellStyle name="Normal 33 20" xfId="1832"/>
    <cellStyle name="Normal 33 20 2" xfId="1833"/>
    <cellStyle name="Normal 33 21" xfId="1834"/>
    <cellStyle name="Normal 33 21 2" xfId="1835"/>
    <cellStyle name="Normal 33 22" xfId="1836"/>
    <cellStyle name="Normal 33 22 2" xfId="1837"/>
    <cellStyle name="Normal 33 23" xfId="1838"/>
    <cellStyle name="Normal 33 23 2" xfId="1839"/>
    <cellStyle name="Normal 33 24" xfId="1840"/>
    <cellStyle name="Normal 33 24 2" xfId="1841"/>
    <cellStyle name="Normal 33 25" xfId="1842"/>
    <cellStyle name="Normal 33 25 2" xfId="1843"/>
    <cellStyle name="Normal 33 26" xfId="1844"/>
    <cellStyle name="Normal 33 26 2" xfId="1845"/>
    <cellStyle name="Normal 33 27" xfId="1846"/>
    <cellStyle name="Normal 33 27 2" xfId="1847"/>
    <cellStyle name="Normal 33 28" xfId="1848"/>
    <cellStyle name="Normal 33 28 2" xfId="1849"/>
    <cellStyle name="Normal 33 29" xfId="1850"/>
    <cellStyle name="Normal 33 29 2" xfId="1851"/>
    <cellStyle name="Normal 33 3" xfId="1852"/>
    <cellStyle name="Normal 33 3 2" xfId="1853"/>
    <cellStyle name="Normal 33 30" xfId="1854"/>
    <cellStyle name="Normal 33 30 2" xfId="1855"/>
    <cellStyle name="Normal 33 31" xfId="1856"/>
    <cellStyle name="Normal 33 31 2" xfId="1857"/>
    <cellStyle name="Normal 33 32" xfId="1858"/>
    <cellStyle name="Normal 33 32 2" xfId="1859"/>
    <cellStyle name="Normal 33 33" xfId="1860"/>
    <cellStyle name="Normal 33 33 2" xfId="1861"/>
    <cellStyle name="Normal 33 34" xfId="1862"/>
    <cellStyle name="Normal 33 34 2" xfId="1863"/>
    <cellStyle name="Normal 33 35" xfId="1864"/>
    <cellStyle name="Normal 33 35 2" xfId="1865"/>
    <cellStyle name="Normal 33 36" xfId="1866"/>
    <cellStyle name="Normal 33 36 2" xfId="1867"/>
    <cellStyle name="Normal 33 37" xfId="1868"/>
    <cellStyle name="Normal 33 37 2" xfId="1869"/>
    <cellStyle name="Normal 33 38" xfId="1870"/>
    <cellStyle name="Normal 33 38 2" xfId="1871"/>
    <cellStyle name="Normal 33 39" xfId="1872"/>
    <cellStyle name="Normal 33 39 2" xfId="1873"/>
    <cellStyle name="Normal 33 4" xfId="1874"/>
    <cellStyle name="Normal 33 4 2" xfId="1875"/>
    <cellStyle name="Normal 33 40" xfId="1876"/>
    <cellStyle name="Normal 33 40 2" xfId="1877"/>
    <cellStyle name="Normal 33 41" xfId="1878"/>
    <cellStyle name="Normal 33 41 2" xfId="1879"/>
    <cellStyle name="Normal 33 42" xfId="1880"/>
    <cellStyle name="Normal 33 42 2" xfId="1881"/>
    <cellStyle name="Normal 33 43" xfId="1882"/>
    <cellStyle name="Normal 33 43 2" xfId="1883"/>
    <cellStyle name="Normal 33 44" xfId="1884"/>
    <cellStyle name="Normal 33 44 2" xfId="1885"/>
    <cellStyle name="Normal 33 45" xfId="1886"/>
    <cellStyle name="Normal 33 45 2" xfId="1887"/>
    <cellStyle name="Normal 33 46" xfId="1888"/>
    <cellStyle name="Normal 33 46 2" xfId="1889"/>
    <cellStyle name="Normal 33 47" xfId="1890"/>
    <cellStyle name="Normal 33 47 2" xfId="1891"/>
    <cellStyle name="Normal 33 48" xfId="1892"/>
    <cellStyle name="Normal 33 48 2" xfId="1893"/>
    <cellStyle name="Normal 33 49" xfId="1894"/>
    <cellStyle name="Normal 33 49 2" xfId="1895"/>
    <cellStyle name="Normal 33 5" xfId="1896"/>
    <cellStyle name="Normal 33 5 2" xfId="1897"/>
    <cellStyle name="Normal 33 50" xfId="1898"/>
    <cellStyle name="Normal 33 50 2" xfId="1899"/>
    <cellStyle name="Normal 33 51" xfId="1900"/>
    <cellStyle name="Normal 33 51 2" xfId="1901"/>
    <cellStyle name="Normal 33 52" xfId="1902"/>
    <cellStyle name="Normal 33 52 2" xfId="1903"/>
    <cellStyle name="Normal 33 53" xfId="1904"/>
    <cellStyle name="Normal 33 53 2" xfId="1905"/>
    <cellStyle name="Normal 33 54" xfId="1906"/>
    <cellStyle name="Normal 33 54 2" xfId="1907"/>
    <cellStyle name="Normal 33 55" xfId="1908"/>
    <cellStyle name="Normal 33 55 2" xfId="1909"/>
    <cellStyle name="Normal 33 56" xfId="1910"/>
    <cellStyle name="Normal 33 56 2" xfId="1911"/>
    <cellStyle name="Normal 33 57" xfId="1912"/>
    <cellStyle name="Normal 33 57 2" xfId="1913"/>
    <cellStyle name="Normal 33 58" xfId="1914"/>
    <cellStyle name="Normal 33 58 2" xfId="1915"/>
    <cellStyle name="Normal 33 59" xfId="1916"/>
    <cellStyle name="Normal 33 59 2" xfId="1917"/>
    <cellStyle name="Normal 33 6" xfId="1918"/>
    <cellStyle name="Normal 33 6 2" xfId="1919"/>
    <cellStyle name="Normal 33 60" xfId="1920"/>
    <cellStyle name="Normal 33 60 2" xfId="1921"/>
    <cellStyle name="Normal 33 61" xfId="1922"/>
    <cellStyle name="Normal 33 61 2" xfId="1923"/>
    <cellStyle name="Normal 33 62" xfId="1924"/>
    <cellStyle name="Normal 33 62 2" xfId="1925"/>
    <cellStyle name="Normal 33 63" xfId="1926"/>
    <cellStyle name="Normal 33 63 2" xfId="1927"/>
    <cellStyle name="Normal 33 64" xfId="1928"/>
    <cellStyle name="Normal 33 64 2" xfId="1929"/>
    <cellStyle name="Normal 33 65" xfId="1930"/>
    <cellStyle name="Normal 33 65 2" xfId="1931"/>
    <cellStyle name="Normal 33 66" xfId="1932"/>
    <cellStyle name="Normal 33 66 2" xfId="1933"/>
    <cellStyle name="Normal 33 67" xfId="1934"/>
    <cellStyle name="Normal 33 67 2" xfId="1935"/>
    <cellStyle name="Normal 33 68" xfId="1936"/>
    <cellStyle name="Normal 33 68 2" xfId="1937"/>
    <cellStyle name="Normal 33 69" xfId="1938"/>
    <cellStyle name="Normal 33 69 2" xfId="1939"/>
    <cellStyle name="Normal 33 7" xfId="1940"/>
    <cellStyle name="Normal 33 7 2" xfId="1941"/>
    <cellStyle name="Normal 33 70" xfId="1942"/>
    <cellStyle name="Normal 33 70 2" xfId="1943"/>
    <cellStyle name="Normal 33 71" xfId="1944"/>
    <cellStyle name="Normal 33 71 2" xfId="1945"/>
    <cellStyle name="Normal 33 72" xfId="1946"/>
    <cellStyle name="Normal 33 72 2" xfId="1947"/>
    <cellStyle name="Normal 33 73" xfId="1948"/>
    <cellStyle name="Normal 33 73 2" xfId="1949"/>
    <cellStyle name="Normal 33 74" xfId="1950"/>
    <cellStyle name="Normal 33 74 2" xfId="1951"/>
    <cellStyle name="Normal 33 75" xfId="1952"/>
    <cellStyle name="Normal 33 75 2" xfId="1953"/>
    <cellStyle name="Normal 33 76" xfId="1954"/>
    <cellStyle name="Normal 33 76 2" xfId="1955"/>
    <cellStyle name="Normal 33 77" xfId="1956"/>
    <cellStyle name="Normal 33 77 2" xfId="1957"/>
    <cellStyle name="Normal 33 78" xfId="1958"/>
    <cellStyle name="Normal 33 78 2" xfId="1959"/>
    <cellStyle name="Normal 33 79" xfId="1960"/>
    <cellStyle name="Normal 33 79 2" xfId="1961"/>
    <cellStyle name="Normal 33 8" xfId="1962"/>
    <cellStyle name="Normal 33 8 2" xfId="1963"/>
    <cellStyle name="Normal 33 80" xfId="1964"/>
    <cellStyle name="Normal 33 80 2" xfId="1965"/>
    <cellStyle name="Normal 33 81" xfId="1966"/>
    <cellStyle name="Normal 33 81 2" xfId="1967"/>
    <cellStyle name="Normal 33 82" xfId="1968"/>
    <cellStyle name="Normal 33 82 2" xfId="1969"/>
    <cellStyle name="Normal 33 83" xfId="1970"/>
    <cellStyle name="Normal 33 83 2" xfId="1971"/>
    <cellStyle name="Normal 33 84" xfId="1972"/>
    <cellStyle name="Normal 33 84 2" xfId="1973"/>
    <cellStyle name="Normal 33 85" xfId="1974"/>
    <cellStyle name="Normal 33 85 2" xfId="1975"/>
    <cellStyle name="Normal 33 86" xfId="1976"/>
    <cellStyle name="Normal 33 86 2" xfId="1977"/>
    <cellStyle name="Normal 33 87" xfId="1978"/>
    <cellStyle name="Normal 33 87 2" xfId="1979"/>
    <cellStyle name="Normal 33 88" xfId="1980"/>
    <cellStyle name="Normal 33 88 2" xfId="1981"/>
    <cellStyle name="Normal 33 89" xfId="1982"/>
    <cellStyle name="Normal 33 89 2" xfId="1983"/>
    <cellStyle name="Normal 33 9" xfId="1984"/>
    <cellStyle name="Normal 33 9 2" xfId="1985"/>
    <cellStyle name="Normal 33 90" xfId="1986"/>
    <cellStyle name="Normal 33 90 2" xfId="1987"/>
    <cellStyle name="Normal 33 91" xfId="1988"/>
    <cellStyle name="Normal 33 91 2" xfId="1989"/>
    <cellStyle name="Normal 33 92" xfId="1990"/>
    <cellStyle name="Normal 33 92 2" xfId="1991"/>
    <cellStyle name="Normal 33 93" xfId="1992"/>
    <cellStyle name="Normal 33 93 2" xfId="1993"/>
    <cellStyle name="Normal 33 94" xfId="1994"/>
    <cellStyle name="Normal 33 94 2" xfId="1995"/>
    <cellStyle name="Normal 33 95" xfId="1996"/>
    <cellStyle name="Normal 33 95 2" xfId="1997"/>
    <cellStyle name="Normal 33 96" xfId="1998"/>
    <cellStyle name="Normal 33 96 2" xfId="1999"/>
    <cellStyle name="Normal 33 97" xfId="2000"/>
    <cellStyle name="Normal 33 98" xfId="2001"/>
    <cellStyle name="Normal 34" xfId="2002"/>
    <cellStyle name="Normal 34 2" xfId="2003"/>
    <cellStyle name="Normal 35" xfId="2004"/>
    <cellStyle name="Normal 35 2" xfId="2005"/>
    <cellStyle name="Normal 36" xfId="2006"/>
    <cellStyle name="Normal 36 2" xfId="2007"/>
    <cellStyle name="Normal 37" xfId="2008"/>
    <cellStyle name="Normal 38" xfId="2009"/>
    <cellStyle name="Normal 4" xfId="2010"/>
    <cellStyle name="Normal 4 2" xfId="2011"/>
    <cellStyle name="Normal 4 2 2" xfId="2012"/>
    <cellStyle name="Normal 4 2 2 2" xfId="2013"/>
    <cellStyle name="Normal 4 2 3" xfId="2014"/>
    <cellStyle name="Normal 4 3" xfId="2015"/>
    <cellStyle name="Normal 4 3 2" xfId="2016"/>
    <cellStyle name="Normal 4 3 2 2" xfId="2017"/>
    <cellStyle name="Normal 4 3 3" xfId="2018"/>
    <cellStyle name="Normal 4 3_APU_3_03" xfId="2019"/>
    <cellStyle name="Normal 4 4" xfId="2020"/>
    <cellStyle name="Normal 4_APU_3_03" xfId="2021"/>
    <cellStyle name="Normal 40" xfId="2022"/>
    <cellStyle name="Normal 41" xfId="2023"/>
    <cellStyle name="Normal 42" xfId="2024"/>
    <cellStyle name="Normal 5" xfId="2025"/>
    <cellStyle name="Normal 5 2" xfId="2026"/>
    <cellStyle name="Normal 5 2 2" xfId="2027"/>
    <cellStyle name="Normal 5 2 3" xfId="2028"/>
    <cellStyle name="Normal 5 2 4" xfId="2029"/>
    <cellStyle name="Normal 5 3" xfId="2030"/>
    <cellStyle name="Normal 5 3 2" xfId="2031"/>
    <cellStyle name="Normal 5 4" xfId="2032"/>
    <cellStyle name="Normal 5 5" xfId="2033"/>
    <cellStyle name="Normal 6" xfId="2034"/>
    <cellStyle name="Normal 6 2" xfId="2035"/>
    <cellStyle name="Normal 6 2 2" xfId="2036"/>
    <cellStyle name="Normal 6 3" xfId="2037"/>
    <cellStyle name="Normal 6 4" xfId="2038"/>
    <cellStyle name="Normal 7" xfId="2039"/>
    <cellStyle name="Normal 7 2" xfId="2040"/>
    <cellStyle name="Normal 7 2 2" xfId="2041"/>
    <cellStyle name="Normal 7 3" xfId="2042"/>
    <cellStyle name="Normal 8" xfId="2043"/>
    <cellStyle name="Normal 8 2" xfId="2044"/>
    <cellStyle name="Normal 9" xfId="2045"/>
    <cellStyle name="Normal 9 2" xfId="2046"/>
    <cellStyle name="Normal 9 3" xfId="2047"/>
    <cellStyle name="Notas 2" xfId="2048"/>
    <cellStyle name="Notas 2 2" xfId="2049"/>
    <cellStyle name="Notas 3" xfId="2050"/>
    <cellStyle name="Notas 4" xfId="2051"/>
    <cellStyle name="Note" xfId="2052"/>
    <cellStyle name="Note 10" xfId="2053"/>
    <cellStyle name="Note 11" xfId="2054"/>
    <cellStyle name="Note 2" xfId="2055"/>
    <cellStyle name="Note 2 2" xfId="2056"/>
    <cellStyle name="Note 2 2 2" xfId="2057"/>
    <cellStyle name="Note 2 2 2 2" xfId="2058"/>
    <cellStyle name="Note 2 2 3" xfId="2059"/>
    <cellStyle name="Note 2 2_insumos" xfId="2060"/>
    <cellStyle name="Note 2 3" xfId="2061"/>
    <cellStyle name="Note 2 3 2" xfId="2062"/>
    <cellStyle name="Note 2 4" xfId="2063"/>
    <cellStyle name="Note 2_insumos" xfId="2064"/>
    <cellStyle name="Note 3" xfId="2065"/>
    <cellStyle name="Note 3 2" xfId="2066"/>
    <cellStyle name="Note 3 2 2" xfId="2067"/>
    <cellStyle name="Note 3 3" xfId="2068"/>
    <cellStyle name="Note 3_insumos" xfId="2069"/>
    <cellStyle name="Note 4" xfId="2070"/>
    <cellStyle name="Note 4 2" xfId="2071"/>
    <cellStyle name="Note 4 2 2" xfId="2072"/>
    <cellStyle name="Note 4 3" xfId="2073"/>
    <cellStyle name="Note 4_insumos" xfId="2074"/>
    <cellStyle name="Note 5" xfId="2075"/>
    <cellStyle name="Note 5 2" xfId="2076"/>
    <cellStyle name="Note 6" xfId="2077"/>
    <cellStyle name="Note 7" xfId="2078"/>
    <cellStyle name="Note 8" xfId="2079"/>
    <cellStyle name="Note 9" xfId="2080"/>
    <cellStyle name="Note_insumos" xfId="2081"/>
    <cellStyle name="Output" xfId="2082"/>
    <cellStyle name="Output 2" xfId="2083"/>
    <cellStyle name="Percent" xfId="2084"/>
    <cellStyle name="Porcentaje" xfId="3" builtinId="5"/>
    <cellStyle name="Porcentaje 2" xfId="9"/>
    <cellStyle name="Porcentaje 2 2" xfId="2085"/>
    <cellStyle name="Porcentaje 2 2 2" xfId="2086"/>
    <cellStyle name="Porcentaje 2 3" xfId="2087"/>
    <cellStyle name="Porcentaje 2 3 2" xfId="2088"/>
    <cellStyle name="Porcentaje 3" xfId="2089"/>
    <cellStyle name="Porcentaje 3 2" xfId="2090"/>
    <cellStyle name="Porcentaje 3 3" xfId="2091"/>
    <cellStyle name="Porcentaje 4" xfId="2092"/>
    <cellStyle name="Porcentaje 4 2" xfId="2093"/>
    <cellStyle name="Porcentaje 4 3" xfId="2094"/>
    <cellStyle name="Porcentaje 5" xfId="2095"/>
    <cellStyle name="Porcentaje 6" xfId="2096"/>
    <cellStyle name="Porcentual 10" xfId="2097"/>
    <cellStyle name="Porcentual 10 2" xfId="2098"/>
    <cellStyle name="Porcentual 100" xfId="2099"/>
    <cellStyle name="Porcentual 100 2" xfId="2100"/>
    <cellStyle name="Porcentual 101" xfId="2101"/>
    <cellStyle name="Porcentual 101 2" xfId="2102"/>
    <cellStyle name="Porcentual 102" xfId="2103"/>
    <cellStyle name="Porcentual 102 2" xfId="2104"/>
    <cellStyle name="Porcentual 103" xfId="2105"/>
    <cellStyle name="Porcentual 103 2" xfId="2106"/>
    <cellStyle name="Porcentual 104" xfId="2107"/>
    <cellStyle name="Porcentual 104 2" xfId="2108"/>
    <cellStyle name="Porcentual 105" xfId="2109"/>
    <cellStyle name="Porcentual 105 2" xfId="2110"/>
    <cellStyle name="Porcentual 106" xfId="2111"/>
    <cellStyle name="Porcentual 106 2" xfId="2112"/>
    <cellStyle name="Porcentual 107" xfId="2113"/>
    <cellStyle name="Porcentual 107 2" xfId="2114"/>
    <cellStyle name="Porcentual 108" xfId="2115"/>
    <cellStyle name="Porcentual 108 2" xfId="2116"/>
    <cellStyle name="Porcentual 109" xfId="2117"/>
    <cellStyle name="Porcentual 109 2" xfId="2118"/>
    <cellStyle name="Porcentual 11" xfId="2119"/>
    <cellStyle name="Porcentual 11 2" xfId="2120"/>
    <cellStyle name="Porcentual 110" xfId="2121"/>
    <cellStyle name="Porcentual 110 2" xfId="2122"/>
    <cellStyle name="Porcentual 111" xfId="2123"/>
    <cellStyle name="Porcentual 111 2" xfId="2124"/>
    <cellStyle name="Porcentual 112" xfId="2125"/>
    <cellStyle name="Porcentual 112 2" xfId="2126"/>
    <cellStyle name="Porcentual 113" xfId="2127"/>
    <cellStyle name="Porcentual 113 2" xfId="2128"/>
    <cellStyle name="Porcentual 114" xfId="2129"/>
    <cellStyle name="Porcentual 114 2" xfId="2130"/>
    <cellStyle name="Porcentual 115" xfId="2131"/>
    <cellStyle name="Porcentual 115 2" xfId="2132"/>
    <cellStyle name="Porcentual 116" xfId="2133"/>
    <cellStyle name="Porcentual 116 2" xfId="2134"/>
    <cellStyle name="Porcentual 117" xfId="2135"/>
    <cellStyle name="Porcentual 117 2" xfId="2136"/>
    <cellStyle name="Porcentual 118" xfId="2137"/>
    <cellStyle name="Porcentual 118 2" xfId="2138"/>
    <cellStyle name="Porcentual 119" xfId="2139"/>
    <cellStyle name="Porcentual 119 2" xfId="2140"/>
    <cellStyle name="Porcentual 12" xfId="2141"/>
    <cellStyle name="Porcentual 12 2" xfId="2142"/>
    <cellStyle name="Porcentual 120" xfId="2143"/>
    <cellStyle name="Porcentual 120 2" xfId="2144"/>
    <cellStyle name="Porcentual 121" xfId="2145"/>
    <cellStyle name="Porcentual 121 2" xfId="2146"/>
    <cellStyle name="Porcentual 122" xfId="2147"/>
    <cellStyle name="Porcentual 122 2" xfId="2148"/>
    <cellStyle name="Porcentual 123" xfId="2149"/>
    <cellStyle name="Porcentual 123 2" xfId="2150"/>
    <cellStyle name="Porcentual 124" xfId="2151"/>
    <cellStyle name="Porcentual 124 2" xfId="2152"/>
    <cellStyle name="Porcentual 125" xfId="2153"/>
    <cellStyle name="Porcentual 125 2" xfId="2154"/>
    <cellStyle name="Porcentual 126" xfId="2155"/>
    <cellStyle name="Porcentual 126 2" xfId="2156"/>
    <cellStyle name="Porcentual 127" xfId="2157"/>
    <cellStyle name="Porcentual 127 2" xfId="2158"/>
    <cellStyle name="Porcentual 128" xfId="2159"/>
    <cellStyle name="Porcentual 128 2" xfId="2160"/>
    <cellStyle name="Porcentual 129" xfId="2161"/>
    <cellStyle name="Porcentual 129 2" xfId="2162"/>
    <cellStyle name="Porcentual 13" xfId="2163"/>
    <cellStyle name="Porcentual 13 2" xfId="2164"/>
    <cellStyle name="Porcentual 130" xfId="2165"/>
    <cellStyle name="Porcentual 130 2" xfId="2166"/>
    <cellStyle name="Porcentual 131" xfId="2167"/>
    <cellStyle name="Porcentual 131 2" xfId="2168"/>
    <cellStyle name="Porcentual 132" xfId="2169"/>
    <cellStyle name="Porcentual 132 2" xfId="2170"/>
    <cellStyle name="Porcentual 133" xfId="2171"/>
    <cellStyle name="Porcentual 133 2" xfId="2172"/>
    <cellStyle name="Porcentual 134" xfId="2173"/>
    <cellStyle name="Porcentual 134 2" xfId="2174"/>
    <cellStyle name="Porcentual 135" xfId="2175"/>
    <cellStyle name="Porcentual 135 2" xfId="2176"/>
    <cellStyle name="Porcentual 136" xfId="2177"/>
    <cellStyle name="Porcentual 136 2" xfId="2178"/>
    <cellStyle name="Porcentual 137" xfId="2179"/>
    <cellStyle name="Porcentual 137 2" xfId="2180"/>
    <cellStyle name="Porcentual 138" xfId="2181"/>
    <cellStyle name="Porcentual 138 2" xfId="2182"/>
    <cellStyle name="Porcentual 139" xfId="2183"/>
    <cellStyle name="Porcentual 139 2" xfId="2184"/>
    <cellStyle name="Porcentual 14" xfId="2185"/>
    <cellStyle name="Porcentual 14 2" xfId="2186"/>
    <cellStyle name="Porcentual 140" xfId="2187"/>
    <cellStyle name="Porcentual 140 2" xfId="2188"/>
    <cellStyle name="Porcentual 141" xfId="2189"/>
    <cellStyle name="Porcentual 141 2" xfId="2190"/>
    <cellStyle name="Porcentual 142" xfId="2191"/>
    <cellStyle name="Porcentual 142 2" xfId="2192"/>
    <cellStyle name="Porcentual 143" xfId="2193"/>
    <cellStyle name="Porcentual 143 2" xfId="2194"/>
    <cellStyle name="Porcentual 144" xfId="2195"/>
    <cellStyle name="Porcentual 15" xfId="2196"/>
    <cellStyle name="Porcentual 15 2" xfId="2197"/>
    <cellStyle name="Porcentual 16" xfId="2198"/>
    <cellStyle name="Porcentual 16 2" xfId="2199"/>
    <cellStyle name="Porcentual 17" xfId="2200"/>
    <cellStyle name="Porcentual 17 2" xfId="2201"/>
    <cellStyle name="Porcentual 18" xfId="2202"/>
    <cellStyle name="Porcentual 18 2" xfId="2203"/>
    <cellStyle name="Porcentual 19" xfId="2204"/>
    <cellStyle name="Porcentual 19 2" xfId="2205"/>
    <cellStyle name="Porcentual 2" xfId="2206"/>
    <cellStyle name="Porcentual 2 2" xfId="2207"/>
    <cellStyle name="Porcentual 2 2 2" xfId="2208"/>
    <cellStyle name="Porcentual 2 2 3" xfId="2209"/>
    <cellStyle name="Porcentual 2 2 4" xfId="2210"/>
    <cellStyle name="Porcentual 2 2 5" xfId="2211"/>
    <cellStyle name="Porcentual 2 3" xfId="2212"/>
    <cellStyle name="Porcentual 2 3 2" xfId="2213"/>
    <cellStyle name="Porcentual 2 4" xfId="2214"/>
    <cellStyle name="Porcentual 2 5" xfId="2215"/>
    <cellStyle name="Porcentual 2 6" xfId="2216"/>
    <cellStyle name="Porcentual 20" xfId="2217"/>
    <cellStyle name="Porcentual 20 2" xfId="2218"/>
    <cellStyle name="Porcentual 21" xfId="2219"/>
    <cellStyle name="Porcentual 21 2" xfId="2220"/>
    <cellStyle name="Porcentual 22" xfId="2221"/>
    <cellStyle name="Porcentual 22 2" xfId="2222"/>
    <cellStyle name="Porcentual 23" xfId="2223"/>
    <cellStyle name="Porcentual 23 2" xfId="2224"/>
    <cellStyle name="Porcentual 24" xfId="2225"/>
    <cellStyle name="Porcentual 24 2" xfId="2226"/>
    <cellStyle name="Porcentual 25" xfId="2227"/>
    <cellStyle name="Porcentual 25 2" xfId="2228"/>
    <cellStyle name="Porcentual 26" xfId="2229"/>
    <cellStyle name="Porcentual 26 2" xfId="2230"/>
    <cellStyle name="Porcentual 27" xfId="2231"/>
    <cellStyle name="Porcentual 27 2" xfId="2232"/>
    <cellStyle name="Porcentual 28" xfId="2233"/>
    <cellStyle name="Porcentual 28 2" xfId="2234"/>
    <cellStyle name="Porcentual 29" xfId="2235"/>
    <cellStyle name="Porcentual 29 2" xfId="2236"/>
    <cellStyle name="Porcentual 3" xfId="2237"/>
    <cellStyle name="Porcentual 3 2" xfId="2238"/>
    <cellStyle name="Porcentual 30" xfId="2239"/>
    <cellStyle name="Porcentual 30 2" xfId="2240"/>
    <cellStyle name="Porcentual 31" xfId="2241"/>
    <cellStyle name="Porcentual 31 2" xfId="2242"/>
    <cellStyle name="Porcentual 32" xfId="2243"/>
    <cellStyle name="Porcentual 32 2" xfId="2244"/>
    <cellStyle name="Porcentual 33" xfId="2245"/>
    <cellStyle name="Porcentual 33 2" xfId="2246"/>
    <cellStyle name="Porcentual 34" xfId="2247"/>
    <cellStyle name="Porcentual 34 2" xfId="2248"/>
    <cellStyle name="Porcentual 35" xfId="2249"/>
    <cellStyle name="Porcentual 35 2" xfId="2250"/>
    <cellStyle name="Porcentual 36" xfId="2251"/>
    <cellStyle name="Porcentual 36 2" xfId="2252"/>
    <cellStyle name="Porcentual 37" xfId="2253"/>
    <cellStyle name="Porcentual 37 2" xfId="2254"/>
    <cellStyle name="Porcentual 38" xfId="2255"/>
    <cellStyle name="Porcentual 38 2" xfId="2256"/>
    <cellStyle name="Porcentual 39" xfId="2257"/>
    <cellStyle name="Porcentual 39 2" xfId="2258"/>
    <cellStyle name="Porcentual 4" xfId="2259"/>
    <cellStyle name="Porcentual 4 2" xfId="2260"/>
    <cellStyle name="Porcentual 40" xfId="2261"/>
    <cellStyle name="Porcentual 40 2" xfId="2262"/>
    <cellStyle name="Porcentual 41" xfId="2263"/>
    <cellStyle name="Porcentual 41 2" xfId="2264"/>
    <cellStyle name="Porcentual 42" xfId="2265"/>
    <cellStyle name="Porcentual 42 2" xfId="2266"/>
    <cellStyle name="Porcentual 43" xfId="2267"/>
    <cellStyle name="Porcentual 43 2" xfId="2268"/>
    <cellStyle name="Porcentual 44" xfId="2269"/>
    <cellStyle name="Porcentual 44 2" xfId="2270"/>
    <cellStyle name="Porcentual 45" xfId="2271"/>
    <cellStyle name="Porcentual 45 2" xfId="2272"/>
    <cellStyle name="Porcentual 46" xfId="2273"/>
    <cellStyle name="Porcentual 46 2" xfId="2274"/>
    <cellStyle name="Porcentual 47" xfId="2275"/>
    <cellStyle name="Porcentual 47 2" xfId="2276"/>
    <cellStyle name="Porcentual 48" xfId="2277"/>
    <cellStyle name="Porcentual 48 2" xfId="2278"/>
    <cellStyle name="Porcentual 49" xfId="2279"/>
    <cellStyle name="Porcentual 49 2" xfId="2280"/>
    <cellStyle name="Porcentual 5" xfId="2281"/>
    <cellStyle name="Porcentual 5 2" xfId="2282"/>
    <cellStyle name="Porcentual 50" xfId="2283"/>
    <cellStyle name="Porcentual 50 2" xfId="2284"/>
    <cellStyle name="Porcentual 51" xfId="2285"/>
    <cellStyle name="Porcentual 51 2" xfId="2286"/>
    <cellStyle name="Porcentual 52" xfId="2287"/>
    <cellStyle name="Porcentual 52 2" xfId="2288"/>
    <cellStyle name="Porcentual 53" xfId="2289"/>
    <cellStyle name="Porcentual 53 2" xfId="2290"/>
    <cellStyle name="Porcentual 54" xfId="2291"/>
    <cellStyle name="Porcentual 54 2" xfId="2292"/>
    <cellStyle name="Porcentual 55" xfId="2293"/>
    <cellStyle name="Porcentual 55 2" xfId="2294"/>
    <cellStyle name="Porcentual 56" xfId="2295"/>
    <cellStyle name="Porcentual 56 2" xfId="2296"/>
    <cellStyle name="Porcentual 57" xfId="2297"/>
    <cellStyle name="Porcentual 57 2" xfId="2298"/>
    <cellStyle name="Porcentual 58" xfId="2299"/>
    <cellStyle name="Porcentual 58 2" xfId="2300"/>
    <cellStyle name="Porcentual 59" xfId="2301"/>
    <cellStyle name="Porcentual 59 2" xfId="2302"/>
    <cellStyle name="Porcentual 6" xfId="2303"/>
    <cellStyle name="Porcentual 6 2" xfId="2304"/>
    <cellStyle name="Porcentual 60" xfId="2305"/>
    <cellStyle name="Porcentual 60 2" xfId="2306"/>
    <cellStyle name="Porcentual 61" xfId="2307"/>
    <cellStyle name="Porcentual 61 2" xfId="2308"/>
    <cellStyle name="Porcentual 62" xfId="2309"/>
    <cellStyle name="Porcentual 62 2" xfId="2310"/>
    <cellStyle name="Porcentual 63" xfId="2311"/>
    <cellStyle name="Porcentual 63 2" xfId="2312"/>
    <cellStyle name="Porcentual 64" xfId="2313"/>
    <cellStyle name="Porcentual 64 2" xfId="2314"/>
    <cellStyle name="Porcentual 65" xfId="2315"/>
    <cellStyle name="Porcentual 65 2" xfId="2316"/>
    <cellStyle name="Porcentual 66" xfId="2317"/>
    <cellStyle name="Porcentual 66 2" xfId="2318"/>
    <cellStyle name="Porcentual 67" xfId="2319"/>
    <cellStyle name="Porcentual 67 2" xfId="2320"/>
    <cellStyle name="Porcentual 68" xfId="2321"/>
    <cellStyle name="Porcentual 68 2" xfId="2322"/>
    <cellStyle name="Porcentual 69" xfId="2323"/>
    <cellStyle name="Porcentual 69 2" xfId="2324"/>
    <cellStyle name="Porcentual 7" xfId="2325"/>
    <cellStyle name="Porcentual 7 2" xfId="2326"/>
    <cellStyle name="Porcentual 70" xfId="2327"/>
    <cellStyle name="Porcentual 70 2" xfId="2328"/>
    <cellStyle name="Porcentual 71" xfId="2329"/>
    <cellStyle name="Porcentual 71 2" xfId="2330"/>
    <cellStyle name="Porcentual 72" xfId="2331"/>
    <cellStyle name="Porcentual 72 2" xfId="2332"/>
    <cellStyle name="Porcentual 73" xfId="2333"/>
    <cellStyle name="Porcentual 73 2" xfId="2334"/>
    <cellStyle name="Porcentual 74" xfId="2335"/>
    <cellStyle name="Porcentual 74 2" xfId="2336"/>
    <cellStyle name="Porcentual 75" xfId="2337"/>
    <cellStyle name="Porcentual 75 2" xfId="2338"/>
    <cellStyle name="Porcentual 76" xfId="2339"/>
    <cellStyle name="Porcentual 76 2" xfId="2340"/>
    <cellStyle name="Porcentual 77" xfId="2341"/>
    <cellStyle name="Porcentual 77 2" xfId="2342"/>
    <cellStyle name="Porcentual 78" xfId="2343"/>
    <cellStyle name="Porcentual 78 2" xfId="2344"/>
    <cellStyle name="Porcentual 79" xfId="2345"/>
    <cellStyle name="Porcentual 79 2" xfId="2346"/>
    <cellStyle name="Porcentual 8" xfId="2347"/>
    <cellStyle name="Porcentual 8 2" xfId="2348"/>
    <cellStyle name="Porcentual 80" xfId="2349"/>
    <cellStyle name="Porcentual 80 2" xfId="2350"/>
    <cellStyle name="Porcentual 81" xfId="2351"/>
    <cellStyle name="Porcentual 81 2" xfId="2352"/>
    <cellStyle name="Porcentual 82" xfId="2353"/>
    <cellStyle name="Porcentual 82 2" xfId="2354"/>
    <cellStyle name="Porcentual 83" xfId="2355"/>
    <cellStyle name="Porcentual 83 2" xfId="2356"/>
    <cellStyle name="Porcentual 84" xfId="2357"/>
    <cellStyle name="Porcentual 84 2" xfId="2358"/>
    <cellStyle name="Porcentual 85" xfId="2359"/>
    <cellStyle name="Porcentual 85 2" xfId="2360"/>
    <cellStyle name="Porcentual 86" xfId="2361"/>
    <cellStyle name="Porcentual 86 2" xfId="2362"/>
    <cellStyle name="Porcentual 87" xfId="2363"/>
    <cellStyle name="Porcentual 87 2" xfId="2364"/>
    <cellStyle name="Porcentual 88" xfId="2365"/>
    <cellStyle name="Porcentual 88 2" xfId="2366"/>
    <cellStyle name="Porcentual 89" xfId="2367"/>
    <cellStyle name="Porcentual 89 2" xfId="2368"/>
    <cellStyle name="Porcentual 9" xfId="2369"/>
    <cellStyle name="Porcentual 9 2" xfId="2370"/>
    <cellStyle name="Porcentual 90" xfId="2371"/>
    <cellStyle name="Porcentual 90 2" xfId="2372"/>
    <cellStyle name="Porcentual 91" xfId="2373"/>
    <cellStyle name="Porcentual 91 2" xfId="2374"/>
    <cellStyle name="Porcentual 92" xfId="2375"/>
    <cellStyle name="Porcentual 92 2" xfId="2376"/>
    <cellStyle name="Porcentual 93" xfId="2377"/>
    <cellStyle name="Porcentual 93 2" xfId="2378"/>
    <cellStyle name="Porcentual 94" xfId="2379"/>
    <cellStyle name="Porcentual 94 2" xfId="2380"/>
    <cellStyle name="Porcentual 95" xfId="2381"/>
    <cellStyle name="Porcentual 95 2" xfId="2382"/>
    <cellStyle name="Porcentual 96" xfId="2383"/>
    <cellStyle name="Porcentual 96 2" xfId="2384"/>
    <cellStyle name="Porcentual 97" xfId="2385"/>
    <cellStyle name="Porcentual 97 2" xfId="2386"/>
    <cellStyle name="Porcentual 98" xfId="2387"/>
    <cellStyle name="Porcentual 98 2" xfId="2388"/>
    <cellStyle name="Porcentual 99" xfId="2389"/>
    <cellStyle name="Porcentual 99 2" xfId="2390"/>
    <cellStyle name="Salida 2" xfId="2391"/>
    <cellStyle name="Salida 2 2" xfId="2392"/>
    <cellStyle name="Salida 3" xfId="2393"/>
    <cellStyle name="Salida 4" xfId="2394"/>
    <cellStyle name="t3" xfId="2395"/>
    <cellStyle name="Texto de advertencia 2" xfId="2396"/>
    <cellStyle name="Texto de advertencia 3" xfId="2397"/>
    <cellStyle name="Texto de advertencia 4" xfId="2398"/>
    <cellStyle name="Texto explicativo 2" xfId="2399"/>
    <cellStyle name="Texto explicativo 3" xfId="2400"/>
    <cellStyle name="Texto explicativo 4" xfId="2401"/>
    <cellStyle name="Title" xfId="2402"/>
    <cellStyle name="Título 1 2" xfId="2403"/>
    <cellStyle name="Título 1 3" xfId="2404"/>
    <cellStyle name="Título 1 4" xfId="2405"/>
    <cellStyle name="Título 2 2" xfId="2406"/>
    <cellStyle name="Título 2 3" xfId="2407"/>
    <cellStyle name="Título 2 4" xfId="2408"/>
    <cellStyle name="Título 3 2" xfId="2409"/>
    <cellStyle name="Título 3 2 2" xfId="2410"/>
    <cellStyle name="Título 3 3" xfId="2411"/>
    <cellStyle name="Título 3 3 2" xfId="2412"/>
    <cellStyle name="Título 3 4" xfId="2413"/>
    <cellStyle name="Título 3 4 2" xfId="2414"/>
    <cellStyle name="Título 4" xfId="2415"/>
    <cellStyle name="Título 5" xfId="2416"/>
    <cellStyle name="Título 6" xfId="2417"/>
    <cellStyle name="Total 2" xfId="2418"/>
    <cellStyle name="Total 2 2" xfId="2419"/>
    <cellStyle name="Total 3" xfId="2420"/>
    <cellStyle name="Total 4" xfId="2421"/>
    <cellStyle name="Warning Text" xfId="24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3</xdr:row>
          <xdr:rowOff>9525</xdr:rowOff>
        </xdr:from>
        <xdr:to>
          <xdr:col>0</xdr:col>
          <xdr:colOff>28575</xdr:colOff>
          <xdr:row>3</xdr:row>
          <xdr:rowOff>9525</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1</xdr:col>
      <xdr:colOff>2724630</xdr:colOff>
      <xdr:row>0</xdr:row>
      <xdr:rowOff>94450</xdr:rowOff>
    </xdr:from>
    <xdr:to>
      <xdr:col>3</xdr:col>
      <xdr:colOff>174590</xdr:colOff>
      <xdr:row>2</xdr:row>
      <xdr:rowOff>62533</xdr:rowOff>
    </xdr:to>
    <xdr:pic>
      <xdr:nvPicPr>
        <xdr:cNvPr id="4" name="image1.jpeg">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cstate="print"/>
        <a:stretch>
          <a:fillRect/>
        </a:stretch>
      </xdr:blipFill>
      <xdr:spPr>
        <a:xfrm>
          <a:off x="3240101" y="94450"/>
          <a:ext cx="2963254" cy="7749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iebre\INGENIEROS%20DE%20PROYECTOS\chi1fin\Acta\Acta\acta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iebre\INGENIEROS%20DE%20PROYECTOS\Users\obci\AppData\Local\Temp\Documents%20and%20Settings\crendon.HMV\Local%20Settings\Temporary%20Internet%20Files\OLK3\85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LICITACIONES\user\Documents\INGELECSA%202012\CLIENTES%202012\CERREJON\OFERTA%20MODIFICABL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ospino/Documents/GOBERNACION_ARNO/MUNICIPIOS%20&amp;%20CORREGIMIENTOS/1.%20CORREGIMIENTO/1.%20PROYECTOS/4.%20SOCAVON/Presupuesto%20y%20APU%20Acueducto%20SOCAVON%2015%20MARZ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ido"/>
      <sheetName val="Formulario 1"/>
      <sheetName val="Formulario 2"/>
      <sheetName val="Formulario 3"/>
      <sheetName val="Formulario 4"/>
      <sheetName val="Formulario 5"/>
      <sheetName val="Formulario 6"/>
      <sheetName val="RESUMEN"/>
      <sheetName val="Hoja1"/>
    </sheetNames>
    <sheetDataSet>
      <sheetData sheetId="0">
        <row r="2">
          <cell r="A2" t="str">
            <v>CONTRATO No.___________</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RESUMEN"/>
      <sheetName val="Obra Civil+Suministros"/>
      <sheetName val="Costo Interv"/>
      <sheetName val="Análisis Adm. Obra Civil"/>
      <sheetName val="Análisis Adm. Suminis"/>
      <sheetName val="FORMUL UNIFICADO"/>
      <sheetName val="Estudio de Mercado"/>
      <sheetName val="APU ELECTRICOS"/>
      <sheetName val="APU"/>
      <sheetName val="Apu arquitectonicos"/>
      <sheetName val="CUADRILLAS"/>
      <sheetName val="F. Multiplicador"/>
    </sheetNames>
    <sheetDataSet>
      <sheetData sheetId="0"/>
      <sheetData sheetId="1"/>
      <sheetData sheetId="2"/>
      <sheetData sheetId="3"/>
      <sheetData sheetId="4"/>
      <sheetData sheetId="5"/>
      <sheetData sheetId="6"/>
      <sheetData sheetId="7"/>
      <sheetData sheetId="8"/>
      <sheetData sheetId="9"/>
      <sheetData sheetId="10">
        <row r="281">
          <cell r="G281">
            <v>2986085</v>
          </cell>
        </row>
      </sheetData>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K350"/>
  <sheetViews>
    <sheetView showGridLines="0" tabSelected="1" view="pageBreakPreview" zoomScale="85" zoomScaleNormal="85" zoomScaleSheetLayoutView="85" workbookViewId="0">
      <selection activeCell="D353" sqref="D353"/>
    </sheetView>
  </sheetViews>
  <sheetFormatPr baseColWidth="10" defaultColWidth="11.42578125" defaultRowHeight="15"/>
  <cols>
    <col min="1" max="1" width="7.7109375" style="3" bestFit="1" customWidth="1"/>
    <col min="2" max="2" width="71.28515625" bestFit="1" customWidth="1"/>
    <col min="3" max="3" width="11.42578125" customWidth="1"/>
    <col min="4" max="4" width="14.140625" bestFit="1" customWidth="1"/>
    <col min="5" max="5" width="16.42578125" bestFit="1" customWidth="1"/>
    <col min="6" max="6" width="20.42578125" bestFit="1" customWidth="1"/>
    <col min="7" max="7" width="17.7109375" customWidth="1"/>
    <col min="8" max="8" width="16.28515625" customWidth="1"/>
  </cols>
  <sheetData>
    <row r="1" spans="1:8" ht="35.25" customHeight="1">
      <c r="A1" s="177"/>
      <c r="B1" s="178"/>
      <c r="C1" s="178"/>
      <c r="D1" s="178"/>
      <c r="E1" s="178"/>
      <c r="F1" s="179"/>
    </row>
    <row r="2" spans="1:8" s="1" customFormat="1" ht="28.5" customHeight="1">
      <c r="A2" s="194"/>
      <c r="B2" s="195"/>
      <c r="C2" s="195"/>
      <c r="D2" s="195"/>
      <c r="E2" s="195"/>
      <c r="F2" s="196"/>
    </row>
    <row r="3" spans="1:8" s="1" customFormat="1" ht="28.5" customHeight="1">
      <c r="A3" s="206" t="s">
        <v>474</v>
      </c>
      <c r="B3" s="207"/>
      <c r="C3" s="207"/>
      <c r="D3" s="207"/>
      <c r="E3" s="207"/>
      <c r="F3" s="208"/>
    </row>
    <row r="4" spans="1:8" ht="36.75" customHeight="1">
      <c r="A4" s="209" t="s">
        <v>0</v>
      </c>
      <c r="B4" s="210"/>
      <c r="C4" s="210"/>
      <c r="D4" s="210"/>
      <c r="E4" s="210"/>
      <c r="F4" s="211"/>
    </row>
    <row r="5" spans="1:8" ht="15.75">
      <c r="A5" s="212" t="s">
        <v>473</v>
      </c>
      <c r="B5" s="213"/>
      <c r="C5" s="213"/>
      <c r="D5" s="213"/>
      <c r="E5" s="213"/>
      <c r="F5" s="214"/>
    </row>
    <row r="6" spans="1:8">
      <c r="A6" s="200" t="s">
        <v>461</v>
      </c>
      <c r="B6" s="201"/>
      <c r="C6" s="201"/>
      <c r="D6" s="201"/>
      <c r="E6" s="201"/>
      <c r="F6" s="202"/>
    </row>
    <row r="7" spans="1:8">
      <c r="A7" s="4" t="s">
        <v>1</v>
      </c>
      <c r="B7" s="27" t="s">
        <v>2</v>
      </c>
      <c r="C7" s="27" t="s">
        <v>3</v>
      </c>
      <c r="D7" s="28" t="s">
        <v>4</v>
      </c>
      <c r="E7" s="27" t="s">
        <v>5</v>
      </c>
      <c r="F7" s="27" t="s">
        <v>6</v>
      </c>
      <c r="H7" s="5" t="s">
        <v>7</v>
      </c>
    </row>
    <row r="8" spans="1:8">
      <c r="A8" s="29">
        <v>2.1</v>
      </c>
      <c r="B8" s="30" t="s">
        <v>94</v>
      </c>
      <c r="C8" s="31"/>
      <c r="D8" s="32"/>
      <c r="E8" s="33"/>
      <c r="F8" s="34"/>
    </row>
    <row r="9" spans="1:8">
      <c r="A9" s="31" t="s">
        <v>95</v>
      </c>
      <c r="B9" s="35" t="s">
        <v>96</v>
      </c>
      <c r="C9" s="31" t="s">
        <v>97</v>
      </c>
      <c r="D9" s="32">
        <f>+D223+D224+D225</f>
        <v>3614</v>
      </c>
      <c r="E9" s="33">
        <v>3156.1</v>
      </c>
      <c r="F9" s="34">
        <f t="shared" ref="F9:F10" si="0">+E9*D9</f>
        <v>11406145.4</v>
      </c>
      <c r="G9" s="192"/>
    </row>
    <row r="10" spans="1:8">
      <c r="A10" s="31" t="s">
        <v>98</v>
      </c>
      <c r="B10" s="35" t="s">
        <v>99</v>
      </c>
      <c r="C10" s="31" t="s">
        <v>100</v>
      </c>
      <c r="D10" s="32">
        <f>+D9*0.5</f>
        <v>1807</v>
      </c>
      <c r="E10" s="33">
        <v>11860</v>
      </c>
      <c r="F10" s="34">
        <f t="shared" si="0"/>
        <v>21431020</v>
      </c>
      <c r="G10" s="192"/>
    </row>
    <row r="11" spans="1:8">
      <c r="A11" s="29">
        <v>2.2000000000000002</v>
      </c>
      <c r="B11" s="30" t="s">
        <v>102</v>
      </c>
      <c r="C11" s="31"/>
      <c r="D11" s="32"/>
      <c r="E11" s="33"/>
      <c r="F11" s="34"/>
      <c r="G11" s="192"/>
    </row>
    <row r="12" spans="1:8">
      <c r="A12" s="31" t="s">
        <v>103</v>
      </c>
      <c r="B12" s="35" t="s">
        <v>104</v>
      </c>
      <c r="C12" s="31" t="s">
        <v>100</v>
      </c>
      <c r="D12" s="32">
        <v>60</v>
      </c>
      <c r="E12" s="33">
        <v>7488</v>
      </c>
      <c r="F12" s="34">
        <f t="shared" ref="F12:F13" si="1">+E12*D12</f>
        <v>449280</v>
      </c>
      <c r="G12" s="192"/>
    </row>
    <row r="13" spans="1:8">
      <c r="A13" s="31" t="s">
        <v>105</v>
      </c>
      <c r="B13" s="35" t="s">
        <v>106</v>
      </c>
      <c r="C13" s="31" t="s">
        <v>11</v>
      </c>
      <c r="D13" s="32">
        <v>30</v>
      </c>
      <c r="E13" s="33">
        <v>4929</v>
      </c>
      <c r="F13" s="34">
        <f t="shared" si="1"/>
        <v>147870</v>
      </c>
      <c r="G13" s="192"/>
    </row>
    <row r="14" spans="1:8" ht="17.25" customHeight="1">
      <c r="A14" s="29">
        <v>2.2999999999999998</v>
      </c>
      <c r="B14" s="30" t="s">
        <v>108</v>
      </c>
      <c r="C14" s="31"/>
      <c r="D14" s="32"/>
      <c r="E14" s="33"/>
      <c r="F14" s="34"/>
    </row>
    <row r="15" spans="1:8" ht="38.25">
      <c r="A15" s="31" t="s">
        <v>110</v>
      </c>
      <c r="B15" s="35" t="s">
        <v>111</v>
      </c>
      <c r="C15" s="36" t="s">
        <v>112</v>
      </c>
      <c r="D15" s="32">
        <v>2200</v>
      </c>
      <c r="E15" s="33">
        <v>33177</v>
      </c>
      <c r="F15" s="34">
        <f>+E15*D15</f>
        <v>72989400</v>
      </c>
    </row>
    <row r="16" spans="1:8">
      <c r="A16" s="29">
        <v>2.4</v>
      </c>
      <c r="B16" s="37" t="s">
        <v>113</v>
      </c>
      <c r="C16" s="36"/>
      <c r="D16" s="32"/>
      <c r="E16" s="33"/>
      <c r="F16" s="34"/>
    </row>
    <row r="17" spans="1:6" ht="38.25">
      <c r="A17" s="31" t="s">
        <v>114</v>
      </c>
      <c r="B17" s="35" t="s">
        <v>115</v>
      </c>
      <c r="C17" s="36" t="s">
        <v>116</v>
      </c>
      <c r="D17" s="32">
        <v>5</v>
      </c>
      <c r="E17" s="33">
        <v>824514</v>
      </c>
      <c r="F17" s="34">
        <f t="shared" ref="F17:F18" si="2">D17*E17</f>
        <v>4122570</v>
      </c>
    </row>
    <row r="18" spans="1:6" ht="25.5">
      <c r="A18" s="31" t="s">
        <v>117</v>
      </c>
      <c r="B18" s="35" t="s">
        <v>118</v>
      </c>
      <c r="C18" s="36" t="s">
        <v>116</v>
      </c>
      <c r="D18" s="32">
        <v>23</v>
      </c>
      <c r="E18" s="33">
        <v>67899</v>
      </c>
      <c r="F18" s="34">
        <f t="shared" si="2"/>
        <v>1561677</v>
      </c>
    </row>
    <row r="19" spans="1:6">
      <c r="A19" s="29">
        <v>2.5</v>
      </c>
      <c r="B19" s="30" t="s">
        <v>119</v>
      </c>
      <c r="C19" s="31"/>
      <c r="D19" s="32"/>
      <c r="E19" s="33"/>
      <c r="F19" s="34"/>
    </row>
    <row r="20" spans="1:6" ht="30.75" customHeight="1">
      <c r="A20" s="29"/>
      <c r="B20" s="30" t="s">
        <v>120</v>
      </c>
      <c r="C20" s="31"/>
      <c r="D20" s="32"/>
      <c r="E20" s="33"/>
      <c r="F20" s="34"/>
    </row>
    <row r="21" spans="1:6">
      <c r="A21" s="31" t="s">
        <v>121</v>
      </c>
      <c r="B21" s="38" t="s">
        <v>122</v>
      </c>
      <c r="C21" s="31" t="s">
        <v>11</v>
      </c>
      <c r="D21" s="32">
        <f>+D223</f>
        <v>2450</v>
      </c>
      <c r="E21" s="33">
        <v>14113</v>
      </c>
      <c r="F21" s="34">
        <f t="shared" ref="F21" si="3">D21*E21</f>
        <v>34576850</v>
      </c>
    </row>
    <row r="22" spans="1:6" ht="25.5">
      <c r="A22" s="31">
        <v>2.6</v>
      </c>
      <c r="B22" s="39" t="s">
        <v>123</v>
      </c>
      <c r="C22" s="40"/>
      <c r="D22" s="41"/>
      <c r="E22" s="42"/>
      <c r="F22" s="34"/>
    </row>
    <row r="23" spans="1:6">
      <c r="A23" s="31" t="s">
        <v>124</v>
      </c>
      <c r="B23" s="10" t="s">
        <v>125</v>
      </c>
      <c r="C23" s="9" t="s">
        <v>11</v>
      </c>
      <c r="D23" s="14">
        <f>+D224</f>
        <v>18</v>
      </c>
      <c r="E23" s="33">
        <v>7479</v>
      </c>
      <c r="F23" s="34">
        <f>D23*E23</f>
        <v>134622</v>
      </c>
    </row>
    <row r="24" spans="1:6">
      <c r="A24" s="31" t="s">
        <v>126</v>
      </c>
      <c r="B24" s="10" t="s">
        <v>127</v>
      </c>
      <c r="C24" s="9" t="s">
        <v>11</v>
      </c>
      <c r="D24" s="14">
        <f>+D225</f>
        <v>1146</v>
      </c>
      <c r="E24" s="33">
        <v>6722</v>
      </c>
      <c r="F24" s="34">
        <f>D24*E24</f>
        <v>7703412</v>
      </c>
    </row>
    <row r="25" spans="1:6">
      <c r="A25" s="31" t="s">
        <v>128</v>
      </c>
      <c r="B25" s="10" t="s">
        <v>129</v>
      </c>
      <c r="C25" s="9" t="s">
        <v>11</v>
      </c>
      <c r="D25" s="14">
        <f>+D226</f>
        <v>18</v>
      </c>
      <c r="E25" s="33">
        <v>5920</v>
      </c>
      <c r="F25" s="34">
        <f>D25*E25</f>
        <v>106560</v>
      </c>
    </row>
    <row r="26" spans="1:6">
      <c r="A26" s="43">
        <v>2.8</v>
      </c>
      <c r="B26" s="30" t="s">
        <v>130</v>
      </c>
      <c r="C26" s="31"/>
      <c r="D26" s="32"/>
      <c r="E26" s="33"/>
      <c r="F26" s="34"/>
    </row>
    <row r="27" spans="1:6" ht="25.5">
      <c r="A27" s="31" t="s">
        <v>131</v>
      </c>
      <c r="B27" s="35" t="s">
        <v>132</v>
      </c>
      <c r="C27" s="31" t="s">
        <v>133</v>
      </c>
      <c r="D27" s="32">
        <v>600</v>
      </c>
      <c r="E27" s="33">
        <v>26488</v>
      </c>
      <c r="F27" s="34">
        <f>D27*E27</f>
        <v>15892800</v>
      </c>
    </row>
    <row r="28" spans="1:6" ht="25.5">
      <c r="A28" s="31" t="s">
        <v>134</v>
      </c>
      <c r="B28" s="35" t="s">
        <v>135</v>
      </c>
      <c r="C28" s="31" t="s">
        <v>133</v>
      </c>
      <c r="D28" s="32">
        <v>1330</v>
      </c>
      <c r="E28" s="33">
        <v>69165</v>
      </c>
      <c r="F28" s="34">
        <f>ROUND(E28*D28,2)</f>
        <v>91989450</v>
      </c>
    </row>
    <row r="29" spans="1:6" ht="25.5">
      <c r="A29" s="31" t="s">
        <v>136</v>
      </c>
      <c r="B29" s="35" t="s">
        <v>137</v>
      </c>
      <c r="C29" s="31" t="s">
        <v>133</v>
      </c>
      <c r="D29" s="32">
        <v>240</v>
      </c>
      <c r="E29" s="33">
        <v>78320</v>
      </c>
      <c r="F29" s="34">
        <f>ROUND(E29*D29,2)</f>
        <v>18796800</v>
      </c>
    </row>
    <row r="30" spans="1:6">
      <c r="A30" s="43">
        <v>2.9</v>
      </c>
      <c r="B30" s="30" t="s">
        <v>138</v>
      </c>
      <c r="C30" s="31" t="s">
        <v>139</v>
      </c>
      <c r="D30" s="32"/>
      <c r="E30" s="33"/>
      <c r="F30" s="34"/>
    </row>
    <row r="31" spans="1:6" ht="30" customHeight="1">
      <c r="A31" s="43" t="s">
        <v>140</v>
      </c>
      <c r="B31" s="35" t="s">
        <v>141</v>
      </c>
      <c r="C31" s="31" t="s">
        <v>142</v>
      </c>
      <c r="D31" s="32">
        <f>+D12</f>
        <v>60</v>
      </c>
      <c r="E31" s="33">
        <v>92470</v>
      </c>
      <c r="F31" s="34">
        <f>ROUND(E31*D31,2)</f>
        <v>5548200</v>
      </c>
    </row>
    <row r="32" spans="1:6">
      <c r="A32" s="44">
        <v>2.1</v>
      </c>
      <c r="B32" s="30" t="s">
        <v>143</v>
      </c>
      <c r="C32" s="31"/>
      <c r="D32" s="32"/>
      <c r="E32" s="33"/>
      <c r="F32" s="34"/>
    </row>
    <row r="33" spans="1:6" ht="25.5">
      <c r="A33" s="45" t="s">
        <v>140</v>
      </c>
      <c r="B33" s="35" t="s">
        <v>144</v>
      </c>
      <c r="C33" s="31"/>
      <c r="D33" s="32"/>
      <c r="E33" s="33"/>
      <c r="F33" s="34"/>
    </row>
    <row r="34" spans="1:6">
      <c r="A34" s="45" t="s">
        <v>145</v>
      </c>
      <c r="B34" s="35" t="s">
        <v>146</v>
      </c>
      <c r="C34" s="31" t="s">
        <v>11</v>
      </c>
      <c r="D34" s="32">
        <f>+D13</f>
        <v>30</v>
      </c>
      <c r="E34" s="33">
        <v>44595</v>
      </c>
      <c r="F34" s="34">
        <f>ROUND(E34*D34,2)</f>
        <v>1337850</v>
      </c>
    </row>
    <row r="35" spans="1:6">
      <c r="A35" s="47">
        <v>2.1</v>
      </c>
      <c r="B35" s="48" t="s">
        <v>147</v>
      </c>
      <c r="C35" s="49"/>
      <c r="D35" s="50"/>
      <c r="E35" s="51"/>
      <c r="F35" s="34"/>
    </row>
    <row r="36" spans="1:6">
      <c r="A36" s="52" t="s">
        <v>148</v>
      </c>
      <c r="B36" s="35" t="s">
        <v>149</v>
      </c>
      <c r="C36" s="49" t="s">
        <v>150</v>
      </c>
      <c r="D36" s="50">
        <v>200</v>
      </c>
      <c r="E36" s="51">
        <v>6908</v>
      </c>
      <c r="F36" s="34">
        <f>ROUND(E36*D36,2)</f>
        <v>1381600</v>
      </c>
    </row>
    <row r="37" spans="1:6" ht="25.5">
      <c r="A37" s="43">
        <v>2.11</v>
      </c>
      <c r="B37" s="53" t="s">
        <v>151</v>
      </c>
      <c r="C37" s="31"/>
      <c r="D37" s="32"/>
      <c r="E37" s="33"/>
      <c r="F37" s="34"/>
    </row>
    <row r="38" spans="1:6" ht="25.5">
      <c r="A38" s="45" t="s">
        <v>152</v>
      </c>
      <c r="B38" s="38" t="s">
        <v>153</v>
      </c>
      <c r="C38" s="31" t="s">
        <v>154</v>
      </c>
      <c r="D38" s="32">
        <v>11</v>
      </c>
      <c r="E38" s="51">
        <v>414263</v>
      </c>
      <c r="F38" s="34">
        <f>ROUND(E38*D38,2)</f>
        <v>4556893</v>
      </c>
    </row>
    <row r="39" spans="1:6">
      <c r="A39" s="43">
        <v>2.12</v>
      </c>
      <c r="B39" s="53" t="s">
        <v>155</v>
      </c>
      <c r="C39" s="31"/>
      <c r="D39" s="32"/>
      <c r="E39" s="33"/>
      <c r="F39" s="34"/>
    </row>
    <row r="40" spans="1:6">
      <c r="A40" s="45" t="s">
        <v>156</v>
      </c>
      <c r="B40" s="38" t="s">
        <v>157</v>
      </c>
      <c r="C40" s="31" t="s">
        <v>22</v>
      </c>
      <c r="D40" s="32">
        <f>+D229+D230+D234</f>
        <v>15</v>
      </c>
      <c r="E40" s="51">
        <v>4009141</v>
      </c>
      <c r="F40" s="34">
        <f>ROUND(E40*D40,2)</f>
        <v>60137115</v>
      </c>
    </row>
    <row r="41" spans="1:6">
      <c r="A41" s="43">
        <v>2.13</v>
      </c>
      <c r="B41" s="30" t="s">
        <v>158</v>
      </c>
      <c r="C41" s="31"/>
      <c r="D41" s="32"/>
      <c r="E41" s="33"/>
      <c r="F41" s="34"/>
    </row>
    <row r="42" spans="1:6">
      <c r="A42" s="45" t="s">
        <v>159</v>
      </c>
      <c r="B42" s="35" t="s">
        <v>160</v>
      </c>
      <c r="C42" s="31" t="s">
        <v>133</v>
      </c>
      <c r="D42" s="32">
        <f>SUM(D236:D238)*2*1*1*1</f>
        <v>16</v>
      </c>
      <c r="E42" s="51">
        <v>689289</v>
      </c>
      <c r="F42" s="34">
        <f>ROUND(E42*D42,2)</f>
        <v>11028624</v>
      </c>
    </row>
    <row r="43" spans="1:6" ht="38.25">
      <c r="A43" s="46">
        <v>2.15</v>
      </c>
      <c r="B43" s="48" t="s">
        <v>161</v>
      </c>
      <c r="C43" s="49"/>
      <c r="D43" s="50"/>
      <c r="E43" s="51"/>
      <c r="F43" s="34"/>
    </row>
    <row r="44" spans="1:6">
      <c r="A44" s="52" t="s">
        <v>162</v>
      </c>
      <c r="B44" s="17" t="s">
        <v>163</v>
      </c>
      <c r="C44" s="8" t="s">
        <v>22</v>
      </c>
      <c r="D44" s="50">
        <f>+D229</f>
        <v>6</v>
      </c>
      <c r="E44" s="51">
        <v>142820</v>
      </c>
      <c r="F44" s="34">
        <f>ROUND(E44*D44,2)</f>
        <v>856920</v>
      </c>
    </row>
    <row r="45" spans="1:6">
      <c r="A45" s="52" t="s">
        <v>164</v>
      </c>
      <c r="B45" s="54" t="s">
        <v>27</v>
      </c>
      <c r="C45" s="8" t="s">
        <v>22</v>
      </c>
      <c r="D45" s="50">
        <f>+D230</f>
        <v>7</v>
      </c>
      <c r="E45" s="33">
        <v>270306</v>
      </c>
      <c r="F45" s="34">
        <f>ROUND(E45*D45,2)</f>
        <v>1892142</v>
      </c>
    </row>
    <row r="46" spans="1:6" ht="38.25">
      <c r="A46" s="43">
        <v>2.17</v>
      </c>
      <c r="B46" s="30" t="s">
        <v>165</v>
      </c>
      <c r="C46" s="49"/>
      <c r="D46" s="32"/>
      <c r="E46" s="33"/>
      <c r="F46" s="34"/>
    </row>
    <row r="47" spans="1:6">
      <c r="A47" s="52" t="s">
        <v>166</v>
      </c>
      <c r="B47" s="54" t="s">
        <v>27</v>
      </c>
      <c r="C47" s="49" t="s">
        <v>22</v>
      </c>
      <c r="D47" s="32">
        <v>1</v>
      </c>
      <c r="E47" s="33">
        <v>699243</v>
      </c>
      <c r="F47" s="34">
        <f>ROUND(E47*D47,2)</f>
        <v>699243</v>
      </c>
    </row>
    <row r="48" spans="1:6" ht="30">
      <c r="A48" s="55">
        <v>2.1800000000000002</v>
      </c>
      <c r="B48" s="56" t="s">
        <v>167</v>
      </c>
      <c r="C48" s="49"/>
      <c r="D48" s="32"/>
      <c r="E48" s="33"/>
      <c r="F48" s="34"/>
    </row>
    <row r="49" spans="1:11">
      <c r="A49" s="52" t="s">
        <v>168</v>
      </c>
      <c r="B49" s="54" t="s">
        <v>169</v>
      </c>
      <c r="C49" s="49" t="s">
        <v>22</v>
      </c>
      <c r="D49" s="32">
        <v>2</v>
      </c>
      <c r="E49" s="33">
        <v>902265</v>
      </c>
      <c r="F49" s="34">
        <f>D49*E49</f>
        <v>1804530</v>
      </c>
    </row>
    <row r="50" spans="1:11" ht="51">
      <c r="A50" s="43">
        <v>2.19</v>
      </c>
      <c r="B50" s="30" t="s">
        <v>170</v>
      </c>
      <c r="C50" s="31"/>
      <c r="D50" s="32"/>
      <c r="E50" s="33"/>
      <c r="F50" s="34"/>
    </row>
    <row r="51" spans="1:11">
      <c r="A51" s="45" t="s">
        <v>171</v>
      </c>
      <c r="B51" s="38" t="s">
        <v>163</v>
      </c>
      <c r="C51" s="31" t="s">
        <v>22</v>
      </c>
      <c r="D51" s="32">
        <f>+D234</f>
        <v>2</v>
      </c>
      <c r="E51" s="33">
        <v>160219</v>
      </c>
      <c r="F51" s="34">
        <f>ROUND(E51*D51,2)</f>
        <v>320438</v>
      </c>
    </row>
    <row r="52" spans="1:11">
      <c r="A52" s="44">
        <v>2.2000000000000002</v>
      </c>
      <c r="B52" s="20" t="s">
        <v>172</v>
      </c>
      <c r="C52" s="15"/>
      <c r="D52" s="14"/>
      <c r="E52" s="33"/>
      <c r="F52" s="34"/>
    </row>
    <row r="53" spans="1:11" ht="38.25">
      <c r="A53" s="44" t="s">
        <v>173</v>
      </c>
      <c r="B53" s="20" t="s">
        <v>174</v>
      </c>
      <c r="C53" s="15"/>
      <c r="D53" s="14"/>
      <c r="E53" s="33"/>
      <c r="F53" s="34"/>
    </row>
    <row r="54" spans="1:11">
      <c r="A54" s="45" t="s">
        <v>175</v>
      </c>
      <c r="B54" s="57" t="s">
        <v>176</v>
      </c>
      <c r="C54" s="58" t="s">
        <v>22</v>
      </c>
      <c r="D54" s="32">
        <v>1</v>
      </c>
      <c r="E54" s="33">
        <v>3740000</v>
      </c>
      <c r="F54" s="34">
        <f t="shared" ref="F54" si="4">ROUND(E54*D54,2)</f>
        <v>3740000</v>
      </c>
    </row>
    <row r="55" spans="1:11">
      <c r="A55" s="59">
        <v>2.21</v>
      </c>
      <c r="B55" s="60" t="s">
        <v>177</v>
      </c>
      <c r="C55" s="40"/>
      <c r="D55" s="41"/>
      <c r="E55" s="42"/>
      <c r="F55" s="34"/>
    </row>
    <row r="56" spans="1:11" ht="57.75" customHeight="1">
      <c r="A56" s="45" t="s">
        <v>178</v>
      </c>
      <c r="B56" s="38" t="s">
        <v>179</v>
      </c>
      <c r="C56" s="31" t="s">
        <v>22</v>
      </c>
      <c r="D56" s="32">
        <f>+D268</f>
        <v>28</v>
      </c>
      <c r="E56" s="33">
        <v>54223</v>
      </c>
      <c r="F56" s="34">
        <f>D56*E56</f>
        <v>1518244</v>
      </c>
    </row>
    <row r="57" spans="1:11">
      <c r="A57" s="45">
        <v>2.23</v>
      </c>
      <c r="B57" s="60" t="s">
        <v>180</v>
      </c>
      <c r="C57" s="62"/>
      <c r="D57" s="23"/>
      <c r="E57" s="61"/>
      <c r="F57" s="34"/>
      <c r="H57" s="26" t="e">
        <f>+#REF!</f>
        <v>#REF!</v>
      </c>
    </row>
    <row r="58" spans="1:11">
      <c r="A58" s="45" t="s">
        <v>181</v>
      </c>
      <c r="B58" s="38" t="s">
        <v>182</v>
      </c>
      <c r="C58" s="62" t="s">
        <v>11</v>
      </c>
      <c r="D58" s="23">
        <v>40</v>
      </c>
      <c r="E58" s="61">
        <v>87462</v>
      </c>
      <c r="F58" s="34">
        <f t="shared" ref="F58" si="5">D58*E58</f>
        <v>3498480</v>
      </c>
    </row>
    <row r="59" spans="1:11">
      <c r="A59" s="186"/>
      <c r="B59" s="187"/>
      <c r="C59" s="187"/>
      <c r="D59" s="187"/>
      <c r="E59" s="187"/>
      <c r="F59" s="188"/>
    </row>
    <row r="60" spans="1:11">
      <c r="A60" s="200" t="s">
        <v>462</v>
      </c>
      <c r="B60" s="201"/>
      <c r="C60" s="201"/>
      <c r="D60" s="201"/>
      <c r="E60" s="201"/>
      <c r="F60" s="202"/>
    </row>
    <row r="61" spans="1:11" s="2" customFormat="1">
      <c r="A61" s="4" t="s">
        <v>1</v>
      </c>
      <c r="B61" s="4" t="s">
        <v>2</v>
      </c>
      <c r="C61" s="4" t="s">
        <v>183</v>
      </c>
      <c r="D61" s="99" t="s">
        <v>184</v>
      </c>
      <c r="E61" s="99" t="s">
        <v>185</v>
      </c>
      <c r="F61" s="4" t="s">
        <v>186</v>
      </c>
      <c r="G61"/>
      <c r="H61"/>
      <c r="I61"/>
      <c r="J61"/>
      <c r="K61"/>
    </row>
    <row r="62" spans="1:11" s="2" customFormat="1">
      <c r="A62" s="101">
        <v>4.0999999999999996</v>
      </c>
      <c r="B62" s="102" t="s">
        <v>250</v>
      </c>
      <c r="C62" s="101"/>
      <c r="D62" s="100"/>
      <c r="E62" s="100"/>
      <c r="F62" s="68"/>
      <c r="G62"/>
      <c r="H62"/>
      <c r="I62"/>
      <c r="J62"/>
      <c r="K62"/>
    </row>
    <row r="63" spans="1:11" s="2" customFormat="1" ht="38.25">
      <c r="A63" s="103" t="s">
        <v>251</v>
      </c>
      <c r="B63" s="104" t="s">
        <v>252</v>
      </c>
      <c r="C63" s="105" t="s">
        <v>133</v>
      </c>
      <c r="D63" s="80">
        <v>196</v>
      </c>
      <c r="E63" s="73">
        <v>33177</v>
      </c>
      <c r="F63" s="71">
        <f t="shared" ref="F63" si="6">D63*E63</f>
        <v>6502692</v>
      </c>
      <c r="G63"/>
      <c r="H63"/>
      <c r="I63"/>
      <c r="J63"/>
      <c r="K63"/>
    </row>
    <row r="64" spans="1:11" s="2" customFormat="1">
      <c r="A64" s="101">
        <v>4.2</v>
      </c>
      <c r="B64" s="102" t="s">
        <v>253</v>
      </c>
      <c r="C64" s="101"/>
      <c r="D64" s="80"/>
      <c r="E64" s="73"/>
      <c r="F64" s="71"/>
      <c r="G64"/>
      <c r="H64"/>
      <c r="I64"/>
      <c r="J64"/>
      <c r="K64"/>
    </row>
    <row r="65" spans="1:11" s="2" customFormat="1" ht="25.5">
      <c r="A65" s="103" t="s">
        <v>254</v>
      </c>
      <c r="B65" s="106" t="s">
        <v>255</v>
      </c>
      <c r="C65" s="107" t="s">
        <v>133</v>
      </c>
      <c r="D65" s="108">
        <v>157</v>
      </c>
      <c r="E65" s="73">
        <v>69165</v>
      </c>
      <c r="F65" s="71">
        <f t="shared" ref="F65" si="7">D65*E65</f>
        <v>10858905</v>
      </c>
      <c r="G65"/>
      <c r="H65"/>
      <c r="I65"/>
      <c r="J65"/>
      <c r="K65"/>
    </row>
    <row r="66" spans="1:11" s="2" customFormat="1" ht="25.5">
      <c r="A66" s="101">
        <v>4.3</v>
      </c>
      <c r="B66" s="102" t="s">
        <v>256</v>
      </c>
      <c r="C66" s="105"/>
      <c r="D66" s="100"/>
      <c r="E66" s="73"/>
      <c r="F66" s="71"/>
      <c r="G66"/>
      <c r="H66"/>
      <c r="I66"/>
      <c r="J66"/>
      <c r="K66"/>
    </row>
    <row r="67" spans="1:11" s="2" customFormat="1">
      <c r="A67" s="109" t="s">
        <v>257</v>
      </c>
      <c r="B67" s="110" t="s">
        <v>258</v>
      </c>
      <c r="C67" s="105" t="s">
        <v>100</v>
      </c>
      <c r="D67" s="80">
        <v>32</v>
      </c>
      <c r="E67" s="73">
        <v>30124</v>
      </c>
      <c r="F67" s="71">
        <f t="shared" ref="F67:F74" si="8">D67*E67</f>
        <v>963968</v>
      </c>
      <c r="G67"/>
      <c r="H67"/>
      <c r="I67"/>
      <c r="J67"/>
      <c r="K67"/>
    </row>
    <row r="68" spans="1:11" s="2" customFormat="1" ht="25.5">
      <c r="A68" s="109" t="s">
        <v>259</v>
      </c>
      <c r="B68" s="111" t="s">
        <v>260</v>
      </c>
      <c r="C68" s="105" t="s">
        <v>133</v>
      </c>
      <c r="D68" s="80">
        <v>9.5</v>
      </c>
      <c r="E68" s="73">
        <v>1169536</v>
      </c>
      <c r="F68" s="71">
        <f t="shared" si="8"/>
        <v>11110592</v>
      </c>
      <c r="G68"/>
      <c r="H68"/>
      <c r="I68"/>
      <c r="J68"/>
      <c r="K68"/>
    </row>
    <row r="69" spans="1:11" s="2" customFormat="1">
      <c r="A69" s="101">
        <v>4.4000000000000004</v>
      </c>
      <c r="B69" s="112" t="s">
        <v>261</v>
      </c>
      <c r="C69" s="105"/>
      <c r="D69" s="80"/>
      <c r="E69" s="73"/>
      <c r="F69" s="71"/>
      <c r="G69"/>
      <c r="H69"/>
      <c r="I69"/>
      <c r="J69"/>
      <c r="K69"/>
    </row>
    <row r="70" spans="1:11" s="2" customFormat="1">
      <c r="A70" s="113" t="s">
        <v>262</v>
      </c>
      <c r="B70" s="114" t="s">
        <v>263</v>
      </c>
      <c r="C70" s="107" t="s">
        <v>133</v>
      </c>
      <c r="D70" s="80">
        <v>5.5</v>
      </c>
      <c r="E70" s="73">
        <v>1134872</v>
      </c>
      <c r="F70" s="71">
        <f t="shared" si="8"/>
        <v>6241796</v>
      </c>
      <c r="G70"/>
      <c r="H70"/>
      <c r="I70"/>
      <c r="J70"/>
      <c r="K70"/>
    </row>
    <row r="71" spans="1:11" s="2" customFormat="1">
      <c r="A71" s="113" t="s">
        <v>264</v>
      </c>
      <c r="B71" s="114" t="s">
        <v>265</v>
      </c>
      <c r="C71" s="107" t="s">
        <v>133</v>
      </c>
      <c r="D71" s="80">
        <v>18.2</v>
      </c>
      <c r="E71" s="73">
        <v>1178375</v>
      </c>
      <c r="F71" s="71">
        <f t="shared" si="8"/>
        <v>21446425</v>
      </c>
      <c r="G71"/>
      <c r="H71"/>
      <c r="I71"/>
      <c r="J71"/>
      <c r="K71"/>
    </row>
    <row r="72" spans="1:11" s="2" customFormat="1">
      <c r="A72" s="113"/>
      <c r="B72" s="114" t="s">
        <v>266</v>
      </c>
      <c r="C72" s="107" t="s">
        <v>133</v>
      </c>
      <c r="D72" s="80">
        <v>11.25</v>
      </c>
      <c r="E72" s="73">
        <v>981249</v>
      </c>
      <c r="F72" s="71">
        <f t="shared" si="8"/>
        <v>11039051.25</v>
      </c>
      <c r="G72"/>
      <c r="H72"/>
      <c r="I72"/>
      <c r="J72"/>
      <c r="K72"/>
    </row>
    <row r="73" spans="1:11" s="2" customFormat="1">
      <c r="A73" s="101">
        <v>4.5</v>
      </c>
      <c r="B73" s="102" t="s">
        <v>147</v>
      </c>
      <c r="C73" s="105"/>
      <c r="D73" s="80"/>
      <c r="E73" s="73"/>
      <c r="F73" s="71"/>
      <c r="G73"/>
      <c r="H73"/>
      <c r="I73"/>
      <c r="J73"/>
      <c r="K73"/>
    </row>
    <row r="74" spans="1:11" s="2" customFormat="1">
      <c r="A74" s="103" t="s">
        <v>267</v>
      </c>
      <c r="B74" s="104" t="s">
        <v>268</v>
      </c>
      <c r="C74" s="105" t="s">
        <v>150</v>
      </c>
      <c r="D74" s="80">
        <v>11450</v>
      </c>
      <c r="E74" s="73">
        <v>6908</v>
      </c>
      <c r="F74" s="71">
        <f t="shared" si="8"/>
        <v>79096600</v>
      </c>
      <c r="G74"/>
      <c r="H74"/>
      <c r="I74"/>
      <c r="J74"/>
      <c r="K74"/>
    </row>
    <row r="75" spans="1:11" s="2" customFormat="1">
      <c r="A75" s="101">
        <v>4.5999999999999996</v>
      </c>
      <c r="B75" s="102" t="s">
        <v>269</v>
      </c>
      <c r="C75" s="105"/>
      <c r="D75" s="80"/>
      <c r="E75" s="73"/>
      <c r="F75" s="71"/>
      <c r="G75"/>
      <c r="H75"/>
      <c r="I75"/>
      <c r="J75"/>
      <c r="K75"/>
    </row>
    <row r="76" spans="1:11" s="2" customFormat="1">
      <c r="A76" s="103" t="s">
        <v>270</v>
      </c>
      <c r="B76" s="104" t="s">
        <v>271</v>
      </c>
      <c r="C76" s="105" t="s">
        <v>100</v>
      </c>
      <c r="D76" s="80">
        <v>50</v>
      </c>
      <c r="E76" s="73">
        <v>16708</v>
      </c>
      <c r="F76" s="71">
        <f t="shared" ref="F76" si="9">ROUND(+E76*D76,0)</f>
        <v>835400</v>
      </c>
      <c r="G76"/>
      <c r="H76"/>
      <c r="I76"/>
      <c r="J76"/>
      <c r="K76"/>
    </row>
    <row r="77" spans="1:11" s="2" customFormat="1">
      <c r="A77" s="68">
        <v>4.7</v>
      </c>
      <c r="B77" s="89" t="s">
        <v>272</v>
      </c>
      <c r="C77" s="90"/>
      <c r="D77" s="91"/>
      <c r="E77" s="71"/>
      <c r="F77" s="71"/>
      <c r="G77"/>
      <c r="H77"/>
      <c r="I77"/>
      <c r="J77"/>
      <c r="K77"/>
    </row>
    <row r="78" spans="1:11" s="2" customFormat="1" ht="38.25">
      <c r="A78" s="68" t="s">
        <v>273</v>
      </c>
      <c r="B78" s="115" t="s">
        <v>274</v>
      </c>
      <c r="C78" s="68"/>
      <c r="D78" s="68"/>
      <c r="E78" s="71"/>
      <c r="F78" s="71"/>
      <c r="G78"/>
      <c r="H78"/>
      <c r="I78"/>
      <c r="J78"/>
      <c r="K78"/>
    </row>
    <row r="79" spans="1:11" s="2" customFormat="1">
      <c r="A79" s="77" t="s">
        <v>275</v>
      </c>
      <c r="B79" s="70" t="s">
        <v>191</v>
      </c>
      <c r="C79" s="69" t="s">
        <v>154</v>
      </c>
      <c r="D79" s="80">
        <v>4</v>
      </c>
      <c r="E79" s="71">
        <v>142259</v>
      </c>
      <c r="F79" s="71">
        <f t="shared" ref="F79:F87" si="10">ROUND(+E79*D79,0)</f>
        <v>569036</v>
      </c>
      <c r="G79"/>
      <c r="H79"/>
      <c r="I79"/>
      <c r="J79"/>
      <c r="K79"/>
    </row>
    <row r="80" spans="1:11" s="2" customFormat="1" ht="38.25">
      <c r="A80" s="68" t="s">
        <v>276</v>
      </c>
      <c r="B80" s="115" t="s">
        <v>277</v>
      </c>
      <c r="C80" s="77"/>
      <c r="D80" s="116"/>
      <c r="E80" s="71"/>
      <c r="F80" s="71"/>
      <c r="G80"/>
      <c r="H80"/>
      <c r="I80"/>
      <c r="J80"/>
      <c r="K80"/>
    </row>
    <row r="81" spans="1:11" s="2" customFormat="1">
      <c r="A81" s="77" t="s">
        <v>278</v>
      </c>
      <c r="B81" s="70" t="s">
        <v>195</v>
      </c>
      <c r="C81" s="69" t="s">
        <v>154</v>
      </c>
      <c r="D81" s="80">
        <v>1</v>
      </c>
      <c r="E81" s="71">
        <v>131421</v>
      </c>
      <c r="F81" s="71">
        <f t="shared" si="10"/>
        <v>131421</v>
      </c>
      <c r="G81"/>
      <c r="H81"/>
      <c r="I81"/>
      <c r="J81"/>
      <c r="K81"/>
    </row>
    <row r="82" spans="1:11" s="2" customFormat="1" ht="38.25">
      <c r="A82" s="117" t="s">
        <v>279</v>
      </c>
      <c r="B82" s="81" t="s">
        <v>280</v>
      </c>
      <c r="C82" s="75"/>
      <c r="D82" s="80"/>
      <c r="E82" s="71"/>
      <c r="F82" s="71"/>
      <c r="G82"/>
      <c r="H82"/>
      <c r="I82"/>
      <c r="J82"/>
      <c r="K82"/>
    </row>
    <row r="83" spans="1:11" s="2" customFormat="1">
      <c r="A83" s="77" t="s">
        <v>281</v>
      </c>
      <c r="B83" s="76" t="s">
        <v>231</v>
      </c>
      <c r="C83" s="75" t="s">
        <v>154</v>
      </c>
      <c r="D83" s="80">
        <v>1</v>
      </c>
      <c r="E83" s="71">
        <v>170897</v>
      </c>
      <c r="F83" s="71">
        <f t="shared" si="10"/>
        <v>170897</v>
      </c>
      <c r="G83"/>
      <c r="H83"/>
      <c r="I83"/>
      <c r="J83"/>
      <c r="K83"/>
    </row>
    <row r="84" spans="1:11" s="2" customFormat="1" ht="23.25" customHeight="1">
      <c r="A84" s="118" t="s">
        <v>282</v>
      </c>
      <c r="B84" s="81" t="s">
        <v>283</v>
      </c>
      <c r="C84" s="75"/>
      <c r="D84" s="80"/>
      <c r="E84" s="71"/>
      <c r="F84" s="71"/>
      <c r="G84"/>
      <c r="H84"/>
      <c r="I84"/>
      <c r="J84"/>
      <c r="K84"/>
    </row>
    <row r="85" spans="1:11" s="2" customFormat="1">
      <c r="A85" s="119" t="s">
        <v>284</v>
      </c>
      <c r="B85" s="76" t="s">
        <v>202</v>
      </c>
      <c r="C85" s="77" t="s">
        <v>11</v>
      </c>
      <c r="D85" s="80">
        <v>18</v>
      </c>
      <c r="E85" s="71">
        <v>74006</v>
      </c>
      <c r="F85" s="71">
        <f t="shared" si="10"/>
        <v>1332108</v>
      </c>
      <c r="G85"/>
      <c r="H85"/>
      <c r="I85"/>
      <c r="J85"/>
      <c r="K85"/>
    </row>
    <row r="86" spans="1:11" s="2" customFormat="1" ht="43.5" customHeight="1">
      <c r="A86" s="68" t="s">
        <v>285</v>
      </c>
      <c r="B86" s="120" t="s">
        <v>286</v>
      </c>
      <c r="C86" s="77"/>
      <c r="D86" s="80"/>
      <c r="E86" s="71"/>
      <c r="F86" s="71"/>
      <c r="G86"/>
      <c r="H86"/>
      <c r="I86"/>
      <c r="J86"/>
      <c r="K86"/>
    </row>
    <row r="87" spans="1:11" s="2" customFormat="1">
      <c r="A87" s="77" t="s">
        <v>287</v>
      </c>
      <c r="B87" s="76" t="s">
        <v>206</v>
      </c>
      <c r="C87" s="79" t="s">
        <v>154</v>
      </c>
      <c r="D87" s="80">
        <v>2</v>
      </c>
      <c r="E87" s="71">
        <v>142259</v>
      </c>
      <c r="F87" s="71">
        <f t="shared" si="10"/>
        <v>284518</v>
      </c>
      <c r="G87"/>
      <c r="H87"/>
      <c r="I87"/>
      <c r="J87"/>
      <c r="K87"/>
    </row>
    <row r="88" spans="1:11" s="2" customFormat="1" ht="38.25">
      <c r="A88" s="77" t="s">
        <v>288</v>
      </c>
      <c r="B88" s="30" t="s">
        <v>289</v>
      </c>
      <c r="C88" s="31"/>
      <c r="D88" s="80"/>
      <c r="E88" s="71"/>
      <c r="F88" s="71"/>
      <c r="G88"/>
      <c r="H88"/>
      <c r="I88"/>
      <c r="J88"/>
      <c r="K88"/>
    </row>
    <row r="89" spans="1:11" s="2" customFormat="1">
      <c r="A89" s="77" t="s">
        <v>290</v>
      </c>
      <c r="B89" s="38" t="s">
        <v>163</v>
      </c>
      <c r="C89" s="31" t="s">
        <v>22</v>
      </c>
      <c r="D89" s="80">
        <v>1</v>
      </c>
      <c r="E89" s="71">
        <v>160219</v>
      </c>
      <c r="F89" s="71">
        <f>ROUND(E89*D89,2)</f>
        <v>160219</v>
      </c>
      <c r="G89"/>
      <c r="H89"/>
      <c r="I89"/>
      <c r="J89"/>
      <c r="K89"/>
    </row>
    <row r="90" spans="1:11" s="2" customFormat="1" ht="28.5" customHeight="1">
      <c r="A90" s="77" t="s">
        <v>291</v>
      </c>
      <c r="B90" s="30" t="s">
        <v>292</v>
      </c>
      <c r="C90" s="31"/>
      <c r="D90" s="80"/>
      <c r="E90" s="71"/>
      <c r="F90" s="71"/>
      <c r="G90"/>
      <c r="H90"/>
      <c r="I90"/>
      <c r="J90"/>
      <c r="K90"/>
    </row>
    <row r="91" spans="1:11" s="2" customFormat="1">
      <c r="A91" s="77" t="s">
        <v>293</v>
      </c>
      <c r="B91" s="38" t="s">
        <v>214</v>
      </c>
      <c r="C91" s="31" t="s">
        <v>22</v>
      </c>
      <c r="D91" s="80">
        <v>2</v>
      </c>
      <c r="E91" s="71">
        <v>142259</v>
      </c>
      <c r="F91" s="71">
        <f t="shared" ref="F91" si="11">ROUND(E91*D91,2)</f>
        <v>284518</v>
      </c>
      <c r="G91"/>
      <c r="H91"/>
      <c r="I91"/>
      <c r="J91"/>
      <c r="K91"/>
    </row>
    <row r="92" spans="1:11" s="2" customFormat="1" ht="38.25">
      <c r="A92" s="77" t="s">
        <v>294</v>
      </c>
      <c r="B92" s="48" t="s">
        <v>161</v>
      </c>
      <c r="C92" s="49"/>
      <c r="D92" s="50"/>
      <c r="E92" s="71"/>
      <c r="F92" s="71"/>
      <c r="G92"/>
      <c r="H92"/>
      <c r="I92"/>
      <c r="J92"/>
      <c r="K92"/>
    </row>
    <row r="93" spans="1:11" s="2" customFormat="1">
      <c r="A93" s="77" t="s">
        <v>295</v>
      </c>
      <c r="B93" s="17" t="s">
        <v>163</v>
      </c>
      <c r="C93" s="8" t="s">
        <v>22</v>
      </c>
      <c r="D93" s="50">
        <v>1</v>
      </c>
      <c r="E93" s="71">
        <v>142820</v>
      </c>
      <c r="F93" s="71">
        <f>ROUND(E93*D93,2)</f>
        <v>142820</v>
      </c>
      <c r="G93"/>
      <c r="H93"/>
      <c r="I93"/>
      <c r="J93"/>
      <c r="K93"/>
    </row>
    <row r="94" spans="1:11" s="2" customFormat="1">
      <c r="A94" s="77" t="s">
        <v>296</v>
      </c>
      <c r="B94" s="54" t="s">
        <v>27</v>
      </c>
      <c r="C94" s="8" t="s">
        <v>22</v>
      </c>
      <c r="D94" s="50">
        <v>2</v>
      </c>
      <c r="E94" s="71">
        <v>190631</v>
      </c>
      <c r="F94" s="71">
        <f>ROUND(E94*D94,2)</f>
        <v>381262</v>
      </c>
      <c r="G94"/>
      <c r="H94"/>
      <c r="I94"/>
      <c r="J94"/>
      <c r="K94"/>
    </row>
    <row r="95" spans="1:11" s="2" customFormat="1">
      <c r="A95" s="77">
        <v>4.8</v>
      </c>
      <c r="B95" s="121" t="s">
        <v>297</v>
      </c>
      <c r="C95" s="91"/>
      <c r="D95" s="122"/>
      <c r="E95" s="71"/>
      <c r="F95" s="71"/>
      <c r="G95"/>
      <c r="H95"/>
      <c r="I95"/>
      <c r="J95"/>
      <c r="K95"/>
    </row>
    <row r="96" spans="1:11" s="2" customFormat="1" ht="38.25">
      <c r="A96" s="77" t="s">
        <v>298</v>
      </c>
      <c r="B96" s="115" t="s">
        <v>274</v>
      </c>
      <c r="C96" s="68"/>
      <c r="D96" s="68"/>
      <c r="E96" s="71"/>
      <c r="F96" s="71"/>
      <c r="G96"/>
      <c r="H96"/>
      <c r="I96"/>
      <c r="J96"/>
      <c r="K96"/>
    </row>
    <row r="97" spans="1:11" s="2" customFormat="1">
      <c r="A97" s="77" t="s">
        <v>299</v>
      </c>
      <c r="B97" s="70" t="s">
        <v>237</v>
      </c>
      <c r="C97" s="69" t="s">
        <v>154</v>
      </c>
      <c r="D97" s="80">
        <v>2</v>
      </c>
      <c r="E97" s="71">
        <v>142259</v>
      </c>
      <c r="F97" s="71">
        <f>D97*E97</f>
        <v>284518</v>
      </c>
      <c r="G97"/>
      <c r="H97"/>
      <c r="I97"/>
      <c r="J97"/>
      <c r="K97"/>
    </row>
    <row r="98" spans="1:11" s="2" customFormat="1">
      <c r="A98" s="77" t="s">
        <v>300</v>
      </c>
      <c r="B98" s="81" t="s">
        <v>283</v>
      </c>
      <c r="C98" s="75"/>
      <c r="D98" s="80"/>
      <c r="E98" s="71"/>
      <c r="F98" s="71"/>
      <c r="G98"/>
      <c r="H98"/>
      <c r="I98"/>
      <c r="J98"/>
      <c r="K98"/>
    </row>
    <row r="99" spans="1:11" s="2" customFormat="1">
      <c r="A99" s="77" t="s">
        <v>301</v>
      </c>
      <c r="B99" s="76" t="s">
        <v>239</v>
      </c>
      <c r="C99" s="77" t="s">
        <v>11</v>
      </c>
      <c r="D99" s="80">
        <v>12</v>
      </c>
      <c r="E99" s="71">
        <v>74006</v>
      </c>
      <c r="F99" s="71">
        <f>D99*E99</f>
        <v>888072</v>
      </c>
      <c r="G99"/>
      <c r="H99"/>
      <c r="I99"/>
      <c r="J99"/>
      <c r="K99"/>
    </row>
    <row r="100" spans="1:11" s="2" customFormat="1" ht="25.5">
      <c r="A100" s="77" t="s">
        <v>302</v>
      </c>
      <c r="B100" s="120" t="s">
        <v>286</v>
      </c>
      <c r="C100" s="77"/>
      <c r="D100" s="80"/>
      <c r="E100" s="71"/>
      <c r="F100" s="71"/>
      <c r="G100"/>
      <c r="H100"/>
      <c r="I100"/>
      <c r="J100"/>
      <c r="K100"/>
    </row>
    <row r="101" spans="1:11" s="2" customFormat="1">
      <c r="A101" s="77" t="s">
        <v>303</v>
      </c>
      <c r="B101" s="76" t="s">
        <v>206</v>
      </c>
      <c r="C101" s="75" t="s">
        <v>154</v>
      </c>
      <c r="D101" s="123">
        <v>2</v>
      </c>
      <c r="E101" s="124">
        <v>142259</v>
      </c>
      <c r="F101" s="71">
        <f>D101*E101</f>
        <v>284518</v>
      </c>
      <c r="G101"/>
      <c r="H101"/>
      <c r="I101"/>
      <c r="J101"/>
      <c r="K101"/>
    </row>
    <row r="102" spans="1:11" s="2" customFormat="1" ht="38.25">
      <c r="A102" s="77" t="s">
        <v>304</v>
      </c>
      <c r="B102" s="81" t="s">
        <v>280</v>
      </c>
      <c r="C102" s="75"/>
      <c r="D102" s="80"/>
      <c r="E102" s="124"/>
      <c r="F102" s="71"/>
      <c r="G102"/>
      <c r="H102"/>
      <c r="I102"/>
      <c r="J102"/>
      <c r="K102"/>
    </row>
    <row r="103" spans="1:11">
      <c r="A103" s="77" t="s">
        <v>305</v>
      </c>
      <c r="B103" s="76" t="s">
        <v>231</v>
      </c>
      <c r="C103" s="75" t="s">
        <v>154</v>
      </c>
      <c r="D103" s="80">
        <v>1</v>
      </c>
      <c r="E103" s="124">
        <v>170897</v>
      </c>
      <c r="F103" s="71">
        <f t="shared" ref="F103:F105" si="12">D103*E103</f>
        <v>170897</v>
      </c>
    </row>
    <row r="104" spans="1:11" ht="38.25">
      <c r="A104" s="77" t="s">
        <v>306</v>
      </c>
      <c r="B104" s="48" t="s">
        <v>161</v>
      </c>
      <c r="C104" s="49"/>
      <c r="D104" s="50"/>
      <c r="E104" s="124"/>
      <c r="F104" s="71"/>
    </row>
    <row r="105" spans="1:11">
      <c r="A105" s="77" t="s">
        <v>307</v>
      </c>
      <c r="B105" s="54" t="s">
        <v>27</v>
      </c>
      <c r="C105" s="8" t="s">
        <v>22</v>
      </c>
      <c r="D105" s="50">
        <v>1</v>
      </c>
      <c r="E105" s="71">
        <v>190631</v>
      </c>
      <c r="F105" s="71">
        <f t="shared" si="12"/>
        <v>190631</v>
      </c>
    </row>
    <row r="106" spans="1:11" ht="20.25" customHeight="1">
      <c r="A106" s="77">
        <v>4.9000000000000004</v>
      </c>
      <c r="B106" s="121" t="s">
        <v>308</v>
      </c>
      <c r="C106" s="91"/>
      <c r="D106" s="122"/>
      <c r="E106" s="71"/>
      <c r="F106" s="71"/>
      <c r="G106" s="26" t="e">
        <f>+#REF!</f>
        <v>#REF!</v>
      </c>
    </row>
    <row r="107" spans="1:11" ht="38.25">
      <c r="A107" s="77" t="s">
        <v>309</v>
      </c>
      <c r="B107" s="115" t="s">
        <v>274</v>
      </c>
      <c r="C107" s="68"/>
      <c r="D107" s="68"/>
      <c r="E107" s="71"/>
      <c r="F107" s="71"/>
    </row>
    <row r="108" spans="1:11">
      <c r="A108" s="77" t="s">
        <v>310</v>
      </c>
      <c r="B108" s="70" t="s">
        <v>222</v>
      </c>
      <c r="C108" s="69" t="s">
        <v>154</v>
      </c>
      <c r="D108" s="80">
        <v>2</v>
      </c>
      <c r="E108" s="71">
        <v>142259</v>
      </c>
      <c r="F108" s="71">
        <f t="shared" ref="F108" si="13">ROUND(+E108*D108,0)</f>
        <v>284518</v>
      </c>
    </row>
    <row r="109" spans="1:11" ht="48" customHeight="1">
      <c r="A109" s="77" t="s">
        <v>311</v>
      </c>
      <c r="B109" s="115" t="s">
        <v>277</v>
      </c>
      <c r="C109" s="77"/>
      <c r="D109" s="80"/>
      <c r="E109" s="71"/>
      <c r="F109" s="71"/>
    </row>
    <row r="110" spans="1:11">
      <c r="A110" s="77" t="s">
        <v>312</v>
      </c>
      <c r="B110" s="70" t="s">
        <v>195</v>
      </c>
      <c r="C110" s="69" t="s">
        <v>154</v>
      </c>
      <c r="D110" s="80">
        <v>1</v>
      </c>
      <c r="E110" s="71">
        <v>131421</v>
      </c>
      <c r="F110" s="71">
        <f t="shared" ref="F110" si="14">ROUND(+E110*D110,0)</f>
        <v>131421</v>
      </c>
    </row>
    <row r="111" spans="1:11">
      <c r="A111" s="77" t="s">
        <v>313</v>
      </c>
      <c r="B111" s="81" t="s">
        <v>283</v>
      </c>
      <c r="C111" s="75"/>
      <c r="D111" s="80"/>
      <c r="E111" s="71"/>
      <c r="F111" s="71"/>
    </row>
    <row r="112" spans="1:11">
      <c r="A112" s="77" t="s">
        <v>314</v>
      </c>
      <c r="B112" s="76" t="s">
        <v>202</v>
      </c>
      <c r="C112" s="77" t="s">
        <v>11</v>
      </c>
      <c r="D112" s="80">
        <v>30</v>
      </c>
      <c r="E112" s="71">
        <v>74006</v>
      </c>
      <c r="F112" s="71">
        <f t="shared" ref="F112" si="15">ROUND(+E112*D112,0)</f>
        <v>2220180</v>
      </c>
    </row>
    <row r="113" spans="1:11" ht="25.5">
      <c r="A113" s="77" t="s">
        <v>315</v>
      </c>
      <c r="B113" s="120" t="s">
        <v>286</v>
      </c>
      <c r="C113" s="77"/>
      <c r="D113" s="80"/>
      <c r="E113" s="71"/>
      <c r="F113" s="71"/>
    </row>
    <row r="114" spans="1:11">
      <c r="A114" s="77" t="s">
        <v>316</v>
      </c>
      <c r="B114" s="76" t="s">
        <v>206</v>
      </c>
      <c r="C114" s="79" t="s">
        <v>154</v>
      </c>
      <c r="D114" s="80">
        <v>5</v>
      </c>
      <c r="E114" s="71">
        <v>142259</v>
      </c>
      <c r="F114" s="71">
        <f t="shared" ref="F114:F118" si="16">ROUND(+E114*D114,0)</f>
        <v>711295</v>
      </c>
    </row>
    <row r="115" spans="1:11" ht="43.5" customHeight="1">
      <c r="A115" s="77" t="s">
        <v>317</v>
      </c>
      <c r="B115" s="81" t="s">
        <v>280</v>
      </c>
      <c r="C115" s="75"/>
      <c r="D115" s="80"/>
      <c r="E115" s="71"/>
      <c r="F115" s="71"/>
    </row>
    <row r="116" spans="1:11">
      <c r="A116" s="77" t="s">
        <v>318</v>
      </c>
      <c r="B116" s="76" t="s">
        <v>231</v>
      </c>
      <c r="C116" s="75" t="s">
        <v>154</v>
      </c>
      <c r="D116" s="80">
        <v>1</v>
      </c>
      <c r="E116" s="71">
        <v>170897</v>
      </c>
      <c r="F116" s="71">
        <f t="shared" si="16"/>
        <v>170897</v>
      </c>
    </row>
    <row r="117" spans="1:11" ht="38.25">
      <c r="A117" s="77" t="s">
        <v>319</v>
      </c>
      <c r="B117" s="48" t="s">
        <v>161</v>
      </c>
      <c r="C117" s="75"/>
      <c r="D117" s="80"/>
      <c r="E117" s="71"/>
      <c r="F117" s="71"/>
    </row>
    <row r="118" spans="1:11" s="2" customFormat="1">
      <c r="A118" s="77" t="s">
        <v>320</v>
      </c>
      <c r="B118" s="54" t="s">
        <v>27</v>
      </c>
      <c r="C118" s="8" t="s">
        <v>22</v>
      </c>
      <c r="D118" s="50">
        <v>2</v>
      </c>
      <c r="E118" s="71">
        <v>190631</v>
      </c>
      <c r="F118" s="71">
        <f t="shared" si="16"/>
        <v>381262</v>
      </c>
      <c r="G118"/>
      <c r="H118"/>
      <c r="I118"/>
      <c r="J118"/>
      <c r="K118"/>
    </row>
    <row r="119" spans="1:11" s="2" customFormat="1">
      <c r="A119" s="125">
        <v>4.0999999999999996</v>
      </c>
      <c r="B119" s="121" t="s">
        <v>247</v>
      </c>
      <c r="C119" s="91"/>
      <c r="D119" s="122"/>
      <c r="E119" s="71"/>
      <c r="F119" s="71"/>
      <c r="G119"/>
      <c r="H119"/>
      <c r="I119"/>
      <c r="J119"/>
      <c r="K119"/>
    </row>
    <row r="120" spans="1:11" s="2" customFormat="1">
      <c r="A120" s="69" t="s">
        <v>321</v>
      </c>
      <c r="B120" s="70" t="s">
        <v>322</v>
      </c>
      <c r="C120" s="69" t="s">
        <v>154</v>
      </c>
      <c r="D120" s="123">
        <v>1</v>
      </c>
      <c r="E120" s="71">
        <v>99200</v>
      </c>
      <c r="F120" s="71">
        <f>D120*E120</f>
        <v>99200</v>
      </c>
      <c r="G120"/>
      <c r="H120"/>
      <c r="I120"/>
      <c r="J120"/>
      <c r="K120"/>
    </row>
    <row r="121" spans="1:11" s="2" customFormat="1">
      <c r="A121" s="64">
        <v>4.1100000000000003</v>
      </c>
      <c r="B121" s="121" t="s">
        <v>323</v>
      </c>
      <c r="C121" s="91"/>
      <c r="D121" s="91"/>
      <c r="E121" s="71"/>
      <c r="F121" s="71"/>
      <c r="G121"/>
      <c r="H121"/>
      <c r="I121"/>
      <c r="J121"/>
      <c r="K121"/>
    </row>
    <row r="122" spans="1:11" s="2" customFormat="1" ht="38.25">
      <c r="A122" s="69" t="s">
        <v>324</v>
      </c>
      <c r="B122" s="70" t="s">
        <v>325</v>
      </c>
      <c r="C122" s="69" t="s">
        <v>97</v>
      </c>
      <c r="D122" s="123">
        <v>5.5</v>
      </c>
      <c r="E122" s="71">
        <v>388470</v>
      </c>
      <c r="F122" s="71">
        <f>D122*E122</f>
        <v>2136585</v>
      </c>
      <c r="G122"/>
      <c r="H122"/>
      <c r="I122"/>
      <c r="J122"/>
      <c r="K122"/>
    </row>
    <row r="123" spans="1:11" s="2" customFormat="1" ht="38.25">
      <c r="A123" s="69" t="s">
        <v>326</v>
      </c>
      <c r="B123" s="70" t="s">
        <v>327</v>
      </c>
      <c r="C123" s="69" t="s">
        <v>97</v>
      </c>
      <c r="D123" s="123">
        <v>5.5</v>
      </c>
      <c r="E123" s="71">
        <v>464094</v>
      </c>
      <c r="F123" s="71">
        <f>D123*E123</f>
        <v>2552517</v>
      </c>
      <c r="G123"/>
      <c r="H123"/>
      <c r="I123"/>
      <c r="J123"/>
      <c r="K123"/>
    </row>
    <row r="124" spans="1:11" s="2" customFormat="1" ht="38.25">
      <c r="A124" s="69" t="s">
        <v>328</v>
      </c>
      <c r="B124" s="86" t="s">
        <v>329</v>
      </c>
      <c r="C124" s="77" t="s">
        <v>11</v>
      </c>
      <c r="D124" s="80">
        <f>3.5*2+1.4*2+6.25*4</f>
        <v>34.799999999999997</v>
      </c>
      <c r="E124" s="71">
        <v>210262</v>
      </c>
      <c r="F124" s="71">
        <f>D124*E124</f>
        <v>7317117.5999999996</v>
      </c>
      <c r="G124"/>
      <c r="H124"/>
      <c r="I124"/>
      <c r="J124"/>
      <c r="K124"/>
    </row>
    <row r="125" spans="1:11" s="2" customFormat="1">
      <c r="A125" s="69" t="s">
        <v>330</v>
      </c>
      <c r="B125" s="86" t="s">
        <v>331</v>
      </c>
      <c r="C125" s="77" t="s">
        <v>154</v>
      </c>
      <c r="D125" s="80">
        <v>12</v>
      </c>
      <c r="E125" s="71">
        <v>71378</v>
      </c>
      <c r="F125" s="71">
        <f>D125*E125</f>
        <v>856536</v>
      </c>
      <c r="G125"/>
      <c r="H125"/>
      <c r="I125"/>
      <c r="J125"/>
      <c r="K125"/>
    </row>
    <row r="126" spans="1:11" s="2" customFormat="1">
      <c r="A126" s="77">
        <v>4.12</v>
      </c>
      <c r="B126" s="53" t="s">
        <v>332</v>
      </c>
      <c r="C126" s="31"/>
      <c r="D126" s="32"/>
      <c r="E126" s="71"/>
      <c r="F126" s="71"/>
      <c r="G126"/>
      <c r="H126"/>
      <c r="I126"/>
      <c r="J126"/>
      <c r="K126"/>
    </row>
    <row r="127" spans="1:11" s="2" customFormat="1" ht="38.25">
      <c r="A127" s="77" t="s">
        <v>333</v>
      </c>
      <c r="B127" s="38" t="s">
        <v>334</v>
      </c>
      <c r="C127" s="79" t="s">
        <v>154</v>
      </c>
      <c r="D127" s="80">
        <v>1</v>
      </c>
      <c r="E127" s="71">
        <v>77350000</v>
      </c>
      <c r="F127" s="71">
        <f t="shared" ref="F127" si="17">ROUND(+E127*D127,0)</f>
        <v>77350000</v>
      </c>
      <c r="G127"/>
      <c r="H127"/>
      <c r="I127"/>
      <c r="J127"/>
      <c r="K127"/>
    </row>
    <row r="128" spans="1:11" s="2" customFormat="1">
      <c r="A128" s="183"/>
      <c r="B128" s="184"/>
      <c r="C128" s="184"/>
      <c r="D128" s="184"/>
      <c r="E128" s="184"/>
      <c r="F128" s="185"/>
      <c r="G128"/>
      <c r="H128"/>
      <c r="I128"/>
      <c r="J128"/>
      <c r="K128"/>
    </row>
    <row r="129" spans="1:11" s="2" customFormat="1">
      <c r="A129" s="200" t="s">
        <v>463</v>
      </c>
      <c r="B129" s="201"/>
      <c r="C129" s="201"/>
      <c r="D129" s="201"/>
      <c r="E129" s="201"/>
      <c r="F129" s="202"/>
      <c r="G129"/>
      <c r="H129"/>
      <c r="I129"/>
      <c r="J129"/>
      <c r="K129"/>
    </row>
    <row r="130" spans="1:11" s="2" customFormat="1">
      <c r="A130" s="4" t="s">
        <v>1</v>
      </c>
      <c r="B130" s="4" t="s">
        <v>2</v>
      </c>
      <c r="C130" s="4" t="s">
        <v>183</v>
      </c>
      <c r="D130" s="99" t="s">
        <v>184</v>
      </c>
      <c r="E130" s="99" t="s">
        <v>185</v>
      </c>
      <c r="F130" s="4" t="s">
        <v>186</v>
      </c>
      <c r="G130"/>
      <c r="H130"/>
      <c r="I130"/>
      <c r="J130"/>
      <c r="K130"/>
    </row>
    <row r="131" spans="1:11" s="2" customFormat="1">
      <c r="A131" s="101">
        <v>5.0999999999999996</v>
      </c>
      <c r="B131" s="102" t="s">
        <v>250</v>
      </c>
      <c r="C131" s="101"/>
      <c r="D131" s="100"/>
      <c r="E131" s="100"/>
      <c r="F131" s="68"/>
      <c r="G131"/>
      <c r="H131"/>
      <c r="I131"/>
      <c r="J131"/>
      <c r="K131"/>
    </row>
    <row r="132" spans="1:11" s="2" customFormat="1" ht="38.25">
      <c r="A132" s="103" t="s">
        <v>335</v>
      </c>
      <c r="B132" s="104" t="s">
        <v>252</v>
      </c>
      <c r="C132" s="105" t="s">
        <v>133</v>
      </c>
      <c r="D132" s="80">
        <v>51</v>
      </c>
      <c r="E132" s="71">
        <v>33177</v>
      </c>
      <c r="F132" s="71">
        <f t="shared" ref="F132:F133" si="18">D132*E132</f>
        <v>1692027</v>
      </c>
      <c r="G132"/>
      <c r="H132"/>
      <c r="I132"/>
      <c r="J132"/>
      <c r="K132"/>
    </row>
    <row r="133" spans="1:11" s="2" customFormat="1" ht="38.25">
      <c r="A133" s="103"/>
      <c r="B133" s="104" t="s">
        <v>336</v>
      </c>
      <c r="C133" s="105" t="s">
        <v>133</v>
      </c>
      <c r="D133" s="80">
        <v>51</v>
      </c>
      <c r="E133" s="71">
        <v>20564</v>
      </c>
      <c r="F133" s="71">
        <f t="shared" si="18"/>
        <v>1048764</v>
      </c>
      <c r="G133"/>
      <c r="H133"/>
      <c r="I133"/>
      <c r="J133"/>
      <c r="K133"/>
    </row>
    <row r="134" spans="1:11" s="2" customFormat="1">
      <c r="A134" s="101">
        <v>5.2</v>
      </c>
      <c r="B134" s="102" t="s">
        <v>253</v>
      </c>
      <c r="C134" s="101"/>
      <c r="D134" s="80"/>
      <c r="E134" s="71"/>
      <c r="F134" s="71"/>
      <c r="G134"/>
      <c r="H134"/>
      <c r="I134"/>
      <c r="J134"/>
      <c r="K134"/>
    </row>
    <row r="135" spans="1:11" s="2" customFormat="1" ht="25.5">
      <c r="A135" s="103" t="s">
        <v>337</v>
      </c>
      <c r="B135" s="106" t="s">
        <v>255</v>
      </c>
      <c r="C135" s="107" t="s">
        <v>133</v>
      </c>
      <c r="D135" s="108">
        <v>120</v>
      </c>
      <c r="E135" s="71">
        <v>69165</v>
      </c>
      <c r="F135" s="71">
        <f t="shared" ref="F135" si="19">D135*E135</f>
        <v>8299800</v>
      </c>
      <c r="G135"/>
      <c r="H135"/>
      <c r="I135"/>
      <c r="J135"/>
      <c r="K135"/>
    </row>
    <row r="136" spans="1:11" s="2" customFormat="1" ht="25.5">
      <c r="A136" s="101">
        <v>5.3</v>
      </c>
      <c r="B136" s="102" t="s">
        <v>256</v>
      </c>
      <c r="C136" s="105"/>
      <c r="D136" s="100"/>
      <c r="E136" s="71"/>
      <c r="F136" s="71"/>
      <c r="G136"/>
      <c r="H136"/>
      <c r="I136"/>
      <c r="J136"/>
      <c r="K136"/>
    </row>
    <row r="137" spans="1:11" s="2" customFormat="1">
      <c r="A137" s="109" t="s">
        <v>338</v>
      </c>
      <c r="B137" s="110" t="s">
        <v>258</v>
      </c>
      <c r="C137" s="105" t="s">
        <v>100</v>
      </c>
      <c r="D137" s="80">
        <f>10*3.4</f>
        <v>34</v>
      </c>
      <c r="E137" s="73">
        <v>30124</v>
      </c>
      <c r="F137" s="71">
        <f t="shared" ref="F137:F139" si="20">D137*E137</f>
        <v>1024216</v>
      </c>
      <c r="G137"/>
      <c r="H137"/>
      <c r="I137"/>
      <c r="J137"/>
      <c r="K137"/>
    </row>
    <row r="138" spans="1:11" s="2" customFormat="1">
      <c r="A138" s="109" t="s">
        <v>339</v>
      </c>
      <c r="B138" s="111" t="s">
        <v>340</v>
      </c>
      <c r="C138" s="105" t="s">
        <v>133</v>
      </c>
      <c r="D138" s="80">
        <f>3.4*10*0.7</f>
        <v>23.799999999999997</v>
      </c>
      <c r="E138" s="73">
        <v>1049702</v>
      </c>
      <c r="F138" s="71">
        <f t="shared" si="20"/>
        <v>24982907.599999998</v>
      </c>
      <c r="G138"/>
      <c r="H138"/>
      <c r="I138"/>
      <c r="J138"/>
      <c r="K138"/>
    </row>
    <row r="139" spans="1:11" s="2" customFormat="1">
      <c r="A139" s="109" t="s">
        <v>341</v>
      </c>
      <c r="B139" s="126" t="s">
        <v>342</v>
      </c>
      <c r="C139" s="107" t="s">
        <v>133</v>
      </c>
      <c r="D139" s="108">
        <v>10.6</v>
      </c>
      <c r="E139" s="73">
        <v>1194242</v>
      </c>
      <c r="F139" s="71">
        <f t="shared" si="20"/>
        <v>12658965.199999999</v>
      </c>
      <c r="G139"/>
      <c r="H139"/>
      <c r="I139"/>
      <c r="J139"/>
      <c r="K139"/>
    </row>
    <row r="140" spans="1:11" s="2" customFormat="1">
      <c r="A140" s="101">
        <v>5.5</v>
      </c>
      <c r="B140" s="102" t="s">
        <v>147</v>
      </c>
      <c r="C140" s="105"/>
      <c r="D140" s="80"/>
      <c r="E140" s="73"/>
      <c r="F140" s="71"/>
      <c r="G140"/>
      <c r="H140"/>
      <c r="I140"/>
      <c r="J140"/>
      <c r="K140"/>
    </row>
    <row r="141" spans="1:11">
      <c r="A141" s="103" t="s">
        <v>343</v>
      </c>
      <c r="B141" s="104" t="s">
        <v>268</v>
      </c>
      <c r="C141" s="105" t="s">
        <v>150</v>
      </c>
      <c r="D141" s="80">
        <v>3861</v>
      </c>
      <c r="E141" s="73">
        <v>6908</v>
      </c>
      <c r="F141" s="71">
        <f t="shared" ref="F141" si="21">ROUND(+E141*D141,0)</f>
        <v>26671788</v>
      </c>
    </row>
    <row r="142" spans="1:11">
      <c r="A142" s="167"/>
      <c r="B142" s="168"/>
      <c r="C142" s="168"/>
      <c r="D142" s="168"/>
      <c r="E142" s="168"/>
      <c r="F142" s="169"/>
    </row>
    <row r="143" spans="1:11">
      <c r="A143" s="200" t="s">
        <v>464</v>
      </c>
      <c r="B143" s="201"/>
      <c r="C143" s="201"/>
      <c r="D143" s="201"/>
      <c r="E143" s="201"/>
      <c r="F143" s="202"/>
    </row>
    <row r="144" spans="1:11">
      <c r="A144" s="4" t="s">
        <v>1</v>
      </c>
      <c r="B144" s="4" t="s">
        <v>2</v>
      </c>
      <c r="C144" s="4" t="s">
        <v>344</v>
      </c>
      <c r="D144" s="4" t="s">
        <v>345</v>
      </c>
      <c r="E144" s="4" t="s">
        <v>346</v>
      </c>
      <c r="F144" s="4" t="s">
        <v>347</v>
      </c>
    </row>
    <row r="145" spans="1:8">
      <c r="A145" s="128">
        <v>6.1</v>
      </c>
      <c r="B145" s="129" t="s">
        <v>348</v>
      </c>
      <c r="C145" s="130"/>
      <c r="D145" s="130"/>
      <c r="E145" s="131"/>
      <c r="F145" s="132"/>
    </row>
    <row r="146" spans="1:8" ht="25.5">
      <c r="A146" s="130" t="s">
        <v>349</v>
      </c>
      <c r="B146" s="133" t="s">
        <v>350</v>
      </c>
      <c r="C146" s="130" t="s">
        <v>351</v>
      </c>
      <c r="D146" s="134">
        <v>56.6</v>
      </c>
      <c r="E146" s="135">
        <v>90738</v>
      </c>
      <c r="F146" s="71">
        <f t="shared" ref="F146:F155" si="22">E146*D146</f>
        <v>5135770.8</v>
      </c>
    </row>
    <row r="147" spans="1:8" ht="25.5">
      <c r="A147" s="130"/>
      <c r="B147" s="102" t="s">
        <v>256</v>
      </c>
      <c r="C147" s="105"/>
      <c r="D147" s="134"/>
      <c r="E147" s="135"/>
      <c r="F147" s="71"/>
      <c r="H147" s="98" t="e">
        <f>+#REF!</f>
        <v>#REF!</v>
      </c>
    </row>
    <row r="148" spans="1:8">
      <c r="A148" s="130"/>
      <c r="B148" s="110" t="s">
        <v>258</v>
      </c>
      <c r="C148" s="105" t="s">
        <v>100</v>
      </c>
      <c r="D148" s="134">
        <v>21</v>
      </c>
      <c r="E148" s="135">
        <v>30124</v>
      </c>
      <c r="F148" s="71">
        <f t="shared" si="22"/>
        <v>632604</v>
      </c>
    </row>
    <row r="149" spans="1:8">
      <c r="A149" s="128">
        <v>6.2</v>
      </c>
      <c r="B149" s="129" t="s">
        <v>352</v>
      </c>
      <c r="C149" s="130"/>
      <c r="D149" s="134"/>
      <c r="E149" s="135"/>
      <c r="F149" s="71"/>
    </row>
    <row r="150" spans="1:8">
      <c r="A150" s="130" t="s">
        <v>353</v>
      </c>
      <c r="B150" s="133" t="s">
        <v>354</v>
      </c>
      <c r="C150" s="130" t="s">
        <v>133</v>
      </c>
      <c r="D150" s="134">
        <v>2</v>
      </c>
      <c r="E150" s="135">
        <v>1041361</v>
      </c>
      <c r="F150" s="71">
        <f t="shared" si="22"/>
        <v>2082722</v>
      </c>
    </row>
    <row r="151" spans="1:8">
      <c r="A151" s="130" t="s">
        <v>355</v>
      </c>
      <c r="B151" s="133" t="s">
        <v>356</v>
      </c>
      <c r="C151" s="130" t="s">
        <v>133</v>
      </c>
      <c r="D151" s="134">
        <v>2.7</v>
      </c>
      <c r="E151" s="135">
        <v>1119638</v>
      </c>
      <c r="F151" s="71">
        <f t="shared" si="22"/>
        <v>3023022.6</v>
      </c>
    </row>
    <row r="152" spans="1:8">
      <c r="A152" s="130" t="s">
        <v>357</v>
      </c>
      <c r="B152" s="133" t="s">
        <v>358</v>
      </c>
      <c r="C152" s="130" t="s">
        <v>133</v>
      </c>
      <c r="D152" s="134">
        <v>4</v>
      </c>
      <c r="E152" s="135">
        <v>727176</v>
      </c>
      <c r="F152" s="71">
        <f>E152*D152</f>
        <v>2908704</v>
      </c>
    </row>
    <row r="153" spans="1:8">
      <c r="A153" s="130" t="s">
        <v>359</v>
      </c>
      <c r="B153" s="133" t="s">
        <v>360</v>
      </c>
      <c r="C153" s="130" t="s">
        <v>133</v>
      </c>
      <c r="D153" s="134">
        <v>2</v>
      </c>
      <c r="E153" s="135">
        <v>841371</v>
      </c>
      <c r="F153" s="71">
        <f t="shared" si="22"/>
        <v>1682742</v>
      </c>
    </row>
    <row r="154" spans="1:8" ht="18" customHeight="1">
      <c r="A154" s="128">
        <v>6.3</v>
      </c>
      <c r="B154" s="129" t="s">
        <v>361</v>
      </c>
      <c r="C154" s="130"/>
      <c r="D154" s="134"/>
      <c r="E154" s="135"/>
      <c r="F154" s="71"/>
    </row>
    <row r="155" spans="1:8">
      <c r="A155" s="136">
        <v>6.4</v>
      </c>
      <c r="B155" s="137" t="s">
        <v>149</v>
      </c>
      <c r="C155" s="130" t="s">
        <v>150</v>
      </c>
      <c r="D155" s="134">
        <v>1300</v>
      </c>
      <c r="E155" s="138">
        <v>6908</v>
      </c>
      <c r="F155" s="71">
        <f t="shared" si="22"/>
        <v>8980400</v>
      </c>
    </row>
    <row r="156" spans="1:8">
      <c r="A156" s="128">
        <v>6.5</v>
      </c>
      <c r="B156" s="129" t="s">
        <v>362</v>
      </c>
      <c r="C156" s="128"/>
      <c r="D156" s="139"/>
      <c r="E156" s="135"/>
      <c r="F156" s="71"/>
    </row>
    <row r="157" spans="1:8" ht="89.25">
      <c r="A157" s="130" t="s">
        <v>363</v>
      </c>
      <c r="B157" s="133" t="s">
        <v>364</v>
      </c>
      <c r="C157" s="130" t="s">
        <v>154</v>
      </c>
      <c r="D157" s="134">
        <v>1</v>
      </c>
      <c r="E157" s="135">
        <v>2779650</v>
      </c>
      <c r="F157" s="71">
        <f>E157*D157</f>
        <v>2779650</v>
      </c>
    </row>
    <row r="158" spans="1:8" ht="25.5">
      <c r="A158" s="130" t="s">
        <v>365</v>
      </c>
      <c r="B158" s="133" t="s">
        <v>366</v>
      </c>
      <c r="C158" s="130" t="s">
        <v>97</v>
      </c>
      <c r="D158" s="134">
        <v>34.6</v>
      </c>
      <c r="E158" s="135">
        <v>71698</v>
      </c>
      <c r="F158" s="71">
        <f>E158*D158</f>
        <v>2480750.8000000003</v>
      </c>
    </row>
    <row r="159" spans="1:8">
      <c r="A159" s="180"/>
      <c r="B159" s="181"/>
      <c r="C159" s="181"/>
      <c r="D159" s="181"/>
      <c r="E159" s="181"/>
      <c r="F159" s="182"/>
    </row>
    <row r="160" spans="1:8">
      <c r="A160" s="200" t="s">
        <v>465</v>
      </c>
      <c r="B160" s="201"/>
      <c r="C160" s="201"/>
      <c r="D160" s="201"/>
      <c r="E160" s="201"/>
      <c r="F160" s="201"/>
    </row>
    <row r="161" spans="1:6">
      <c r="A161" s="4" t="s">
        <v>367</v>
      </c>
      <c r="B161" s="4" t="s">
        <v>2</v>
      </c>
      <c r="C161" s="4" t="s">
        <v>183</v>
      </c>
      <c r="D161" s="4" t="s">
        <v>184</v>
      </c>
      <c r="E161" s="4" t="s">
        <v>6</v>
      </c>
      <c r="F161" s="4" t="s">
        <v>368</v>
      </c>
    </row>
    <row r="162" spans="1:6">
      <c r="A162" s="128">
        <v>7.1</v>
      </c>
      <c r="B162" s="129" t="s">
        <v>369</v>
      </c>
      <c r="C162" s="130"/>
      <c r="D162" s="141"/>
      <c r="E162" s="131"/>
      <c r="F162" s="132"/>
    </row>
    <row r="163" spans="1:6" ht="42" customHeight="1">
      <c r="A163" s="130" t="s">
        <v>370</v>
      </c>
      <c r="B163" s="149" t="s">
        <v>466</v>
      </c>
      <c r="C163" s="130" t="s">
        <v>154</v>
      </c>
      <c r="D163" s="134">
        <v>6</v>
      </c>
      <c r="E163" s="138">
        <v>1212428.3</v>
      </c>
      <c r="F163" s="71">
        <f>+D163*E163</f>
        <v>7274569.8000000007</v>
      </c>
    </row>
    <row r="164" spans="1:6" ht="38.25">
      <c r="A164" s="130" t="s">
        <v>371</v>
      </c>
      <c r="B164" s="133" t="s">
        <v>372</v>
      </c>
      <c r="C164" s="130" t="s">
        <v>22</v>
      </c>
      <c r="D164" s="134">
        <v>1</v>
      </c>
      <c r="E164" s="135">
        <v>7576380.5</v>
      </c>
      <c r="F164" s="71">
        <f t="shared" ref="F164:F170" si="23">+D164*E164</f>
        <v>7576380.5</v>
      </c>
    </row>
    <row r="165" spans="1:6" ht="38.25">
      <c r="A165" s="130" t="s">
        <v>373</v>
      </c>
      <c r="B165" s="133" t="s">
        <v>374</v>
      </c>
      <c r="C165" s="130" t="s">
        <v>22</v>
      </c>
      <c r="D165" s="134">
        <v>1</v>
      </c>
      <c r="E165" s="135">
        <v>1098923.5</v>
      </c>
      <c r="F165" s="71">
        <f t="shared" si="23"/>
        <v>1098923.5</v>
      </c>
    </row>
    <row r="166" spans="1:6">
      <c r="A166" s="130">
        <v>7.2</v>
      </c>
      <c r="B166" s="129" t="s">
        <v>375</v>
      </c>
      <c r="C166" s="130"/>
      <c r="D166" s="134"/>
      <c r="E166" s="135"/>
      <c r="F166" s="71"/>
    </row>
    <row r="167" spans="1:6" ht="140.25">
      <c r="A167" s="130" t="s">
        <v>376</v>
      </c>
      <c r="B167" s="133" t="s">
        <v>377</v>
      </c>
      <c r="C167" s="130" t="s">
        <v>22</v>
      </c>
      <c r="D167" s="134">
        <v>1</v>
      </c>
      <c r="E167" s="135">
        <v>42144584</v>
      </c>
      <c r="F167" s="71">
        <f t="shared" si="23"/>
        <v>42144584</v>
      </c>
    </row>
    <row r="168" spans="1:6" ht="25.5">
      <c r="A168" s="130" t="s">
        <v>378</v>
      </c>
      <c r="B168" s="133" t="s">
        <v>379</v>
      </c>
      <c r="C168" s="130" t="s">
        <v>22</v>
      </c>
      <c r="D168" s="134">
        <v>1</v>
      </c>
      <c r="E168" s="138">
        <v>1026081</v>
      </c>
      <c r="F168" s="71">
        <f t="shared" si="23"/>
        <v>1026081</v>
      </c>
    </row>
    <row r="169" spans="1:6" ht="51">
      <c r="A169" s="130" t="s">
        <v>380</v>
      </c>
      <c r="B169" s="133" t="s">
        <v>381</v>
      </c>
      <c r="C169" s="128" t="s">
        <v>97</v>
      </c>
      <c r="D169" s="139">
        <v>10</v>
      </c>
      <c r="E169" s="135">
        <v>97262.55</v>
      </c>
      <c r="F169" s="71">
        <f t="shared" si="23"/>
        <v>972625.5</v>
      </c>
    </row>
    <row r="170" spans="1:6" ht="76.5">
      <c r="A170" s="130" t="s">
        <v>382</v>
      </c>
      <c r="B170" s="133" t="s">
        <v>383</v>
      </c>
      <c r="C170" s="130" t="s">
        <v>22</v>
      </c>
      <c r="D170" s="134">
        <v>1</v>
      </c>
      <c r="E170" s="135">
        <v>4387142.5</v>
      </c>
      <c r="F170" s="71">
        <f t="shared" si="23"/>
        <v>4387142.5</v>
      </c>
    </row>
    <row r="171" spans="1:6">
      <c r="A171" s="150"/>
      <c r="B171" s="147"/>
      <c r="C171" s="151"/>
      <c r="D171" s="152"/>
      <c r="E171" s="153"/>
      <c r="F171" s="154"/>
    </row>
    <row r="172" spans="1:6">
      <c r="A172" s="197" t="s">
        <v>467</v>
      </c>
      <c r="B172" s="198"/>
      <c r="C172" s="198"/>
      <c r="D172" s="198"/>
      <c r="E172" s="198"/>
      <c r="F172" s="199"/>
    </row>
    <row r="173" spans="1:6">
      <c r="A173" s="4" t="s">
        <v>367</v>
      </c>
      <c r="B173" s="4" t="s">
        <v>2</v>
      </c>
      <c r="C173" s="4" t="s">
        <v>183</v>
      </c>
      <c r="D173" s="4" t="s">
        <v>184</v>
      </c>
      <c r="E173" s="4" t="s">
        <v>6</v>
      </c>
      <c r="F173" s="4" t="s">
        <v>368</v>
      </c>
    </row>
    <row r="174" spans="1:6">
      <c r="A174" s="6"/>
      <c r="B174" s="20" t="s">
        <v>405</v>
      </c>
      <c r="C174" s="19"/>
      <c r="D174" s="21"/>
      <c r="E174" s="13"/>
      <c r="F174" s="13"/>
    </row>
    <row r="175" spans="1:6" ht="25.5">
      <c r="A175" s="8"/>
      <c r="B175" s="18" t="s">
        <v>406</v>
      </c>
      <c r="C175" s="15" t="s">
        <v>154</v>
      </c>
      <c r="D175" s="14">
        <v>1</v>
      </c>
      <c r="E175" s="12">
        <f>+'[4]Apu arquitectonicos'!G281</f>
        <v>2986085</v>
      </c>
      <c r="F175" s="13">
        <f>+D175*E175</f>
        <v>2986085</v>
      </c>
    </row>
    <row r="176" spans="1:6">
      <c r="A176" s="8"/>
      <c r="B176" s="18"/>
      <c r="C176" s="15"/>
      <c r="D176" s="14"/>
      <c r="E176" s="12"/>
      <c r="F176" s="13"/>
    </row>
    <row r="177" spans="1:6">
      <c r="A177" s="200" t="s">
        <v>468</v>
      </c>
      <c r="B177" s="201"/>
      <c r="C177" s="201"/>
      <c r="D177" s="201"/>
      <c r="E177" s="201"/>
      <c r="F177" s="201"/>
    </row>
    <row r="178" spans="1:6">
      <c r="A178" s="4" t="s">
        <v>367</v>
      </c>
      <c r="B178" s="4" t="s">
        <v>2</v>
      </c>
      <c r="C178" s="4" t="s">
        <v>183</v>
      </c>
      <c r="D178" s="4" t="s">
        <v>184</v>
      </c>
      <c r="E178" s="4" t="s">
        <v>6</v>
      </c>
      <c r="F178" s="4" t="s">
        <v>368</v>
      </c>
    </row>
    <row r="179" spans="1:6">
      <c r="A179" s="75">
        <v>9.1</v>
      </c>
      <c r="B179" s="158" t="s">
        <v>250</v>
      </c>
      <c r="C179" s="159"/>
      <c r="D179" s="159"/>
      <c r="E179" s="159"/>
      <c r="F179" s="159"/>
    </row>
    <row r="180" spans="1:6" ht="39">
      <c r="A180" s="75" t="s">
        <v>407</v>
      </c>
      <c r="B180" s="160" t="s">
        <v>408</v>
      </c>
      <c r="C180" s="75" t="s">
        <v>133</v>
      </c>
      <c r="D180" s="63">
        <f>4.5*3*0.5</f>
        <v>6.75</v>
      </c>
      <c r="E180" s="161">
        <v>33177</v>
      </c>
      <c r="F180" s="71">
        <f t="shared" ref="F180:F184" si="24">D180*E180</f>
        <v>223944.75</v>
      </c>
    </row>
    <row r="181" spans="1:6">
      <c r="A181" s="75">
        <v>9.1999999999999993</v>
      </c>
      <c r="B181" s="158" t="s">
        <v>409</v>
      </c>
      <c r="C181" s="157"/>
      <c r="D181" s="162"/>
      <c r="E181" s="159"/>
      <c r="F181" s="159"/>
    </row>
    <row r="182" spans="1:6" ht="26.25">
      <c r="A182" s="75" t="s">
        <v>410</v>
      </c>
      <c r="B182" s="160" t="s">
        <v>411</v>
      </c>
      <c r="C182" s="157" t="s">
        <v>133</v>
      </c>
      <c r="D182" s="162">
        <v>4</v>
      </c>
      <c r="E182" s="163">
        <v>69165</v>
      </c>
      <c r="F182" s="190">
        <f t="shared" si="24"/>
        <v>276660</v>
      </c>
    </row>
    <row r="183" spans="1:6">
      <c r="A183" s="75">
        <v>9.3000000000000007</v>
      </c>
      <c r="B183" s="158" t="s">
        <v>348</v>
      </c>
      <c r="C183" s="157"/>
      <c r="D183" s="162"/>
      <c r="E183" s="159"/>
      <c r="F183" s="190"/>
    </row>
    <row r="184" spans="1:6">
      <c r="A184" s="75" t="s">
        <v>412</v>
      </c>
      <c r="B184" s="160" t="s">
        <v>413</v>
      </c>
      <c r="C184" s="157" t="s">
        <v>100</v>
      </c>
      <c r="D184" s="162">
        <f>4.5*2.2*2+3*2.2*2</f>
        <v>33</v>
      </c>
      <c r="E184" s="163">
        <v>90738</v>
      </c>
      <c r="F184" s="190">
        <f t="shared" si="24"/>
        <v>2994354</v>
      </c>
    </row>
    <row r="185" spans="1:6">
      <c r="A185" s="75">
        <v>9.4</v>
      </c>
      <c r="B185" s="158" t="s">
        <v>414</v>
      </c>
      <c r="C185" s="157"/>
      <c r="D185" s="162"/>
      <c r="E185" s="159"/>
      <c r="F185" s="190"/>
    </row>
    <row r="186" spans="1:6">
      <c r="A186" s="75" t="s">
        <v>415</v>
      </c>
      <c r="B186" s="160" t="s">
        <v>416</v>
      </c>
      <c r="C186" s="157" t="s">
        <v>100</v>
      </c>
      <c r="D186" s="162">
        <f>4.5*3</f>
        <v>13.5</v>
      </c>
      <c r="E186" s="163">
        <v>30124</v>
      </c>
      <c r="F186" s="190">
        <f t="shared" ref="F186:F187" si="25">E186*D186</f>
        <v>406674</v>
      </c>
    </row>
    <row r="187" spans="1:6">
      <c r="A187" s="75" t="s">
        <v>417</v>
      </c>
      <c r="B187" s="160" t="s">
        <v>418</v>
      </c>
      <c r="C187" s="157" t="s">
        <v>100</v>
      </c>
      <c r="D187" s="162">
        <f>4.5*3</f>
        <v>13.5</v>
      </c>
      <c r="E187" s="163">
        <v>26520</v>
      </c>
      <c r="F187" s="190">
        <f t="shared" si="25"/>
        <v>358020</v>
      </c>
    </row>
    <row r="188" spans="1:6">
      <c r="A188" s="75">
        <v>9.5</v>
      </c>
      <c r="B188" s="158" t="s">
        <v>261</v>
      </c>
      <c r="C188" s="157"/>
      <c r="D188" s="162"/>
      <c r="E188" s="159"/>
      <c r="F188" s="190"/>
    </row>
    <row r="189" spans="1:6">
      <c r="A189" s="75" t="s">
        <v>419</v>
      </c>
      <c r="B189" s="160" t="s">
        <v>420</v>
      </c>
      <c r="C189" s="157" t="s">
        <v>133</v>
      </c>
      <c r="D189" s="162">
        <f>1.5*1.5*0.5*4</f>
        <v>4.5</v>
      </c>
      <c r="E189" s="163">
        <v>727176</v>
      </c>
      <c r="F189" s="190">
        <f t="shared" ref="F189:F193" si="26">E189*D189</f>
        <v>3272292</v>
      </c>
    </row>
    <row r="190" spans="1:6">
      <c r="A190" s="75" t="s">
        <v>421</v>
      </c>
      <c r="B190" s="160" t="s">
        <v>422</v>
      </c>
      <c r="C190" s="157" t="s">
        <v>133</v>
      </c>
      <c r="D190" s="162">
        <f>+(4.5*2+3*2)*0.3*0.3</f>
        <v>1.3499999999999999</v>
      </c>
      <c r="E190" s="163">
        <v>841371</v>
      </c>
      <c r="F190" s="190">
        <f t="shared" si="26"/>
        <v>1135850.8499999999</v>
      </c>
    </row>
    <row r="191" spans="1:6">
      <c r="A191" s="75" t="s">
        <v>423</v>
      </c>
      <c r="B191" s="160" t="s">
        <v>424</v>
      </c>
      <c r="C191" s="157" t="s">
        <v>133</v>
      </c>
      <c r="D191" s="162">
        <f>2.2*4*0.4*0.4</f>
        <v>1.4080000000000004</v>
      </c>
      <c r="E191" s="163">
        <v>1119638</v>
      </c>
      <c r="F191" s="190">
        <f t="shared" si="26"/>
        <v>1576450.3040000005</v>
      </c>
    </row>
    <row r="192" spans="1:6">
      <c r="A192" s="75" t="s">
        <v>425</v>
      </c>
      <c r="B192" s="160" t="s">
        <v>426</v>
      </c>
      <c r="C192" s="157" t="s">
        <v>133</v>
      </c>
      <c r="D192" s="162">
        <v>6.3</v>
      </c>
      <c r="E192" s="163">
        <v>1041361</v>
      </c>
      <c r="F192" s="190">
        <f t="shared" si="26"/>
        <v>6560574.2999999998</v>
      </c>
    </row>
    <row r="193" spans="1:6">
      <c r="A193" s="75" t="s">
        <v>427</v>
      </c>
      <c r="B193" s="160" t="s">
        <v>428</v>
      </c>
      <c r="C193" s="157" t="s">
        <v>100</v>
      </c>
      <c r="D193" s="162">
        <f>4.5*4</f>
        <v>18</v>
      </c>
      <c r="E193" s="163">
        <v>164554</v>
      </c>
      <c r="F193" s="190">
        <f t="shared" si="26"/>
        <v>2961972</v>
      </c>
    </row>
    <row r="194" spans="1:6">
      <c r="A194" s="75" t="s">
        <v>427</v>
      </c>
      <c r="B194" s="158" t="s">
        <v>147</v>
      </c>
      <c r="C194" s="157"/>
      <c r="D194" s="162"/>
      <c r="E194" s="159"/>
      <c r="F194" s="190"/>
    </row>
    <row r="195" spans="1:6">
      <c r="A195" s="75" t="s">
        <v>429</v>
      </c>
      <c r="B195" s="160" t="s">
        <v>268</v>
      </c>
      <c r="C195" s="157" t="s">
        <v>150</v>
      </c>
      <c r="D195" s="162">
        <v>7985</v>
      </c>
      <c r="E195" s="163">
        <v>6908</v>
      </c>
      <c r="F195" s="190">
        <f t="shared" ref="F195" si="27">E195*D195</f>
        <v>55160380</v>
      </c>
    </row>
    <row r="196" spans="1:6">
      <c r="A196" s="75">
        <v>9.6</v>
      </c>
      <c r="B196" s="158" t="s">
        <v>430</v>
      </c>
      <c r="C196" s="157"/>
      <c r="D196" s="162"/>
      <c r="E196" s="159"/>
      <c r="F196" s="190"/>
    </row>
    <row r="197" spans="1:6" ht="26.25">
      <c r="A197" s="75" t="s">
        <v>431</v>
      </c>
      <c r="B197" s="160" t="s">
        <v>432</v>
      </c>
      <c r="C197" s="75" t="s">
        <v>100</v>
      </c>
      <c r="D197" s="63">
        <v>1</v>
      </c>
      <c r="E197" s="161">
        <v>257843</v>
      </c>
      <c r="F197" s="190">
        <f t="shared" ref="F197:F198" si="28">E197*D197</f>
        <v>257843</v>
      </c>
    </row>
    <row r="198" spans="1:6" ht="39">
      <c r="A198" s="75" t="s">
        <v>433</v>
      </c>
      <c r="B198" s="160" t="s">
        <v>434</v>
      </c>
      <c r="C198" s="75" t="s">
        <v>154</v>
      </c>
      <c r="D198" s="63">
        <v>1</v>
      </c>
      <c r="E198" s="161">
        <v>1228335</v>
      </c>
      <c r="F198" s="190">
        <f t="shared" si="28"/>
        <v>1228335</v>
      </c>
    </row>
    <row r="199" spans="1:6">
      <c r="A199" s="62"/>
      <c r="B199" s="127"/>
      <c r="C199" s="127"/>
      <c r="D199" s="127"/>
      <c r="E199" s="127"/>
      <c r="F199" s="127"/>
    </row>
    <row r="200" spans="1:6">
      <c r="A200" s="200" t="s">
        <v>469</v>
      </c>
      <c r="B200" s="201"/>
      <c r="C200" s="201"/>
      <c r="D200" s="201"/>
      <c r="E200" s="201"/>
      <c r="F200" s="201"/>
    </row>
    <row r="201" spans="1:6">
      <c r="A201" s="4" t="s">
        <v>367</v>
      </c>
      <c r="B201" s="4" t="s">
        <v>2</v>
      </c>
      <c r="C201" s="4" t="s">
        <v>183</v>
      </c>
      <c r="D201" s="4" t="s">
        <v>184</v>
      </c>
      <c r="E201" s="4" t="s">
        <v>6</v>
      </c>
      <c r="F201" s="4" t="s">
        <v>368</v>
      </c>
    </row>
    <row r="202" spans="1:6">
      <c r="A202" s="157">
        <v>10.1</v>
      </c>
      <c r="B202" s="164" t="s">
        <v>435</v>
      </c>
      <c r="C202" s="159"/>
      <c r="D202" s="159"/>
      <c r="E202" s="159"/>
      <c r="F202" s="159"/>
    </row>
    <row r="203" spans="1:6">
      <c r="A203" s="157" t="s">
        <v>436</v>
      </c>
      <c r="B203" s="159" t="s">
        <v>437</v>
      </c>
      <c r="C203" s="157" t="s">
        <v>100</v>
      </c>
      <c r="D203" s="165">
        <f>35*4</f>
        <v>140</v>
      </c>
      <c r="E203" s="161">
        <v>18435</v>
      </c>
      <c r="F203" s="190">
        <f>+D203*E203</f>
        <v>2580900</v>
      </c>
    </row>
    <row r="204" spans="1:6">
      <c r="A204" s="157" t="s">
        <v>438</v>
      </c>
      <c r="B204" s="159" t="s">
        <v>439</v>
      </c>
      <c r="C204" s="157" t="s">
        <v>133</v>
      </c>
      <c r="D204" s="165">
        <f>+(4*4+35*2)*0.4*0.4</f>
        <v>13.76</v>
      </c>
      <c r="E204" s="161">
        <v>97106</v>
      </c>
      <c r="F204" s="190">
        <f t="shared" ref="F204:F211" si="29">+D204*E204</f>
        <v>1336178.56</v>
      </c>
    </row>
    <row r="205" spans="1:6">
      <c r="A205" s="157" t="s">
        <v>440</v>
      </c>
      <c r="B205" s="159" t="s">
        <v>441</v>
      </c>
      <c r="C205" s="157" t="s">
        <v>100</v>
      </c>
      <c r="D205" s="165">
        <f>76*1.2</f>
        <v>91.2</v>
      </c>
      <c r="E205" s="161">
        <v>19722</v>
      </c>
      <c r="F205" s="190">
        <f t="shared" si="29"/>
        <v>1798646.4000000001</v>
      </c>
    </row>
    <row r="206" spans="1:6">
      <c r="A206" s="157" t="s">
        <v>442</v>
      </c>
      <c r="B206" s="159" t="s">
        <v>443</v>
      </c>
      <c r="C206" s="157" t="s">
        <v>444</v>
      </c>
      <c r="D206" s="165">
        <v>1</v>
      </c>
      <c r="E206" s="161">
        <v>342560</v>
      </c>
      <c r="F206" s="190">
        <f t="shared" si="29"/>
        <v>342560</v>
      </c>
    </row>
    <row r="207" spans="1:6">
      <c r="A207" s="157" t="s">
        <v>445</v>
      </c>
      <c r="B207" s="159" t="s">
        <v>446</v>
      </c>
      <c r="C207" s="157" t="s">
        <v>100</v>
      </c>
      <c r="D207" s="165">
        <v>80</v>
      </c>
      <c r="E207" s="161">
        <v>9360</v>
      </c>
      <c r="F207" s="190">
        <f t="shared" si="29"/>
        <v>748800</v>
      </c>
    </row>
    <row r="208" spans="1:6">
      <c r="A208" s="157" t="s">
        <v>447</v>
      </c>
      <c r="B208" s="159" t="s">
        <v>448</v>
      </c>
      <c r="C208" s="157" t="s">
        <v>100</v>
      </c>
      <c r="D208" s="165">
        <f>9.8*2</f>
        <v>19.600000000000001</v>
      </c>
      <c r="E208" s="161">
        <v>7488</v>
      </c>
      <c r="F208" s="190">
        <f t="shared" si="29"/>
        <v>146764.80000000002</v>
      </c>
    </row>
    <row r="209" spans="1:7">
      <c r="A209" s="157" t="s">
        <v>449</v>
      </c>
      <c r="B209" s="159" t="s">
        <v>450</v>
      </c>
      <c r="C209" s="157" t="s">
        <v>154</v>
      </c>
      <c r="D209" s="165">
        <v>1</v>
      </c>
      <c r="E209" s="161">
        <v>327819.40000000002</v>
      </c>
      <c r="F209" s="190">
        <f t="shared" si="29"/>
        <v>327819.40000000002</v>
      </c>
    </row>
    <row r="210" spans="1:7">
      <c r="A210" s="157" t="s">
        <v>451</v>
      </c>
      <c r="B210" s="159" t="s">
        <v>452</v>
      </c>
      <c r="C210" s="157" t="s">
        <v>154</v>
      </c>
      <c r="D210" s="165">
        <v>1</v>
      </c>
      <c r="E210" s="161">
        <v>79609</v>
      </c>
      <c r="F210" s="190">
        <f t="shared" si="29"/>
        <v>79609</v>
      </c>
    </row>
    <row r="211" spans="1:7">
      <c r="A211" s="157" t="s">
        <v>453</v>
      </c>
      <c r="B211" s="159" t="s">
        <v>454</v>
      </c>
      <c r="C211" s="157" t="s">
        <v>444</v>
      </c>
      <c r="D211" s="165">
        <v>1</v>
      </c>
      <c r="E211" s="161">
        <v>250000</v>
      </c>
      <c r="F211" s="190">
        <f t="shared" si="29"/>
        <v>250000</v>
      </c>
    </row>
    <row r="212" spans="1:7">
      <c r="A212" s="157"/>
      <c r="B212" s="159"/>
      <c r="C212" s="157"/>
      <c r="D212" s="159"/>
      <c r="E212" s="159"/>
      <c r="F212" s="159"/>
    </row>
    <row r="213" spans="1:7">
      <c r="A213" s="173"/>
      <c r="B213" s="174"/>
      <c r="C213" s="175"/>
      <c r="D213" s="176"/>
      <c r="E213" s="159"/>
      <c r="F213" s="159"/>
    </row>
    <row r="214" spans="1:7">
      <c r="A214" s="203" t="s">
        <v>455</v>
      </c>
      <c r="B214" s="204"/>
      <c r="C214" s="204"/>
      <c r="D214" s="205"/>
      <c r="E214" s="156"/>
      <c r="F214" s="172">
        <f>SUM(F9:F212)</f>
        <v>884786982.4139998</v>
      </c>
    </row>
    <row r="215" spans="1:7" ht="15" customHeight="1">
      <c r="A215" s="203" t="s">
        <v>456</v>
      </c>
      <c r="B215" s="204"/>
      <c r="C215" s="204"/>
      <c r="D215" s="205"/>
      <c r="E215" s="193">
        <v>0.39</v>
      </c>
      <c r="F215" s="170">
        <f>+E215*$F$214</f>
        <v>345066923.14145994</v>
      </c>
    </row>
    <row r="216" spans="1:7" ht="15" customHeight="1">
      <c r="A216" s="203" t="s">
        <v>458</v>
      </c>
      <c r="B216" s="204"/>
      <c r="C216" s="204"/>
      <c r="D216" s="205"/>
      <c r="E216" s="193">
        <v>0.02</v>
      </c>
      <c r="F216" s="170">
        <f t="shared" ref="F216:F217" si="30">+E216*$F$214</f>
        <v>17695739.648279995</v>
      </c>
    </row>
    <row r="217" spans="1:7" ht="15" customHeight="1">
      <c r="A217" s="203" t="s">
        <v>457</v>
      </c>
      <c r="B217" s="204"/>
      <c r="C217" s="204"/>
      <c r="D217" s="205"/>
      <c r="E217" s="193">
        <v>0.05</v>
      </c>
      <c r="F217" s="170">
        <f t="shared" si="30"/>
        <v>44239349.120699994</v>
      </c>
    </row>
    <row r="218" spans="1:7">
      <c r="A218" s="203" t="s">
        <v>459</v>
      </c>
      <c r="B218" s="204"/>
      <c r="C218" s="204"/>
      <c r="D218" s="205"/>
      <c r="E218" s="156"/>
      <c r="F218" s="172">
        <f>SUM(F214:F217)</f>
        <v>1291788994.3244395</v>
      </c>
    </row>
    <row r="219" spans="1:7">
      <c r="A219" s="146"/>
      <c r="B219" s="147"/>
      <c r="C219" s="147"/>
      <c r="D219" s="147"/>
      <c r="E219" s="147"/>
      <c r="F219" s="148"/>
    </row>
    <row r="220" spans="1:7">
      <c r="A220" s="197" t="s">
        <v>470</v>
      </c>
      <c r="B220" s="198"/>
      <c r="C220" s="198"/>
      <c r="D220" s="198"/>
      <c r="E220" s="198"/>
      <c r="F220" s="199"/>
    </row>
    <row r="221" spans="1:7">
      <c r="A221" s="4" t="s">
        <v>1</v>
      </c>
      <c r="B221" s="4" t="s">
        <v>2</v>
      </c>
      <c r="C221" s="4" t="s">
        <v>3</v>
      </c>
      <c r="D221" s="4" t="s">
        <v>4</v>
      </c>
      <c r="E221" s="4" t="s">
        <v>5</v>
      </c>
      <c r="F221" s="4" t="s">
        <v>6</v>
      </c>
      <c r="G221" s="26" t="e">
        <f>+#REF!</f>
        <v>#REF!</v>
      </c>
    </row>
    <row r="222" spans="1:7">
      <c r="A222" s="6">
        <v>1.1000000000000001</v>
      </c>
      <c r="B222" s="7" t="s">
        <v>8</v>
      </c>
      <c r="C222" s="8"/>
      <c r="D222" s="8"/>
      <c r="E222" s="8"/>
      <c r="F222" s="8"/>
    </row>
    <row r="223" spans="1:7">
      <c r="A223" s="8" t="s">
        <v>9</v>
      </c>
      <c r="B223" s="10" t="s">
        <v>10</v>
      </c>
      <c r="C223" s="9" t="s">
        <v>11</v>
      </c>
      <c r="D223" s="11">
        <v>2450</v>
      </c>
      <c r="E223" s="12">
        <v>18875.78</v>
      </c>
      <c r="F223" s="190">
        <f>+D223*E223</f>
        <v>46245661</v>
      </c>
    </row>
    <row r="224" spans="1:7">
      <c r="A224" s="8" t="s">
        <v>12</v>
      </c>
      <c r="B224" s="10" t="s">
        <v>13</v>
      </c>
      <c r="C224" s="9" t="s">
        <v>11</v>
      </c>
      <c r="D224" s="14">
        <v>18</v>
      </c>
      <c r="E224" s="12">
        <v>40500</v>
      </c>
      <c r="F224" s="190">
        <f>+D224*E224</f>
        <v>729000</v>
      </c>
    </row>
    <row r="225" spans="1:11" s="2" customFormat="1" ht="15" customHeight="1">
      <c r="A225" s="8" t="s">
        <v>14</v>
      </c>
      <c r="B225" s="10" t="s">
        <v>15</v>
      </c>
      <c r="C225" s="9" t="s">
        <v>11</v>
      </c>
      <c r="D225" s="14">
        <v>1146</v>
      </c>
      <c r="E225" s="12">
        <v>16241.67</v>
      </c>
      <c r="F225" s="190">
        <f t="shared" ref="F225:F226" si="31">D225*E225</f>
        <v>18612953.82</v>
      </c>
      <c r="G225"/>
      <c r="H225"/>
      <c r="I225"/>
      <c r="J225"/>
      <c r="K225"/>
    </row>
    <row r="226" spans="1:11" s="2" customFormat="1">
      <c r="A226" s="8" t="s">
        <v>16</v>
      </c>
      <c r="B226" s="10" t="s">
        <v>17</v>
      </c>
      <c r="C226" s="9" t="s">
        <v>11</v>
      </c>
      <c r="D226" s="14">
        <v>18</v>
      </c>
      <c r="E226" s="12">
        <v>6980</v>
      </c>
      <c r="F226" s="190">
        <f t="shared" si="31"/>
        <v>125640</v>
      </c>
      <c r="G226"/>
      <c r="H226"/>
      <c r="I226"/>
      <c r="J226"/>
      <c r="K226"/>
    </row>
    <row r="227" spans="1:11" s="2" customFormat="1">
      <c r="A227" s="8"/>
      <c r="B227" s="7" t="s">
        <v>18</v>
      </c>
      <c r="C227" s="15"/>
      <c r="D227" s="14"/>
      <c r="E227" s="12"/>
      <c r="F227" s="190"/>
      <c r="G227"/>
      <c r="H227"/>
      <c r="I227"/>
      <c r="J227"/>
      <c r="K227"/>
    </row>
    <row r="228" spans="1:11" s="2" customFormat="1">
      <c r="A228" s="6">
        <v>1.2</v>
      </c>
      <c r="B228" s="7" t="s">
        <v>19</v>
      </c>
      <c r="C228" s="8"/>
      <c r="D228" s="16"/>
      <c r="E228" s="12"/>
      <c r="F228" s="190"/>
      <c r="G228"/>
      <c r="H228"/>
      <c r="I228"/>
      <c r="J228"/>
      <c r="K228"/>
    </row>
    <row r="229" spans="1:11" s="2" customFormat="1">
      <c r="A229" s="8" t="s">
        <v>20</v>
      </c>
      <c r="B229" s="17" t="s">
        <v>21</v>
      </c>
      <c r="C229" s="8" t="s">
        <v>22</v>
      </c>
      <c r="D229" s="11">
        <v>6</v>
      </c>
      <c r="E229" s="12">
        <v>584290</v>
      </c>
      <c r="F229" s="190">
        <f>D229*E229</f>
        <v>3505740</v>
      </c>
      <c r="G229"/>
      <c r="H229"/>
      <c r="I229"/>
      <c r="J229"/>
      <c r="K229"/>
    </row>
    <row r="230" spans="1:11" s="2" customFormat="1">
      <c r="A230" s="8" t="s">
        <v>23</v>
      </c>
      <c r="B230" s="17" t="s">
        <v>24</v>
      </c>
      <c r="C230" s="8" t="s">
        <v>22</v>
      </c>
      <c r="D230" s="11">
        <v>7</v>
      </c>
      <c r="E230" s="12">
        <v>907160.79999999993</v>
      </c>
      <c r="F230" s="190">
        <f>D230*E230</f>
        <v>6350125.5999999996</v>
      </c>
      <c r="G230"/>
      <c r="H230"/>
      <c r="I230"/>
      <c r="J230"/>
      <c r="K230"/>
    </row>
    <row r="231" spans="1:11" s="2" customFormat="1">
      <c r="A231" s="6">
        <v>1.3</v>
      </c>
      <c r="B231" s="7" t="s">
        <v>25</v>
      </c>
      <c r="C231" s="8"/>
      <c r="D231" s="11"/>
      <c r="E231" s="12"/>
      <c r="F231" s="190"/>
      <c r="G231"/>
      <c r="H231"/>
      <c r="I231"/>
      <c r="J231"/>
      <c r="K231"/>
    </row>
    <row r="232" spans="1:11" s="2" customFormat="1">
      <c r="A232" s="8" t="s">
        <v>26</v>
      </c>
      <c r="B232" s="17" t="s">
        <v>27</v>
      </c>
      <c r="C232" s="8" t="s">
        <v>22</v>
      </c>
      <c r="D232" s="11">
        <v>1</v>
      </c>
      <c r="E232" s="12">
        <v>2563260</v>
      </c>
      <c r="F232" s="190">
        <f>+D232*E232</f>
        <v>2563260</v>
      </c>
      <c r="G232"/>
      <c r="H232"/>
      <c r="I232"/>
      <c r="J232"/>
      <c r="K232"/>
    </row>
    <row r="233" spans="1:11" s="2" customFormat="1" ht="25.5">
      <c r="A233" s="6">
        <v>1.4</v>
      </c>
      <c r="B233" s="7" t="s">
        <v>28</v>
      </c>
      <c r="C233" s="8"/>
      <c r="D233" s="16"/>
      <c r="E233" s="12"/>
      <c r="F233" s="190"/>
      <c r="G233"/>
      <c r="H233"/>
      <c r="I233"/>
      <c r="J233"/>
      <c r="K233"/>
    </row>
    <row r="234" spans="1:11" s="2" customFormat="1">
      <c r="A234" s="8" t="s">
        <v>29</v>
      </c>
      <c r="B234" s="18" t="s">
        <v>30</v>
      </c>
      <c r="C234" s="15" t="s">
        <v>22</v>
      </c>
      <c r="D234" s="11">
        <v>2</v>
      </c>
      <c r="E234" s="12">
        <v>1450610</v>
      </c>
      <c r="F234" s="190">
        <f>+D234*E234</f>
        <v>2901220</v>
      </c>
      <c r="G234"/>
      <c r="H234"/>
      <c r="I234"/>
      <c r="J234"/>
      <c r="K234"/>
    </row>
    <row r="235" spans="1:11" s="2" customFormat="1">
      <c r="A235" s="6">
        <v>1.5</v>
      </c>
      <c r="B235" s="20" t="s">
        <v>31</v>
      </c>
      <c r="C235" s="19"/>
      <c r="D235" s="21"/>
      <c r="E235" s="12"/>
      <c r="F235" s="190"/>
      <c r="G235"/>
      <c r="H235"/>
      <c r="I235"/>
      <c r="J235"/>
      <c r="K235"/>
    </row>
    <row r="236" spans="1:11" s="2" customFormat="1">
      <c r="A236" s="8" t="s">
        <v>32</v>
      </c>
      <c r="B236" s="18" t="s">
        <v>33</v>
      </c>
      <c r="C236" s="15" t="s">
        <v>22</v>
      </c>
      <c r="D236" s="14">
        <v>6</v>
      </c>
      <c r="E236" s="12">
        <v>55454</v>
      </c>
      <c r="F236" s="190">
        <f t="shared" ref="F236:F242" si="32">+D236*E236</f>
        <v>332724</v>
      </c>
      <c r="G236"/>
      <c r="H236"/>
      <c r="I236"/>
      <c r="J236"/>
      <c r="K236"/>
    </row>
    <row r="237" spans="1:11" s="2" customFormat="1">
      <c r="A237" s="8" t="s">
        <v>34</v>
      </c>
      <c r="B237" s="18" t="s">
        <v>35</v>
      </c>
      <c r="C237" s="15" t="s">
        <v>22</v>
      </c>
      <c r="D237" s="14">
        <v>2</v>
      </c>
      <c r="E237" s="12">
        <v>69460</v>
      </c>
      <c r="F237" s="190">
        <f t="shared" si="32"/>
        <v>138920</v>
      </c>
      <c r="G237"/>
      <c r="H237"/>
      <c r="I237"/>
      <c r="J237"/>
      <c r="K237"/>
    </row>
    <row r="238" spans="1:11" s="2" customFormat="1">
      <c r="A238" s="6">
        <v>1.6</v>
      </c>
      <c r="B238" s="20" t="s">
        <v>36</v>
      </c>
      <c r="C238" s="15"/>
      <c r="D238" s="14"/>
      <c r="E238" s="12"/>
      <c r="F238" s="190"/>
      <c r="G238"/>
      <c r="H238"/>
      <c r="I238"/>
      <c r="J238"/>
      <c r="K238"/>
    </row>
    <row r="239" spans="1:11" s="2" customFormat="1">
      <c r="A239" s="8" t="s">
        <v>37</v>
      </c>
      <c r="B239" s="18" t="s">
        <v>38</v>
      </c>
      <c r="C239" s="15" t="s">
        <v>22</v>
      </c>
      <c r="D239" s="14">
        <v>2</v>
      </c>
      <c r="E239" s="12">
        <v>79989</v>
      </c>
      <c r="F239" s="190">
        <f t="shared" si="32"/>
        <v>159978</v>
      </c>
      <c r="G239"/>
      <c r="H239"/>
      <c r="I239"/>
      <c r="J239"/>
      <c r="K239"/>
    </row>
    <row r="240" spans="1:11" s="2" customFormat="1">
      <c r="A240" s="8"/>
      <c r="B240" s="18" t="s">
        <v>39</v>
      </c>
      <c r="C240" s="15" t="s">
        <v>22</v>
      </c>
      <c r="D240" s="14">
        <v>1</v>
      </c>
      <c r="E240" s="12">
        <v>98910</v>
      </c>
      <c r="F240" s="190">
        <f t="shared" si="32"/>
        <v>98910</v>
      </c>
      <c r="G240"/>
      <c r="H240"/>
      <c r="I240"/>
      <c r="J240"/>
      <c r="K240"/>
    </row>
    <row r="241" spans="1:7">
      <c r="A241" s="8" t="s">
        <v>40</v>
      </c>
      <c r="B241" s="18" t="s">
        <v>41</v>
      </c>
      <c r="C241" s="15" t="s">
        <v>22</v>
      </c>
      <c r="D241" s="14">
        <v>4</v>
      </c>
      <c r="E241" s="12">
        <v>357000</v>
      </c>
      <c r="F241" s="190">
        <f t="shared" si="32"/>
        <v>1428000</v>
      </c>
      <c r="G241" s="98" t="e">
        <f>+#REF!</f>
        <v>#REF!</v>
      </c>
    </row>
    <row r="242" spans="1:7">
      <c r="A242" s="8" t="s">
        <v>42</v>
      </c>
      <c r="B242" s="18" t="s">
        <v>43</v>
      </c>
      <c r="C242" s="15" t="s">
        <v>22</v>
      </c>
      <c r="D242" s="14">
        <v>2</v>
      </c>
      <c r="E242" s="12">
        <v>461720</v>
      </c>
      <c r="F242" s="190">
        <f t="shared" si="32"/>
        <v>923440</v>
      </c>
    </row>
    <row r="243" spans="1:7" ht="15" customHeight="1">
      <c r="A243" s="6">
        <v>1.7</v>
      </c>
      <c r="B243" s="20" t="s">
        <v>44</v>
      </c>
      <c r="C243" s="19"/>
      <c r="D243" s="21"/>
      <c r="E243" s="12"/>
      <c r="F243" s="190"/>
    </row>
    <row r="244" spans="1:7">
      <c r="A244" s="8" t="s">
        <v>45</v>
      </c>
      <c r="B244" s="18" t="s">
        <v>46</v>
      </c>
      <c r="C244" s="15" t="s">
        <v>22</v>
      </c>
      <c r="D244" s="14">
        <v>20</v>
      </c>
      <c r="E244" s="12">
        <v>29920</v>
      </c>
      <c r="F244" s="190">
        <f>+D244*E244</f>
        <v>598400</v>
      </c>
    </row>
    <row r="245" spans="1:7">
      <c r="A245" s="8" t="s">
        <v>47</v>
      </c>
      <c r="B245" s="18" t="s">
        <v>48</v>
      </c>
      <c r="C245" s="15" t="s">
        <v>22</v>
      </c>
      <c r="D245" s="14">
        <v>20</v>
      </c>
      <c r="E245" s="12">
        <v>59500</v>
      </c>
      <c r="F245" s="190">
        <f>+D245*E245</f>
        <v>1190000</v>
      </c>
    </row>
    <row r="246" spans="1:7">
      <c r="A246" s="6">
        <v>1.9</v>
      </c>
      <c r="B246" s="20" t="s">
        <v>49</v>
      </c>
      <c r="C246" s="15"/>
      <c r="D246" s="14"/>
      <c r="E246" s="12"/>
      <c r="F246" s="190"/>
    </row>
    <row r="247" spans="1:7">
      <c r="A247" s="8" t="s">
        <v>50</v>
      </c>
      <c r="B247" s="18" t="s">
        <v>51</v>
      </c>
      <c r="C247" s="15" t="s">
        <v>22</v>
      </c>
      <c r="D247" s="14">
        <v>4</v>
      </c>
      <c r="E247" s="12">
        <v>7500</v>
      </c>
      <c r="F247" s="190">
        <f>+D247*E247</f>
        <v>30000</v>
      </c>
    </row>
    <row r="248" spans="1:7">
      <c r="A248" s="6">
        <v>1.1100000000000001</v>
      </c>
      <c r="B248" s="20" t="s">
        <v>52</v>
      </c>
      <c r="C248" s="15"/>
      <c r="D248" s="15"/>
      <c r="E248" s="12"/>
      <c r="F248" s="190"/>
    </row>
    <row r="249" spans="1:7">
      <c r="A249" s="8" t="s">
        <v>53</v>
      </c>
      <c r="B249" s="22" t="s">
        <v>54</v>
      </c>
      <c r="C249" s="15" t="s">
        <v>22</v>
      </c>
      <c r="D249" s="15">
        <v>6</v>
      </c>
      <c r="E249" s="12">
        <v>907160.79999999993</v>
      </c>
      <c r="F249" s="190">
        <f t="shared" ref="F249:F259" si="33">D249*E249</f>
        <v>5442964.7999999998</v>
      </c>
    </row>
    <row r="250" spans="1:7">
      <c r="A250" s="8" t="s">
        <v>55</v>
      </c>
      <c r="B250" s="22" t="s">
        <v>56</v>
      </c>
      <c r="C250" s="15" t="s">
        <v>22</v>
      </c>
      <c r="D250" s="15">
        <v>2</v>
      </c>
      <c r="E250" s="12">
        <v>14029862</v>
      </c>
      <c r="F250" s="190">
        <f t="shared" si="33"/>
        <v>28059724</v>
      </c>
    </row>
    <row r="251" spans="1:7">
      <c r="A251" s="8" t="s">
        <v>57</v>
      </c>
      <c r="B251" s="22" t="s">
        <v>58</v>
      </c>
      <c r="C251" s="15" t="s">
        <v>22</v>
      </c>
      <c r="D251" s="23">
        <v>6</v>
      </c>
      <c r="E251" s="12">
        <v>63440.09</v>
      </c>
      <c r="F251" s="190">
        <f t="shared" si="33"/>
        <v>380640.54</v>
      </c>
    </row>
    <row r="252" spans="1:7">
      <c r="A252" s="8" t="s">
        <v>59</v>
      </c>
      <c r="B252" s="22" t="s">
        <v>60</v>
      </c>
      <c r="C252" s="15" t="s">
        <v>22</v>
      </c>
      <c r="D252" s="23">
        <v>3</v>
      </c>
      <c r="E252" s="12">
        <v>56627.34</v>
      </c>
      <c r="F252" s="190">
        <f t="shared" si="33"/>
        <v>169882.02</v>
      </c>
    </row>
    <row r="253" spans="1:7">
      <c r="A253" s="8" t="s">
        <v>61</v>
      </c>
      <c r="B253" s="22" t="s">
        <v>62</v>
      </c>
      <c r="C253" s="15" t="s">
        <v>22</v>
      </c>
      <c r="D253" s="23">
        <v>8</v>
      </c>
      <c r="E253" s="12">
        <v>37751.56</v>
      </c>
      <c r="F253" s="190">
        <f t="shared" si="33"/>
        <v>302012.48</v>
      </c>
    </row>
    <row r="254" spans="1:7">
      <c r="A254" s="8" t="s">
        <v>63</v>
      </c>
      <c r="B254" s="22" t="s">
        <v>64</v>
      </c>
      <c r="C254" s="15" t="s">
        <v>22</v>
      </c>
      <c r="D254" s="23">
        <v>2</v>
      </c>
      <c r="E254" s="12">
        <v>94378.9</v>
      </c>
      <c r="F254" s="190">
        <f t="shared" si="33"/>
        <v>188757.8</v>
      </c>
    </row>
    <row r="255" spans="1:7">
      <c r="A255" s="8" t="s">
        <v>65</v>
      </c>
      <c r="B255" s="22" t="s">
        <v>46</v>
      </c>
      <c r="C255" s="15" t="s">
        <v>22</v>
      </c>
      <c r="D255" s="23">
        <v>14</v>
      </c>
      <c r="E255" s="12">
        <v>29916.6</v>
      </c>
      <c r="F255" s="190">
        <f t="shared" si="33"/>
        <v>418832.39999999997</v>
      </c>
    </row>
    <row r="256" spans="1:7">
      <c r="A256" s="8" t="s">
        <v>66</v>
      </c>
      <c r="B256" s="22" t="s">
        <v>67</v>
      </c>
      <c r="C256" s="15" t="s">
        <v>22</v>
      </c>
      <c r="D256" s="23">
        <v>14</v>
      </c>
      <c r="E256" s="12">
        <v>59500</v>
      </c>
      <c r="F256" s="190">
        <f t="shared" si="33"/>
        <v>833000</v>
      </c>
    </row>
    <row r="257" spans="1:7">
      <c r="A257" s="8" t="s">
        <v>68</v>
      </c>
      <c r="B257" s="22" t="s">
        <v>69</v>
      </c>
      <c r="C257" s="15" t="s">
        <v>22</v>
      </c>
      <c r="D257" s="23">
        <v>4</v>
      </c>
      <c r="E257" s="12">
        <v>55454</v>
      </c>
      <c r="F257" s="190">
        <f t="shared" si="33"/>
        <v>221816</v>
      </c>
    </row>
    <row r="258" spans="1:7">
      <c r="A258" s="8" t="s">
        <v>70</v>
      </c>
      <c r="B258" s="22" t="s">
        <v>71</v>
      </c>
      <c r="C258" s="15" t="s">
        <v>22</v>
      </c>
      <c r="D258" s="23">
        <v>2</v>
      </c>
      <c r="E258" s="12">
        <v>912492</v>
      </c>
      <c r="F258" s="190">
        <f t="shared" si="33"/>
        <v>1824984</v>
      </c>
    </row>
    <row r="259" spans="1:7">
      <c r="A259" s="8" t="s">
        <v>72</v>
      </c>
      <c r="B259" s="22" t="s">
        <v>73</v>
      </c>
      <c r="C259" s="15" t="s">
        <v>22</v>
      </c>
      <c r="D259" s="23">
        <v>4</v>
      </c>
      <c r="E259" s="12">
        <v>540260</v>
      </c>
      <c r="F259" s="190">
        <f t="shared" si="33"/>
        <v>2161040</v>
      </c>
    </row>
    <row r="260" spans="1:7">
      <c r="A260" s="6" t="s">
        <v>74</v>
      </c>
      <c r="B260" s="24" t="s">
        <v>75</v>
      </c>
      <c r="C260" s="15"/>
      <c r="D260" s="15"/>
      <c r="E260" s="12"/>
      <c r="F260" s="190"/>
      <c r="G260" s="140" t="e">
        <f>+#REF!</f>
        <v>#REF!</v>
      </c>
    </row>
    <row r="261" spans="1:7">
      <c r="A261" s="8" t="s">
        <v>74</v>
      </c>
      <c r="B261" s="18" t="s">
        <v>76</v>
      </c>
      <c r="C261" s="15" t="s">
        <v>22</v>
      </c>
      <c r="D261" s="15">
        <v>28</v>
      </c>
      <c r="E261" s="12">
        <v>18730</v>
      </c>
      <c r="F261" s="190">
        <f t="shared" ref="F261:F267" si="34">+D261*E261</f>
        <v>524440</v>
      </c>
    </row>
    <row r="262" spans="1:7">
      <c r="A262" s="8" t="s">
        <v>77</v>
      </c>
      <c r="B262" s="18" t="s">
        <v>78</v>
      </c>
      <c r="C262" s="15" t="s">
        <v>22</v>
      </c>
      <c r="D262" s="15">
        <v>28</v>
      </c>
      <c r="E262" s="12">
        <v>30133</v>
      </c>
      <c r="F262" s="190">
        <f t="shared" si="34"/>
        <v>843724</v>
      </c>
    </row>
    <row r="263" spans="1:7">
      <c r="A263" s="8" t="s">
        <v>79</v>
      </c>
      <c r="B263" s="18" t="s">
        <v>80</v>
      </c>
      <c r="C263" s="15" t="s">
        <v>81</v>
      </c>
      <c r="D263" s="15">
        <f>8*22+18*6</f>
        <v>284</v>
      </c>
      <c r="E263" s="12">
        <v>3100</v>
      </c>
      <c r="F263" s="190">
        <f t="shared" si="34"/>
        <v>880400</v>
      </c>
    </row>
    <row r="264" spans="1:7">
      <c r="A264" s="8" t="s">
        <v>82</v>
      </c>
      <c r="B264" s="18" t="s">
        <v>83</v>
      </c>
      <c r="C264" s="15" t="s">
        <v>22</v>
      </c>
      <c r="D264" s="15">
        <v>28</v>
      </c>
      <c r="E264" s="12">
        <v>30700</v>
      </c>
      <c r="F264" s="190">
        <f t="shared" si="34"/>
        <v>859600</v>
      </c>
    </row>
    <row r="265" spans="1:7">
      <c r="A265" s="8" t="s">
        <v>84</v>
      </c>
      <c r="B265" s="18" t="s">
        <v>85</v>
      </c>
      <c r="C265" s="15" t="s">
        <v>22</v>
      </c>
      <c r="D265" s="15">
        <v>28</v>
      </c>
      <c r="E265" s="12">
        <v>26500</v>
      </c>
      <c r="F265" s="190">
        <f t="shared" si="34"/>
        <v>742000</v>
      </c>
    </row>
    <row r="266" spans="1:7">
      <c r="A266" s="8" t="s">
        <v>86</v>
      </c>
      <c r="B266" s="18" t="s">
        <v>87</v>
      </c>
      <c r="C266" s="15" t="s">
        <v>22</v>
      </c>
      <c r="D266" s="15">
        <v>28</v>
      </c>
      <c r="E266" s="12">
        <v>25900</v>
      </c>
      <c r="F266" s="190">
        <f t="shared" si="34"/>
        <v>725200</v>
      </c>
    </row>
    <row r="267" spans="1:7">
      <c r="A267" s="8" t="s">
        <v>88</v>
      </c>
      <c r="B267" s="18" t="s">
        <v>89</v>
      </c>
      <c r="C267" s="15" t="s">
        <v>22</v>
      </c>
      <c r="D267" s="15">
        <f>28*3</f>
        <v>84</v>
      </c>
      <c r="E267" s="12">
        <v>3100</v>
      </c>
      <c r="F267" s="190">
        <f t="shared" si="34"/>
        <v>260400</v>
      </c>
    </row>
    <row r="268" spans="1:7" ht="42" customHeight="1">
      <c r="A268" s="8" t="s">
        <v>90</v>
      </c>
      <c r="B268" s="18" t="s">
        <v>91</v>
      </c>
      <c r="C268" s="15" t="s">
        <v>22</v>
      </c>
      <c r="D268" s="15">
        <v>28</v>
      </c>
      <c r="E268" s="12">
        <v>147322</v>
      </c>
      <c r="F268" s="190">
        <f t="shared" ref="F268:F269" si="35">D268*E268</f>
        <v>4125016</v>
      </c>
    </row>
    <row r="269" spans="1:7" ht="26.25">
      <c r="A269" s="8" t="s">
        <v>92</v>
      </c>
      <c r="B269" s="25" t="s">
        <v>93</v>
      </c>
      <c r="C269" s="15" t="s">
        <v>22</v>
      </c>
      <c r="D269" s="15">
        <v>28</v>
      </c>
      <c r="E269" s="12">
        <v>53550</v>
      </c>
      <c r="F269" s="190">
        <f t="shared" si="35"/>
        <v>1499400</v>
      </c>
    </row>
    <row r="270" spans="1:7">
      <c r="A270" s="8"/>
      <c r="B270" s="7"/>
      <c r="C270" s="8"/>
      <c r="D270" s="8"/>
      <c r="E270" s="13"/>
      <c r="F270" s="13"/>
    </row>
    <row r="271" spans="1:7">
      <c r="A271" s="200" t="s">
        <v>471</v>
      </c>
      <c r="B271" s="201"/>
      <c r="C271" s="201"/>
      <c r="D271" s="201"/>
      <c r="E271" s="201"/>
      <c r="F271" s="202"/>
    </row>
    <row r="272" spans="1:7">
      <c r="A272" s="4"/>
      <c r="B272" s="4" t="s">
        <v>2</v>
      </c>
      <c r="C272" s="4" t="s">
        <v>183</v>
      </c>
      <c r="D272" s="4" t="s">
        <v>184</v>
      </c>
      <c r="E272" s="4" t="s">
        <v>185</v>
      </c>
      <c r="F272" s="4" t="s">
        <v>186</v>
      </c>
    </row>
    <row r="273" spans="1:6">
      <c r="A273" s="64">
        <v>3.1</v>
      </c>
      <c r="B273" s="65" t="s">
        <v>187</v>
      </c>
      <c r="C273" s="66"/>
      <c r="D273" s="66"/>
      <c r="E273" s="66"/>
      <c r="F273" s="66"/>
    </row>
    <row r="274" spans="1:6">
      <c r="A274" s="64" t="s">
        <v>188</v>
      </c>
      <c r="B274" s="67" t="s">
        <v>189</v>
      </c>
      <c r="C274" s="68"/>
      <c r="D274" s="68"/>
      <c r="E274" s="68"/>
      <c r="F274" s="68"/>
    </row>
    <row r="275" spans="1:6">
      <c r="A275" s="69" t="s">
        <v>190</v>
      </c>
      <c r="B275" s="70" t="s">
        <v>191</v>
      </c>
      <c r="C275" s="69" t="s">
        <v>154</v>
      </c>
      <c r="D275" s="32">
        <v>4</v>
      </c>
      <c r="E275" s="71">
        <v>710700</v>
      </c>
      <c r="F275" s="190">
        <f>D275*E275</f>
        <v>2842800</v>
      </c>
    </row>
    <row r="276" spans="1:6">
      <c r="A276" s="64" t="s">
        <v>192</v>
      </c>
      <c r="B276" s="67" t="s">
        <v>193</v>
      </c>
      <c r="C276" s="69"/>
      <c r="D276" s="32"/>
      <c r="E276" s="71"/>
      <c r="F276" s="72"/>
    </row>
    <row r="277" spans="1:6">
      <c r="A277" s="69" t="s">
        <v>194</v>
      </c>
      <c r="B277" s="70" t="s">
        <v>195</v>
      </c>
      <c r="C277" s="69" t="s">
        <v>154</v>
      </c>
      <c r="D277" s="32">
        <v>1</v>
      </c>
      <c r="E277" s="73">
        <v>540260</v>
      </c>
      <c r="F277" s="190">
        <f>D277*E277</f>
        <v>540260</v>
      </c>
    </row>
    <row r="278" spans="1:6">
      <c r="A278" s="64" t="s">
        <v>196</v>
      </c>
      <c r="B278" s="67" t="s">
        <v>197</v>
      </c>
      <c r="C278" s="69"/>
      <c r="D278" s="32"/>
      <c r="E278" s="73"/>
      <c r="F278" s="72"/>
    </row>
    <row r="279" spans="1:6">
      <c r="A279" s="69" t="s">
        <v>198</v>
      </c>
      <c r="B279" s="70" t="s">
        <v>195</v>
      </c>
      <c r="C279" s="69" t="s">
        <v>154</v>
      </c>
      <c r="D279" s="32">
        <v>1</v>
      </c>
      <c r="E279" s="73">
        <v>461720</v>
      </c>
      <c r="F279" s="190">
        <f>D279*E279</f>
        <v>461720</v>
      </c>
    </row>
    <row r="280" spans="1:6">
      <c r="A280" s="64" t="s">
        <v>199</v>
      </c>
      <c r="B280" s="74" t="s">
        <v>200</v>
      </c>
      <c r="C280" s="75"/>
      <c r="D280" s="32"/>
      <c r="E280" s="73"/>
      <c r="F280" s="72"/>
    </row>
    <row r="281" spans="1:6">
      <c r="A281" s="69" t="s">
        <v>201</v>
      </c>
      <c r="B281" s="76" t="s">
        <v>202</v>
      </c>
      <c r="C281" s="77" t="s">
        <v>11</v>
      </c>
      <c r="D281" s="32">
        <v>18</v>
      </c>
      <c r="E281" s="73">
        <v>179159.02</v>
      </c>
      <c r="F281" s="190">
        <f>D281*E281</f>
        <v>3224862.36</v>
      </c>
    </row>
    <row r="282" spans="1:6">
      <c r="A282" s="64" t="s">
        <v>203</v>
      </c>
      <c r="B282" s="78" t="s">
        <v>204</v>
      </c>
      <c r="C282" s="79"/>
      <c r="D282" s="32"/>
      <c r="E282" s="73"/>
      <c r="F282" s="72"/>
    </row>
    <row r="283" spans="1:6">
      <c r="A283" s="69" t="s">
        <v>205</v>
      </c>
      <c r="B283" s="76" t="s">
        <v>206</v>
      </c>
      <c r="C283" s="79" t="s">
        <v>154</v>
      </c>
      <c r="D283" s="80">
        <v>2</v>
      </c>
      <c r="E283" s="73">
        <v>264477.5</v>
      </c>
      <c r="F283" s="190">
        <f>D283*E283</f>
        <v>528955</v>
      </c>
    </row>
    <row r="284" spans="1:6" ht="25.5">
      <c r="A284" s="64" t="s">
        <v>207</v>
      </c>
      <c r="B284" s="81" t="s">
        <v>208</v>
      </c>
      <c r="C284" s="75"/>
      <c r="D284" s="32"/>
      <c r="E284" s="73"/>
      <c r="F284" s="72"/>
    </row>
    <row r="285" spans="1:6">
      <c r="A285" s="69" t="s">
        <v>209</v>
      </c>
      <c r="B285" s="76" t="s">
        <v>210</v>
      </c>
      <c r="C285" s="75" t="s">
        <v>154</v>
      </c>
      <c r="D285" s="32">
        <v>1</v>
      </c>
      <c r="E285" s="73">
        <v>1450610</v>
      </c>
      <c r="F285" s="190">
        <f>D285*E285</f>
        <v>1450610</v>
      </c>
    </row>
    <row r="286" spans="1:6">
      <c r="A286" s="64" t="s">
        <v>211</v>
      </c>
      <c r="B286" s="30" t="s">
        <v>212</v>
      </c>
      <c r="C286" s="31"/>
      <c r="D286" s="80"/>
      <c r="E286" s="73"/>
      <c r="F286" s="72"/>
    </row>
    <row r="287" spans="1:6">
      <c r="A287" s="69" t="s">
        <v>213</v>
      </c>
      <c r="B287" s="38" t="s">
        <v>214</v>
      </c>
      <c r="C287" s="31" t="s">
        <v>22</v>
      </c>
      <c r="D287" s="80">
        <v>2</v>
      </c>
      <c r="E287" s="73">
        <v>198373</v>
      </c>
      <c r="F287" s="191">
        <f t="shared" ref="F287:F290" si="36">D287*E287</f>
        <v>396746</v>
      </c>
    </row>
    <row r="288" spans="1:6">
      <c r="A288" s="64" t="s">
        <v>215</v>
      </c>
      <c r="B288" s="48" t="s">
        <v>216</v>
      </c>
      <c r="C288" s="49"/>
      <c r="D288" s="50"/>
      <c r="E288" s="73"/>
      <c r="F288" s="72"/>
    </row>
    <row r="289" spans="1:8">
      <c r="A289" s="69" t="s">
        <v>217</v>
      </c>
      <c r="B289" s="17" t="s">
        <v>163</v>
      </c>
      <c r="C289" s="8" t="s">
        <v>22</v>
      </c>
      <c r="D289" s="50">
        <v>1</v>
      </c>
      <c r="E289" s="73">
        <v>584290</v>
      </c>
      <c r="F289" s="190">
        <f>D289*E289</f>
        <v>584290</v>
      </c>
    </row>
    <row r="290" spans="1:8">
      <c r="A290" s="69" t="s">
        <v>218</v>
      </c>
      <c r="B290" s="54" t="s">
        <v>27</v>
      </c>
      <c r="C290" s="8" t="s">
        <v>22</v>
      </c>
      <c r="D290" s="50">
        <v>2</v>
      </c>
      <c r="E290" s="73">
        <v>907160.79999999993</v>
      </c>
      <c r="F290" s="190">
        <f t="shared" si="36"/>
        <v>1814321.5999999999</v>
      </c>
    </row>
    <row r="291" spans="1:8">
      <c r="A291" s="64">
        <v>3.2</v>
      </c>
      <c r="B291" s="83" t="s">
        <v>219</v>
      </c>
      <c r="C291" s="66"/>
      <c r="D291" s="32"/>
      <c r="E291" s="84"/>
      <c r="F291" s="66"/>
    </row>
    <row r="292" spans="1:8">
      <c r="A292" s="64" t="s">
        <v>220</v>
      </c>
      <c r="B292" s="67" t="s">
        <v>189</v>
      </c>
      <c r="C292" s="68"/>
      <c r="D292" s="32"/>
      <c r="E292" s="85"/>
      <c r="F292" s="68"/>
    </row>
    <row r="293" spans="1:8">
      <c r="A293" s="69" t="s">
        <v>221</v>
      </c>
      <c r="B293" s="70" t="s">
        <v>222</v>
      </c>
      <c r="C293" s="69" t="s">
        <v>154</v>
      </c>
      <c r="D293" s="32">
        <v>2</v>
      </c>
      <c r="E293" s="71">
        <v>608000</v>
      </c>
      <c r="F293" s="190">
        <f>D293*E293</f>
        <v>1216000</v>
      </c>
    </row>
    <row r="294" spans="1:8">
      <c r="A294" s="64" t="s">
        <v>223</v>
      </c>
      <c r="B294" s="67" t="s">
        <v>193</v>
      </c>
      <c r="C294" s="69"/>
      <c r="D294" s="32"/>
      <c r="E294" s="71"/>
      <c r="F294" s="72"/>
    </row>
    <row r="295" spans="1:8">
      <c r="A295" s="69" t="s">
        <v>224</v>
      </c>
      <c r="B295" s="70" t="s">
        <v>195</v>
      </c>
      <c r="C295" s="69" t="s">
        <v>154</v>
      </c>
      <c r="D295" s="32">
        <v>1</v>
      </c>
      <c r="E295" s="73">
        <v>540260</v>
      </c>
      <c r="F295" s="190">
        <f>D295*E295</f>
        <v>540260</v>
      </c>
    </row>
    <row r="296" spans="1:8">
      <c r="A296" s="64" t="s">
        <v>101</v>
      </c>
      <c r="B296" s="74" t="s">
        <v>200</v>
      </c>
      <c r="C296" s="75"/>
      <c r="D296" s="32"/>
      <c r="E296" s="73"/>
      <c r="F296" s="72"/>
    </row>
    <row r="297" spans="1:8">
      <c r="A297" s="69" t="s">
        <v>225</v>
      </c>
      <c r="B297" s="86" t="s">
        <v>195</v>
      </c>
      <c r="C297" s="77" t="s">
        <v>11</v>
      </c>
      <c r="D297" s="32">
        <v>30</v>
      </c>
      <c r="E297" s="73">
        <v>178500</v>
      </c>
      <c r="F297" s="191">
        <f>D297*E297</f>
        <v>5355000</v>
      </c>
    </row>
    <row r="298" spans="1:8">
      <c r="A298" s="64" t="s">
        <v>226</v>
      </c>
      <c r="B298" s="78" t="s">
        <v>204</v>
      </c>
      <c r="C298" s="79"/>
      <c r="D298" s="32"/>
      <c r="E298" s="73"/>
      <c r="F298" s="72"/>
    </row>
    <row r="299" spans="1:8">
      <c r="A299" s="69" t="s">
        <v>227</v>
      </c>
      <c r="B299" s="70" t="s">
        <v>195</v>
      </c>
      <c r="C299" s="79" t="s">
        <v>154</v>
      </c>
      <c r="D299" s="32">
        <v>5</v>
      </c>
      <c r="E299" s="73">
        <v>264477.5</v>
      </c>
      <c r="F299" s="190">
        <f>D299*E299</f>
        <v>1322387.5</v>
      </c>
    </row>
    <row r="300" spans="1:8">
      <c r="A300" s="64" t="s">
        <v>228</v>
      </c>
      <c r="B300" s="81" t="s">
        <v>229</v>
      </c>
      <c r="C300" s="75"/>
      <c r="D300" s="80"/>
      <c r="E300" s="71"/>
      <c r="F300" s="72"/>
    </row>
    <row r="301" spans="1:8">
      <c r="A301" s="69" t="s">
        <v>230</v>
      </c>
      <c r="B301" s="76" t="s">
        <v>231</v>
      </c>
      <c r="C301" s="75" t="s">
        <v>154</v>
      </c>
      <c r="D301" s="80">
        <v>1</v>
      </c>
      <c r="E301" s="71">
        <v>461720</v>
      </c>
      <c r="F301" s="190">
        <f>D301*E301</f>
        <v>461720</v>
      </c>
    </row>
    <row r="302" spans="1:8">
      <c r="A302" s="64" t="s">
        <v>232</v>
      </c>
      <c r="B302" s="48" t="s">
        <v>216</v>
      </c>
      <c r="C302" s="75"/>
      <c r="D302" s="80"/>
      <c r="E302" s="71"/>
      <c r="F302" s="72"/>
      <c r="H302" s="142">
        <v>12026197.800000001</v>
      </c>
    </row>
    <row r="303" spans="1:8">
      <c r="A303" s="69" t="s">
        <v>233</v>
      </c>
      <c r="B303" s="54" t="s">
        <v>27</v>
      </c>
      <c r="C303" s="8" t="s">
        <v>22</v>
      </c>
      <c r="D303" s="50">
        <v>2</v>
      </c>
      <c r="E303" s="71">
        <v>907160.79999999993</v>
      </c>
      <c r="F303" s="190">
        <f t="shared" ref="F303" si="37">D303*E303</f>
        <v>1814321.5999999999</v>
      </c>
    </row>
    <row r="304" spans="1:8">
      <c r="A304" s="69">
        <v>3.3</v>
      </c>
      <c r="B304" s="83" t="s">
        <v>234</v>
      </c>
      <c r="C304" s="66"/>
      <c r="D304" s="32"/>
      <c r="E304" s="84"/>
      <c r="F304" s="66"/>
    </row>
    <row r="305" spans="1:11">
      <c r="A305" s="64" t="s">
        <v>235</v>
      </c>
      <c r="B305" s="67" t="s">
        <v>189</v>
      </c>
      <c r="C305" s="68"/>
      <c r="D305" s="32"/>
      <c r="E305" s="85"/>
      <c r="F305" s="68"/>
    </row>
    <row r="306" spans="1:11">
      <c r="A306" s="69" t="s">
        <v>236</v>
      </c>
      <c r="B306" s="70" t="s">
        <v>237</v>
      </c>
      <c r="C306" s="69" t="s">
        <v>154</v>
      </c>
      <c r="D306" s="32">
        <v>2</v>
      </c>
      <c r="E306" s="71">
        <v>710700</v>
      </c>
      <c r="F306" s="190">
        <f>D306*E306</f>
        <v>1421400</v>
      </c>
      <c r="G306" s="143">
        <v>2806369</v>
      </c>
      <c r="H306" s="144"/>
    </row>
    <row r="307" spans="1:11">
      <c r="A307" s="69" t="s">
        <v>107</v>
      </c>
      <c r="B307" s="67" t="s">
        <v>193</v>
      </c>
      <c r="C307" s="69"/>
      <c r="D307" s="32"/>
      <c r="E307" s="71"/>
      <c r="F307" s="72"/>
    </row>
    <row r="308" spans="1:11">
      <c r="A308" s="69" t="s">
        <v>238</v>
      </c>
      <c r="B308" s="76" t="s">
        <v>239</v>
      </c>
      <c r="C308" s="69" t="s">
        <v>154</v>
      </c>
      <c r="D308" s="32">
        <v>1</v>
      </c>
      <c r="E308" s="71">
        <v>540260</v>
      </c>
      <c r="F308" s="190">
        <f>D308*E308</f>
        <v>540260</v>
      </c>
    </row>
    <row r="309" spans="1:11">
      <c r="A309" s="69" t="s">
        <v>240</v>
      </c>
      <c r="B309" s="78" t="s">
        <v>200</v>
      </c>
      <c r="C309" s="79"/>
      <c r="D309" s="32"/>
      <c r="E309" s="73"/>
      <c r="F309" s="82"/>
    </row>
    <row r="310" spans="1:11">
      <c r="A310" s="69" t="s">
        <v>109</v>
      </c>
      <c r="B310" s="87" t="s">
        <v>206</v>
      </c>
      <c r="C310" s="77" t="s">
        <v>11</v>
      </c>
      <c r="D310" s="32">
        <v>12</v>
      </c>
      <c r="E310" s="73">
        <v>178500</v>
      </c>
      <c r="F310" s="191">
        <f>D310*E310</f>
        <v>2142000</v>
      </c>
    </row>
    <row r="311" spans="1:11">
      <c r="A311" s="69" t="s">
        <v>241</v>
      </c>
      <c r="B311" s="78" t="s">
        <v>204</v>
      </c>
      <c r="C311" s="79"/>
      <c r="D311" s="32"/>
      <c r="E311" s="71"/>
      <c r="F311" s="72"/>
    </row>
    <row r="312" spans="1:11">
      <c r="A312" s="69" t="s">
        <v>242</v>
      </c>
      <c r="B312" s="76" t="s">
        <v>206</v>
      </c>
      <c r="C312" s="79" t="s">
        <v>154</v>
      </c>
      <c r="D312" s="32">
        <v>2</v>
      </c>
      <c r="E312" s="71">
        <v>264477.5</v>
      </c>
      <c r="F312" s="190">
        <f>D312*E312</f>
        <v>528955</v>
      </c>
    </row>
    <row r="313" spans="1:11">
      <c r="A313" s="69" t="s">
        <v>243</v>
      </c>
      <c r="B313" s="81" t="s">
        <v>229</v>
      </c>
      <c r="C313" s="75"/>
      <c r="D313" s="80"/>
      <c r="E313" s="71"/>
      <c r="F313" s="72"/>
    </row>
    <row r="314" spans="1:11">
      <c r="A314" s="69" t="s">
        <v>244</v>
      </c>
      <c r="B314" s="76" t="s">
        <v>231</v>
      </c>
      <c r="C314" s="75" t="s">
        <v>154</v>
      </c>
      <c r="D314" s="80">
        <v>1</v>
      </c>
      <c r="E314" s="71">
        <v>461720</v>
      </c>
      <c r="F314" s="190">
        <f t="shared" ref="F314:F316" si="38">D314*E314</f>
        <v>461720</v>
      </c>
    </row>
    <row r="315" spans="1:11" s="2" customFormat="1">
      <c r="A315" s="69" t="s">
        <v>245</v>
      </c>
      <c r="B315" s="48" t="s">
        <v>216</v>
      </c>
      <c r="C315" s="49"/>
      <c r="D315" s="50"/>
      <c r="E315" s="71"/>
      <c r="F315" s="72"/>
      <c r="G315"/>
      <c r="H315"/>
      <c r="I315"/>
      <c r="J315"/>
      <c r="K315"/>
    </row>
    <row r="316" spans="1:11" s="2" customFormat="1">
      <c r="A316" s="69" t="s">
        <v>246</v>
      </c>
      <c r="B316" s="54" t="s">
        <v>27</v>
      </c>
      <c r="C316" s="8" t="s">
        <v>22</v>
      </c>
      <c r="D316" s="50">
        <v>1</v>
      </c>
      <c r="E316" s="71">
        <v>907160.79999999993</v>
      </c>
      <c r="F316" s="190">
        <f t="shared" si="38"/>
        <v>907160.79999999993</v>
      </c>
      <c r="G316"/>
      <c r="H316"/>
      <c r="I316"/>
      <c r="J316"/>
      <c r="K316"/>
    </row>
    <row r="317" spans="1:11" s="2" customFormat="1">
      <c r="A317" s="88">
        <v>3.4</v>
      </c>
      <c r="B317" s="89" t="s">
        <v>247</v>
      </c>
      <c r="C317" s="90"/>
      <c r="D317" s="91"/>
      <c r="E317" s="92"/>
      <c r="F317" s="91"/>
      <c r="G317"/>
      <c r="H317"/>
      <c r="I317"/>
      <c r="J317"/>
      <c r="K317"/>
    </row>
    <row r="318" spans="1:11" s="2" customFormat="1">
      <c r="A318" s="69" t="s">
        <v>248</v>
      </c>
      <c r="B318" s="94" t="s">
        <v>249</v>
      </c>
      <c r="C318" s="95" t="s">
        <v>154</v>
      </c>
      <c r="D318" s="96">
        <v>1</v>
      </c>
      <c r="E318" s="73">
        <v>2558500</v>
      </c>
      <c r="F318" s="190">
        <f>D318*E318</f>
        <v>2558500</v>
      </c>
      <c r="G318"/>
      <c r="H318"/>
      <c r="I318"/>
      <c r="J318"/>
      <c r="K318"/>
    </row>
    <row r="319" spans="1:11" s="2" customFormat="1">
      <c r="A319" s="93"/>
      <c r="B319" s="94"/>
      <c r="C319" s="95"/>
      <c r="D319" s="96"/>
      <c r="E319" s="97"/>
      <c r="F319" s="72"/>
      <c r="G319"/>
      <c r="H319"/>
      <c r="I319"/>
      <c r="J319"/>
      <c r="K319"/>
    </row>
    <row r="320" spans="1:11" s="2" customFormat="1">
      <c r="A320" s="200" t="s">
        <v>472</v>
      </c>
      <c r="B320" s="201"/>
      <c r="C320" s="201"/>
      <c r="D320" s="201"/>
      <c r="E320" s="201"/>
      <c r="F320" s="201"/>
      <c r="G320"/>
      <c r="H320"/>
      <c r="I320"/>
      <c r="J320"/>
      <c r="K320"/>
    </row>
    <row r="321" spans="1:11" s="2" customFormat="1">
      <c r="A321" s="4" t="s">
        <v>367</v>
      </c>
      <c r="B321" s="4" t="s">
        <v>2</v>
      </c>
      <c r="C321" s="4" t="s">
        <v>183</v>
      </c>
      <c r="D321" s="4" t="s">
        <v>184</v>
      </c>
      <c r="E321" s="4" t="s">
        <v>6</v>
      </c>
      <c r="F321" s="4" t="s">
        <v>368</v>
      </c>
      <c r="G321"/>
      <c r="H321"/>
      <c r="I321"/>
      <c r="J321"/>
      <c r="K321"/>
    </row>
    <row r="322" spans="1:11" s="2" customFormat="1">
      <c r="A322" s="62"/>
      <c r="B322" s="145" t="s">
        <v>384</v>
      </c>
      <c r="C322" s="127"/>
      <c r="D322" s="127"/>
      <c r="E322" s="127"/>
      <c r="F322" s="127"/>
      <c r="G322"/>
      <c r="H322"/>
      <c r="I322"/>
      <c r="J322"/>
      <c r="K322"/>
    </row>
    <row r="323" spans="1:11" s="2" customFormat="1">
      <c r="A323" s="8">
        <v>8.1</v>
      </c>
      <c r="B323" s="7" t="s">
        <v>385</v>
      </c>
      <c r="C323" s="15"/>
      <c r="D323" s="14"/>
      <c r="E323" s="13"/>
      <c r="F323" s="13"/>
      <c r="G323"/>
      <c r="H323"/>
      <c r="I323"/>
      <c r="J323"/>
      <c r="K323"/>
    </row>
    <row r="324" spans="1:11" s="2" customFormat="1" ht="30.75" customHeight="1">
      <c r="A324" s="8" t="s">
        <v>386</v>
      </c>
      <c r="B324" s="17" t="s">
        <v>387</v>
      </c>
      <c r="C324" s="15" t="s">
        <v>22</v>
      </c>
      <c r="D324" s="14">
        <v>1</v>
      </c>
      <c r="E324" s="13">
        <v>3689990</v>
      </c>
      <c r="F324" s="190">
        <f>+D324*E324</f>
        <v>3689990</v>
      </c>
      <c r="G324"/>
      <c r="H324"/>
      <c r="I324"/>
      <c r="J324"/>
      <c r="K324"/>
    </row>
    <row r="325" spans="1:11">
      <c r="A325" s="6">
        <v>8.1999999999999993</v>
      </c>
      <c r="B325" s="7" t="s">
        <v>19</v>
      </c>
      <c r="C325" s="8"/>
      <c r="D325" s="16"/>
      <c r="E325" s="13"/>
      <c r="F325" s="190"/>
      <c r="G325" s="26" t="e">
        <f>+#REF!</f>
        <v>#REF!</v>
      </c>
    </row>
    <row r="326" spans="1:11">
      <c r="A326" s="8" t="s">
        <v>388</v>
      </c>
      <c r="B326" s="17" t="s">
        <v>24</v>
      </c>
      <c r="C326" s="8" t="s">
        <v>22</v>
      </c>
      <c r="D326" s="11">
        <v>2</v>
      </c>
      <c r="E326" s="12">
        <v>907160.79999999993</v>
      </c>
      <c r="F326" s="190">
        <f>D326*E326</f>
        <v>1814321.5999999999</v>
      </c>
      <c r="G326" s="189"/>
    </row>
    <row r="327" spans="1:11">
      <c r="A327" s="6">
        <v>8.1999999999999993</v>
      </c>
      <c r="B327" s="7" t="s">
        <v>389</v>
      </c>
      <c r="C327" s="8"/>
      <c r="D327" s="16"/>
      <c r="E327" s="12"/>
      <c r="F327" s="190"/>
    </row>
    <row r="328" spans="1:11">
      <c r="A328" s="8" t="s">
        <v>388</v>
      </c>
      <c r="B328" s="17" t="s">
        <v>24</v>
      </c>
      <c r="C328" s="8" t="s">
        <v>22</v>
      </c>
      <c r="D328" s="11">
        <v>1</v>
      </c>
      <c r="E328" s="12">
        <v>1163558.2</v>
      </c>
      <c r="F328" s="190">
        <f t="shared" ref="F328" si="39">D328*E328</f>
        <v>1163558.2</v>
      </c>
    </row>
    <row r="329" spans="1:11">
      <c r="A329" s="6">
        <v>8.3000000000000007</v>
      </c>
      <c r="B329" s="20" t="s">
        <v>31</v>
      </c>
      <c r="C329" s="19"/>
      <c r="D329" s="21"/>
      <c r="E329" s="12"/>
      <c r="F329" s="190"/>
    </row>
    <row r="330" spans="1:11">
      <c r="A330" s="8" t="s">
        <v>390</v>
      </c>
      <c r="B330" s="18" t="s">
        <v>391</v>
      </c>
      <c r="C330" s="15" t="s">
        <v>22</v>
      </c>
      <c r="D330" s="14">
        <v>4</v>
      </c>
      <c r="E330" s="12">
        <v>52122</v>
      </c>
      <c r="F330" s="190">
        <f t="shared" ref="F330:F334" si="40">+D330*E330</f>
        <v>208488</v>
      </c>
    </row>
    <row r="331" spans="1:11">
      <c r="A331" s="6">
        <v>8.4</v>
      </c>
      <c r="B331" s="24" t="s">
        <v>392</v>
      </c>
      <c r="C331" s="15"/>
      <c r="D331" s="14"/>
      <c r="E331" s="12"/>
      <c r="F331" s="190"/>
    </row>
    <row r="332" spans="1:11">
      <c r="A332" s="8" t="s">
        <v>393</v>
      </c>
      <c r="B332" s="17" t="s">
        <v>394</v>
      </c>
      <c r="C332" s="8" t="s">
        <v>22</v>
      </c>
      <c r="D332" s="11">
        <v>1</v>
      </c>
      <c r="E332" s="12">
        <v>166000</v>
      </c>
      <c r="F332" s="190">
        <f t="shared" si="40"/>
        <v>166000</v>
      </c>
    </row>
    <row r="333" spans="1:11">
      <c r="A333" s="6">
        <v>8.5</v>
      </c>
      <c r="B333" s="24" t="s">
        <v>395</v>
      </c>
      <c r="C333" s="15"/>
      <c r="D333" s="14"/>
      <c r="E333" s="12"/>
      <c r="F333" s="190"/>
    </row>
    <row r="334" spans="1:11">
      <c r="A334" s="8" t="s">
        <v>396</v>
      </c>
      <c r="B334" s="17" t="s">
        <v>397</v>
      </c>
      <c r="C334" s="8" t="s">
        <v>22</v>
      </c>
      <c r="D334" s="11">
        <v>1</v>
      </c>
      <c r="E334" s="12">
        <v>144420</v>
      </c>
      <c r="F334" s="190">
        <f t="shared" si="40"/>
        <v>144420</v>
      </c>
    </row>
    <row r="335" spans="1:11">
      <c r="A335" s="6">
        <v>8.6</v>
      </c>
      <c r="B335" s="20" t="s">
        <v>44</v>
      </c>
      <c r="C335" s="19"/>
      <c r="D335" s="21"/>
      <c r="E335" s="12"/>
      <c r="F335" s="190"/>
    </row>
    <row r="336" spans="1:11">
      <c r="A336" s="8" t="s">
        <v>398</v>
      </c>
      <c r="B336" s="18" t="s">
        <v>46</v>
      </c>
      <c r="C336" s="15" t="s">
        <v>22</v>
      </c>
      <c r="D336" s="14">
        <v>2</v>
      </c>
      <c r="E336" s="12">
        <v>29920</v>
      </c>
      <c r="F336" s="190">
        <f>+D336*E336</f>
        <v>59840</v>
      </c>
    </row>
    <row r="337" spans="1:6">
      <c r="A337" s="8" t="s">
        <v>399</v>
      </c>
      <c r="B337" s="18" t="s">
        <v>48</v>
      </c>
      <c r="C337" s="15" t="s">
        <v>22</v>
      </c>
      <c r="D337" s="14">
        <v>2</v>
      </c>
      <c r="E337" s="12">
        <v>59500</v>
      </c>
      <c r="F337" s="190">
        <f>+D337*E337</f>
        <v>119000</v>
      </c>
    </row>
    <row r="338" spans="1:6">
      <c r="A338" s="6">
        <v>8.6999999999999993</v>
      </c>
      <c r="B338" s="67" t="s">
        <v>189</v>
      </c>
      <c r="C338" s="68"/>
      <c r="D338" s="32"/>
      <c r="E338" s="13"/>
      <c r="F338" s="190"/>
    </row>
    <row r="339" spans="1:6">
      <c r="A339" s="8" t="s">
        <v>400</v>
      </c>
      <c r="B339" s="70" t="s">
        <v>237</v>
      </c>
      <c r="C339" s="69" t="s">
        <v>154</v>
      </c>
      <c r="D339" s="32">
        <v>2</v>
      </c>
      <c r="E339" s="13">
        <v>710700</v>
      </c>
      <c r="F339" s="190">
        <f t="shared" ref="F339:F343" si="41">+D339*E339</f>
        <v>1421400</v>
      </c>
    </row>
    <row r="340" spans="1:6">
      <c r="A340" s="8">
        <v>8.8000000000000007</v>
      </c>
      <c r="B340" s="7" t="s">
        <v>193</v>
      </c>
      <c r="C340" s="8"/>
      <c r="D340" s="11"/>
      <c r="E340" s="12"/>
      <c r="F340" s="190"/>
    </row>
    <row r="341" spans="1:6">
      <c r="A341" s="8" t="s">
        <v>401</v>
      </c>
      <c r="B341" s="18" t="s">
        <v>239</v>
      </c>
      <c r="C341" s="15" t="s">
        <v>154</v>
      </c>
      <c r="D341" s="14">
        <v>1</v>
      </c>
      <c r="E341" s="12">
        <v>540260</v>
      </c>
      <c r="F341" s="190">
        <f t="shared" si="41"/>
        <v>540260</v>
      </c>
    </row>
    <row r="342" spans="1:6">
      <c r="A342" s="8">
        <v>8.9</v>
      </c>
      <c r="B342" s="18" t="s">
        <v>402</v>
      </c>
      <c r="C342" s="15"/>
      <c r="D342" s="14"/>
      <c r="E342" s="12"/>
      <c r="F342" s="190"/>
    </row>
    <row r="343" spans="1:6">
      <c r="A343" s="8" t="s">
        <v>403</v>
      </c>
      <c r="B343" s="18" t="s">
        <v>404</v>
      </c>
      <c r="C343" s="15" t="s">
        <v>154</v>
      </c>
      <c r="D343" s="14">
        <v>4</v>
      </c>
      <c r="E343" s="12">
        <v>674730</v>
      </c>
      <c r="F343" s="190">
        <f t="shared" si="41"/>
        <v>2698920</v>
      </c>
    </row>
    <row r="344" spans="1:6">
      <c r="A344" s="6"/>
      <c r="B344" s="67"/>
      <c r="C344" s="68"/>
      <c r="D344" s="32"/>
      <c r="E344" s="12"/>
      <c r="F344" s="13"/>
    </row>
    <row r="345" spans="1:6">
      <c r="A345" s="203" t="s">
        <v>455</v>
      </c>
      <c r="B345" s="204"/>
      <c r="C345" s="204"/>
      <c r="D345" s="205"/>
      <c r="E345" s="155"/>
      <c r="F345" s="172">
        <f>SUM(F222:F344)</f>
        <v>179538254.11999997</v>
      </c>
    </row>
    <row r="346" spans="1:6">
      <c r="A346" s="203" t="s">
        <v>456</v>
      </c>
      <c r="B346" s="204"/>
      <c r="C346" s="204"/>
      <c r="D346" s="205"/>
      <c r="E346" s="166">
        <v>0.32</v>
      </c>
      <c r="F346" s="172">
        <f>+E346*F345</f>
        <v>57452241.318399996</v>
      </c>
    </row>
    <row r="347" spans="1:6">
      <c r="A347" s="203" t="s">
        <v>460</v>
      </c>
      <c r="B347" s="204"/>
      <c r="C347" s="204"/>
      <c r="D347" s="205"/>
      <c r="E347" s="155"/>
      <c r="F347" s="172">
        <f>SUM(F345:F346)</f>
        <v>236990495.43839997</v>
      </c>
    </row>
    <row r="348" spans="1:6">
      <c r="A348" s="167"/>
      <c r="B348" s="168"/>
      <c r="C348" s="168"/>
      <c r="D348" s="169"/>
      <c r="E348" s="127"/>
      <c r="F348" s="127"/>
    </row>
    <row r="349" spans="1:6">
      <c r="A349" s="203" t="s">
        <v>475</v>
      </c>
      <c r="B349" s="204"/>
      <c r="C349" s="204"/>
      <c r="D349" s="205"/>
      <c r="E349" s="171"/>
      <c r="F349" s="170">
        <f>+ROUND(F218+F347,0)</f>
        <v>1528779490</v>
      </c>
    </row>
    <row r="350" spans="1:6">
      <c r="A350" s="167"/>
      <c r="B350" s="168"/>
      <c r="C350" s="168"/>
      <c r="D350" s="169"/>
      <c r="E350" s="127"/>
      <c r="F350" s="127"/>
    </row>
  </sheetData>
  <mergeCells count="24">
    <mergeCell ref="A349:D349"/>
    <mergeCell ref="A320:F320"/>
    <mergeCell ref="A177:F177"/>
    <mergeCell ref="A200:F200"/>
    <mergeCell ref="A4:F4"/>
    <mergeCell ref="A172:F172"/>
    <mergeCell ref="A215:D215"/>
    <mergeCell ref="A216:D216"/>
    <mergeCell ref="A129:F129"/>
    <mergeCell ref="A143:F143"/>
    <mergeCell ref="A160:F160"/>
    <mergeCell ref="A5:F5"/>
    <mergeCell ref="A345:D345"/>
    <mergeCell ref="A346:D346"/>
    <mergeCell ref="A347:D347"/>
    <mergeCell ref="A2:F2"/>
    <mergeCell ref="A220:F220"/>
    <mergeCell ref="A6:F6"/>
    <mergeCell ref="A271:F271"/>
    <mergeCell ref="A60:F60"/>
    <mergeCell ref="A217:D217"/>
    <mergeCell ref="A214:D214"/>
    <mergeCell ref="A218:D218"/>
    <mergeCell ref="A3:F3"/>
  </mergeCells>
  <printOptions horizontalCentered="1"/>
  <pageMargins left="0.31496062992125984" right="0.31496062992125984" top="0.35433070866141736" bottom="0.35433070866141736" header="0.31496062992125984" footer="0.31496062992125984"/>
  <pageSetup scale="70" orientation="portrait" r:id="rId1"/>
  <rowBreaks count="6" manualBreakCount="6">
    <brk id="50" max="5" man="1"/>
    <brk id="133" max="5" man="1"/>
    <brk id="169" max="5" man="1"/>
    <brk id="219" max="5" man="1"/>
    <brk id="277" max="5" man="1"/>
    <brk id="337" max="5" man="1"/>
  </rowBreaks>
  <ignoredErrors>
    <ignoredError sqref="D50:F50 D37:F37 D16:F16 D15 D11 D9:D10 D14:F14 D12:D13 F9:F10 F12:F13 F11 F15 D19:F20 D17:D18 F17:F18 D22:F22 D21 F21 D26:F26 D23:D25 F23:F25 D30:F30 D27:D29 F27:F29 D31 F31 D34:D36 F34:F36 D43:F43 D38:D42 F38:F42 D46:F46 D44:D45 F44:F45 D47 F47 D49 F49 D52:F53 D51 F51 D55:F55 D54 F54 D57:F57 D56 F56 D58 F58" unlockedFormula="1"/>
  </ignoredErrors>
  <drawing r:id="rId2"/>
  <legacyDrawing r:id="rId3"/>
  <oleObjects>
    <mc:AlternateContent xmlns:mc="http://schemas.openxmlformats.org/markup-compatibility/2006">
      <mc:Choice Requires="x14">
        <oleObject progId="Equation.3" shapeId="1025" r:id="rId4">
          <objectPr defaultSize="0" autoPict="0" r:id="rId5">
            <anchor moveWithCells="1">
              <from>
                <xdr:col>0</xdr:col>
                <xdr:colOff>28575</xdr:colOff>
                <xdr:row>3</xdr:row>
                <xdr:rowOff>9525</xdr:rowOff>
              </from>
              <to>
                <xdr:col>0</xdr:col>
                <xdr:colOff>28575</xdr:colOff>
                <xdr:row>3</xdr:row>
                <xdr:rowOff>9525</xdr:rowOff>
              </to>
            </anchor>
          </objectPr>
        </oleObject>
      </mc:Choice>
      <mc:Fallback>
        <oleObject progId="Equation.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OBRA</vt:lpstr>
      <vt:lpstr>'PRESUPUESTO OBRA'!Área_de_impresión</vt:lpstr>
      <vt:lpstr>'PRESUPUESTO OBRA'!Títulos_a_imprimir</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Arnó Joaquin Ospino Polo</dc:creator>
  <cp:lastModifiedBy>Arnó Joaquin Ospino Polo</cp:lastModifiedBy>
  <cp:lastPrinted>2023-03-15T23:02:00Z</cp:lastPrinted>
  <dcterms:created xsi:type="dcterms:W3CDTF">2023-03-15T20:11:34Z</dcterms:created>
  <dcterms:modified xsi:type="dcterms:W3CDTF">2023-03-15T23:03:15Z</dcterms:modified>
</cp:coreProperties>
</file>