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D:\INVIAS proyectos-pc oficina\IP-DT-MAG-003-2023 INTERV MTO EL BANCO-SAN JOSE\"/>
    </mc:Choice>
  </mc:AlternateContent>
  <xr:revisionPtr revIDLastSave="0" documentId="13_ncr:1_{DFBB2F67-6C0D-4D36-9264-F4026C4B5E22}" xr6:coauthVersionLast="47" xr6:coauthVersionMax="47" xr10:uidLastSave="{00000000-0000-0000-0000-000000000000}"/>
  <bookViews>
    <workbookView xWindow="0" yWindow="600" windowWidth="28800" windowHeight="15600" xr2:uid="{FFF77613-7802-4946-92AE-B811681EC433}"/>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PO!$A$1:$H$77</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7" i="3" l="1"/>
  <c r="G19" i="3"/>
  <c r="E45" i="3"/>
  <c r="K43" i="3"/>
  <c r="G38" i="3"/>
  <c r="G21" i="3" l="1"/>
  <c r="G18" i="3"/>
  <c r="G45" i="3"/>
  <c r="G43" i="3"/>
  <c r="G44" i="3"/>
  <c r="G39" i="3"/>
  <c r="G40" i="3"/>
  <c r="G41" i="3"/>
  <c r="G35" i="3"/>
  <c r="G37" i="3"/>
  <c r="G26" i="3"/>
  <c r="G23" i="3"/>
  <c r="G24" i="3"/>
  <c r="G20" i="3"/>
  <c r="G17" i="3"/>
  <c r="G16" i="3"/>
  <c r="H41" i="1"/>
  <c r="H76" i="1"/>
  <c r="H74" i="1"/>
  <c r="G46" i="3" l="1"/>
  <c r="G29" i="3"/>
  <c r="F68" i="1"/>
  <c r="E20" i="1"/>
  <c r="E18" i="1"/>
  <c r="E17" i="1"/>
  <c r="G47" i="3" l="1"/>
  <c r="G48" i="3" s="1"/>
  <c r="G49" i="3" s="1"/>
  <c r="G51" i="3" s="1"/>
  <c r="H40" i="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53" i="1" s="1"/>
  <c r="H55" i="1" s="1"/>
  <c r="H75" i="1" s="1"/>
  <c r="H77" i="1" s="1"/>
  <c r="H78" i="1" s="1"/>
  <c r="J15" i="3" l="1"/>
  <c r="J16" i="3" s="1"/>
  <c r="H79" i="1"/>
  <c r="I79" i="1" s="1"/>
</calcChain>
</file>

<file path=xl/sharedStrings.xml><?xml version="1.0" encoding="utf-8"?>
<sst xmlns="http://schemas.openxmlformats.org/spreadsheetml/2006/main" count="393" uniqueCount="250">
  <si>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</si>
  <si>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</si>
  <si>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</si>
  <si>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</si>
  <si>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</si>
  <si>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</si>
  <si>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</si>
  <si>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</si>
  <si>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</si>
  <si>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</si>
  <si>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</si>
  <si>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</si>
  <si>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</si>
  <si>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</si>
  <si>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</si>
  <si>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</si>
  <si>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</si>
  <si>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</si>
  <si>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</si>
  <si>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</si>
  <si>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</si>
  <si>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</si>
  <si>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</si>
  <si>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</si>
  <si>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</si>
  <si>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</si>
  <si>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</si>
  <si>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</si>
  <si>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</si>
  <si>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</si>
  <si>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</si>
  <si>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</si>
  <si>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</si>
  <si>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</si>
  <si>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</si>
  <si>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</si>
  <si>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</si>
  <si>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</si>
  <si>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</si>
  <si>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</si>
  <si>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</si>
  <si>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</si>
  <si>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</si>
  <si>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</si>
  <si>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</si>
  <si>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</si>
  <si>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</si>
  <si>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</si>
  <si>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</si>
  <si>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</si>
  <si>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</si>
  <si>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</si>
  <si>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</si>
  <si>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</si>
  <si>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</si>
  <si>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</si>
  <si>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</si>
  <si>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</si>
  <si>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</si>
  <si>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</si>
  <si>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</si>
  <si>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</si>
  <si>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</si>
  <si>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</si>
  <si>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</si>
  <si>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</si>
  <si>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</si>
  <si>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</si>
  <si>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</si>
  <si>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</si>
  <si>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</si>
  <si>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</si>
  <si>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</si>
  <si>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</si>
  <si>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</si>
  <si>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</si>
  <si>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</si>
  <si>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</si>
  <si>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</si>
  <si>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</si>
  <si>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</si>
  <si>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</si>
  <si>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</si>
  <si>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</si>
  <si>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</si>
  <si>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</si>
  <si>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</si>
  <si>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</si>
  <si>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</si>
  <si>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</si>
  <si>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</si>
  <si>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</si>
  <si>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</si>
  <si>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</si>
  <si>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</si>
  <si>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</si>
  <si>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</si>
  <si>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</si>
  <si>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</si>
  <si>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</si>
  <si>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</si>
  <si>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</si>
  <si>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</si>
  <si>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</si>
  <si>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</si>
  <si>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</si>
  <si>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</si>
  <si>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</si>
  <si>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</si>
  <si>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</si>
  <si>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</si>
  <si>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</si>
  <si>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</si>
  <si>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</si>
  <si>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</si>
  <si>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</si>
  <si>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</si>
  <si>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</si>
  <si>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</si>
  <si>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</si>
  <si>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</si>
  <si>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</si>
  <si>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</si>
  <si>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</si>
  <si>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</si>
  <si>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</si>
  <si>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</si>
  <si>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</si>
  <si>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</si>
  <si>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</si>
  <si>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</si>
  <si>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</si>
  <si>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</si>
  <si>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</si>
  <si>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</si>
  <si>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</si>
  <si>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</si>
  <si>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</si>
  <si>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</si>
  <si>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</si>
  <si>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</si>
  <si>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</si>
  <si>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</si>
  <si>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</si>
  <si>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</si>
  <si>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</si>
  <si>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</si>
  <si>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</si>
  <si>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</si>
  <si>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</si>
  <si>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</si>
  <si>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</si>
  <si>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</si>
  <si>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</si>
  <si>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</si>
  <si>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</si>
  <si>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</si>
  <si>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</si>
  <si>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</si>
  <si>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</si>
  <si>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</si>
  <si>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</si>
  <si>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</si>
  <si>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</si>
  <si>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</si>
  <si>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</si>
  <si>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</si>
  <si>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</si>
  <si>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</si>
  <si>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</si>
  <si>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</si>
  <si>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</si>
  <si>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</si>
  <si>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</si>
  <si>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</si>
  <si>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</si>
  <si>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</si>
  <si>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2.12.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</si>
  <si>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2.13.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</si>
  <si>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</si>
  <si>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</si>
  <si>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</si>
  <si>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</si>
  <si>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</si>
  <si>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</si>
  <si>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</si>
  <si>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</si>
  <si>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</si>
  <si>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</si>
  <si>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</si>
  <si>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</si>
  <si>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</si>
  <si>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</si>
  <si>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</si>
  <si>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</si>
  <si>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</si>
  <si>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</si>
  <si>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</si>
  <si>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</si>
  <si>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</si>
  <si>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</si>
  <si>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</si>
  <si>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</si>
  <si>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</si>
  <si>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</si>
  <si>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</si>
  <si>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</si>
  <si>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</si>
  <si>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</si>
  <si>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</si>
  <si>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</si>
  <si>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</si>
  <si>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</si>
  <si>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</si>
  <si>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</si>
  <si>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</si>
  <si>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</si>
  <si>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</si>
  <si>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</si>
  <si>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</si>
  <si>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</si>
  <si>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</si>
  <si>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</si>
  <si>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</si>
  <si>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Mes</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</si>
  <si>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</si>
  <si>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</si>
  <si>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</si>
  <si>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</si>
  <si>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Especialista en Ambiental</t>
  </si>
  <si>
    <t>MONTO AGOTABLE DE ESPECIALISTAS (conforman esta bolsa los especialistas de amarillo)</t>
  </si>
  <si>
    <t xml:space="preserve">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conforme a los rangos de referencia, establecidos en el anexo técnico. </t>
  </si>
  <si>
    <t xml:space="preserve">2.15 Las primas regionales para el diferente personal, no aplica para el presente proceso. </t>
  </si>
  <si>
    <t>COSTO TOTAL = (C) + (D)</t>
  </si>
  <si>
    <r>
      <t xml:space="preserve">IVA = 19% * (C) = </t>
    </r>
    <r>
      <rPr>
        <b/>
        <sz val="9"/>
        <color indexed="12"/>
        <rFont val="Arial Narrow"/>
        <family val="2"/>
      </rPr>
      <t>(D)</t>
    </r>
  </si>
  <si>
    <t>DIRECCIÓN TERRITORIAL MAGDALENA</t>
  </si>
  <si>
    <t>3 MESES</t>
  </si>
  <si>
    <t>Ensayos de laboratorios de suelos, materiales, pavimentos y concretos</t>
  </si>
  <si>
    <t>Secretaria</t>
  </si>
  <si>
    <t>Cant.</t>
  </si>
  <si>
    <r>
      <t xml:space="preserve">OBJETO
</t>
    </r>
    <r>
      <rPr>
        <b/>
        <sz val="12"/>
        <rFont val="Arial Narrow"/>
        <family val="2"/>
      </rPr>
      <t xml:space="preserve">“INTERVENTORIA PARA EL MANTENIMIENTO DE LA CARRETERA EL BANCO – SAN JOSE, RUTA 4313” </t>
    </r>
  </si>
  <si>
    <t xml:space="preserve">Vehículo de más de 1200 c.c. (Incluye peajes, combustible y conductor) El modelo del vehículo ofrecido deberá corresponder a modelos 2013 o superior. </t>
  </si>
  <si>
    <t>PPTO OFICIAL</t>
  </si>
  <si>
    <t>SUBTOTAL COSTOS DE PERSONAL</t>
  </si>
  <si>
    <t xml:space="preserve">SUBTOTAL COSTOS DE PERSONAL (A) </t>
  </si>
  <si>
    <t>SUBTOTAL OTROS COSTOS DIRECTOS (B)</t>
  </si>
  <si>
    <t>ajuste al peso</t>
  </si>
  <si>
    <t>VALOR TOTAL A CONTRATAR</t>
  </si>
  <si>
    <t>IP-DT-MAG-003-2023</t>
  </si>
  <si>
    <t>INVITACION PUBLICA DE 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</si>
</sst>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 #,##0.00_-;\-* #,##0.00_-;_-* &quot;-&quot;_-;_-@_-"/>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b/>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s>
  <cellStyleXfs count="52">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393">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0" borderId="0" xfId="12"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64" fontId="2" fillId="0" borderId="6" xfId="17" applyNumberFormat="1" applyFont="1" applyBorder="1" applyAlignment="1">
      <alignment horizontal="center"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2"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0" fontId="2" fillId="0" borderId="6" xfId="2" applyFont="1" applyFill="1" applyBorder="1" applyAlignment="1">
      <alignment vertical="center"/>
    </xf>
    <xf numFmtId="2" fontId="2" fillId="4" borderId="6" xfId="2" applyNumberFormat="1" applyFont="1" applyFill="1" applyBorder="1" applyAlignment="1">
      <alignment horizontal="center" vertical="center"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0" fontId="2" fillId="6" borderId="48" xfId="23" applyFont="1" applyFill="1" applyBorder="1" applyAlignment="1">
      <alignment vertical="center"/>
    </xf>
    <xf numFmtId="171" fontId="2" fillId="4" borderId="25" xfId="18" applyNumberFormat="1" applyFont="1" applyFill="1" applyBorder="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2" fontId="2" fillId="0" borderId="6" xfId="23" applyNumberFormat="1" applyFont="1" applyFill="1" applyBorder="1" applyAlignment="1">
      <alignment horizontal="center" vertical="center"/>
    </xf>
    <xf numFmtId="2" fontId="2" fillId="0" borderId="6" xfId="2" applyNumberFormat="1" applyFont="1" applyFill="1" applyBorder="1" applyAlignment="1">
      <alignment horizontal="right" vertical="center" wrapText="1"/>
    </xf>
    <xf numFmtId="44" fontId="33" fillId="6" borderId="0" xfId="10" applyFont="1" applyFill="1" applyAlignment="1">
      <alignment vertical="center" wrapText="1"/>
    </xf>
    <xf numFmtId="177" fontId="14" fillId="6" borderId="0" xfId="14" applyNumberFormat="1" applyFont="1" applyFill="1" applyAlignment="1">
      <alignment vertical="center" wrapText="1"/>
    </xf>
    <xf numFmtId="0" fontId="14" fillId="6" borderId="26" xfId="14" applyFont="1" applyFill="1" applyBorder="1" applyAlignment="1">
      <alignment horizontal="center" vertical="center" wrapText="1"/>
    </xf>
    <xf numFmtId="164" fontId="2" fillId="0" borderId="0" xfId="24" applyNumberFormat="1" applyFont="1" applyAlignment="1">
      <alignmen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0" borderId="34" xfId="15" applyFont="1" applyBorder="1" applyAlignment="1">
      <alignment horizontal="center" vertical="center"/>
    </xf>
    <xf numFmtId="0" fontId="14" fillId="0" borderId="0" xfId="15" applyFont="1" applyAlignment="1">
      <alignment horizontal="center" vertical="center"/>
    </xf>
    <xf numFmtId="0" fontId="14" fillId="0" borderId="40" xfId="15" applyFont="1" applyBorder="1" applyAlignment="1">
      <alignment horizontal="center" vertical="center"/>
    </xf>
    <xf numFmtId="0" fontId="14" fillId="3"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33" fillId="6" borderId="39" xfId="14" applyFont="1" applyFill="1" applyBorder="1" applyAlignment="1">
      <alignment horizontal="center" vertical="center" wrapText="1"/>
    </xf>
    <xf numFmtId="0" fontId="33" fillId="6" borderId="10" xfId="14" applyFont="1" applyFill="1" applyBorder="1" applyAlignment="1">
      <alignment horizontal="center"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43" fillId="4" borderId="47" xfId="0" applyFont="1" applyFill="1" applyBorder="1" applyAlignment="1">
      <alignment horizontal="left" wrapText="1"/>
    </xf>
    <xf numFmtId="0" fontId="43" fillId="4" borderId="22" xfId="0" applyFont="1" applyFill="1" applyBorder="1" applyAlignment="1">
      <alignment horizontal="left" wrapText="1"/>
    </xf>
    <xf numFmtId="0" fontId="43" fillId="4" borderId="48" xfId="0" applyFont="1" applyFill="1" applyBorder="1" applyAlignment="1">
      <alignment horizontal="left" wrapText="1"/>
    </xf>
    <xf numFmtId="0" fontId="5" fillId="0" borderId="43" xfId="2" applyNumberFormat="1" applyFont="1" applyFill="1" applyBorder="1" applyAlignment="1">
      <alignment horizontal="center" vertical="center" wrapText="1"/>
    </xf>
    <xf numFmtId="0" fontId="14" fillId="3" borderId="25" xfId="14"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14" fillId="3" borderId="27"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xf numFmtId="0" fontId="5" fillId="6" borderId="0" xfId="14" applyFont="1" applyFill="1" applyAlignment="1">
      <alignment horizontal="right" vertical="center" wrapText="1"/>
    </xf>
    <xf numFmtId="41" fontId="5" fillId="6" borderId="0" xfId="51" applyFont="1" applyFill="1" applyAlignment="1">
      <alignment horizontal="left" vertical="center" wrapText="1"/>
    </xf>
    <xf numFmtId="44" fontId="2" fillId="6" borderId="0" xfId="14" applyNumberFormat="1" applyFont="1" applyFill="1" applyAlignment="1">
      <alignment vertical="center" wrapText="1"/>
    </xf>
    <xf numFmtId="0" fontId="2" fillId="3" borderId="34" xfId="14" applyFont="1" applyFill="1" applyBorder="1" applyAlignment="1">
      <alignment vertical="center" wrapText="1"/>
    </xf>
    <xf numFmtId="0" fontId="14" fillId="3" borderId="0" xfId="14" applyFont="1" applyFill="1" applyBorder="1" applyAlignment="1">
      <alignment horizontal="left" vertical="center" wrapText="1"/>
    </xf>
    <xf numFmtId="171" fontId="14" fillId="3" borderId="40" xfId="6" applyNumberFormat="1" applyFont="1" applyFill="1" applyBorder="1" applyAlignment="1">
      <alignment vertical="center" wrapText="1"/>
    </xf>
    <xf numFmtId="0" fontId="2" fillId="3" borderId="0" xfId="14" applyFont="1" applyFill="1" applyBorder="1" applyAlignment="1">
      <alignment horizontal="left" vertical="center" wrapText="1"/>
    </xf>
    <xf numFmtId="171" fontId="2" fillId="3" borderId="40" xfId="6" applyNumberFormat="1" applyFont="1" applyFill="1" applyBorder="1" applyAlignment="1">
      <alignment vertical="center" wrapText="1"/>
    </xf>
    <xf numFmtId="171" fontId="14" fillId="4" borderId="25" xfId="18" applyNumberFormat="1" applyFont="1" applyFill="1" applyBorder="1" applyAlignment="1">
      <alignment horizontal="right" vertical="center" wrapText="1"/>
    </xf>
    <xf numFmtId="0" fontId="14" fillId="6" borderId="33" xfId="14" applyFont="1" applyFill="1" applyBorder="1" applyAlignment="1">
      <alignment horizontal="center" vertical="center" wrapText="1"/>
    </xf>
    <xf numFmtId="0" fontId="14" fillId="6" borderId="59" xfId="14" applyFont="1" applyFill="1" applyBorder="1" applyAlignment="1">
      <alignment horizontal="center" vertical="center" wrapText="1"/>
    </xf>
    <xf numFmtId="0" fontId="14" fillId="6" borderId="34" xfId="14" applyFont="1" applyFill="1" applyBorder="1" applyAlignment="1">
      <alignment horizontal="center" vertical="center" wrapText="1"/>
    </xf>
    <xf numFmtId="0" fontId="14" fillId="6" borderId="60" xfId="14" applyFont="1" applyFill="1" applyBorder="1" applyAlignment="1">
      <alignment horizontal="center" vertical="center" wrapText="1"/>
    </xf>
    <xf numFmtId="0" fontId="14" fillId="6" borderId="36" xfId="14" applyFont="1" applyFill="1" applyBorder="1" applyAlignment="1">
      <alignment horizontal="center" vertical="center" wrapText="1"/>
    </xf>
    <xf numFmtId="0" fontId="14" fillId="6" borderId="61" xfId="14" applyFont="1" applyFill="1" applyBorder="1" applyAlignment="1">
      <alignment horizontal="center" vertical="center" wrapText="1"/>
    </xf>
    <xf numFmtId="0" fontId="14" fillId="6" borderId="9" xfId="14" applyFont="1" applyFill="1" applyBorder="1" applyAlignment="1">
      <alignment horizontal="center" vertical="center" wrapText="1"/>
    </xf>
    <xf numFmtId="171" fontId="14" fillId="6" borderId="9" xfId="14" applyNumberFormat="1" applyFont="1" applyFill="1" applyBorder="1" applyAlignment="1">
      <alignment horizontal="center" vertical="center" wrapText="1"/>
    </xf>
    <xf numFmtId="171" fontId="14" fillId="6" borderId="10" xfId="14" applyNumberFormat="1" applyFont="1" applyFill="1" applyBorder="1" applyAlignment="1">
      <alignment horizontal="center" vertical="center" wrapText="1"/>
    </xf>
    <xf numFmtId="0" fontId="14" fillId="6" borderId="13" xfId="14" applyFont="1" applyFill="1" applyBorder="1" applyAlignment="1">
      <alignment horizontal="center" vertical="center" wrapText="1"/>
    </xf>
    <xf numFmtId="171" fontId="14" fillId="6" borderId="13" xfId="14" applyNumberFormat="1" applyFont="1" applyFill="1" applyBorder="1" applyAlignment="1">
      <alignment horizontal="center" vertical="center" wrapText="1"/>
    </xf>
    <xf numFmtId="171" fontId="14" fillId="6" borderId="14" xfId="14" applyNumberFormat="1" applyFont="1" applyFill="1" applyBorder="1" applyAlignment="1">
      <alignment horizontal="center" vertical="center" wrapText="1"/>
    </xf>
    <xf numFmtId="0" fontId="12" fillId="6" borderId="40" xfId="2" applyFont="1" applyFill="1" applyBorder="1" applyAlignment="1">
      <alignment horizontal="center" vertical="center" wrapText="1"/>
    </xf>
  </cellXfs>
  <cellStyles count="52">
    <cellStyle name="Millares" xfId="11" builtinId="3"/>
    <cellStyle name="Millares [0]" xfId="51" builtinId="6"/>
    <cellStyle name="Millares [0] 2" xfId="27" xr:uid="{136B4F77-4ACE-40DF-A1D6-02A7AB7FA9FE}"/>
    <cellStyle name="Millares [0] 3" xfId="44" xr:uid="{7514BA3D-F1AF-4D6F-B121-A6BD399A99AB}"/>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3" xfId="33" xr:uid="{20B16815-55B2-4101-BF26-C1ECAE1ABEFF}"/>
    <cellStyle name="Millares 2 2 3" xfId="43" xr:uid="{CED820DD-3482-434D-AC6A-B390A58A8345}"/>
    <cellStyle name="Millares 2 2 5" xfId="25" xr:uid="{7297D18F-27D5-4A6D-B0FF-DAC0C5EEF9F5}"/>
    <cellStyle name="Millares 3" xfId="46" xr:uid="{41F92FC3-6CA2-4322-948B-763BD523D804}"/>
    <cellStyle name="Millares 4" xfId="42" xr:uid="{1B6DDD19-2591-4375-80B4-4D424DF80160}"/>
    <cellStyle name="Millares 5" xfId="34" xr:uid="{5B700BCF-66A7-4416-87E2-882AD9F89E2A}"/>
    <cellStyle name="Millares 6" xfId="35" xr:uid="{7E746F5D-E546-4A5F-BEC2-3F30311EF622}"/>
    <cellStyle name="Moneda" xfId="10" builtinId="4"/>
    <cellStyle name="Moneda [0]" xfId="12" builtinId="7"/>
    <cellStyle name="Moneda [0] 2" xfId="29" xr:uid="{E8CA3513-C4F9-4544-97D0-BFDFC9869FC1}"/>
    <cellStyle name="Moneda [0] 3" xfId="40" xr:uid="{ABBA6B08-E31E-4576-9EAB-A067217FA2B6}"/>
    <cellStyle name="Moneda 2" xfId="28" xr:uid="{E5936296-AE20-4BBD-B5A8-078072066D4E}"/>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lightGray"/>
      </fill>
    </dxf>
    <dxf>
      <font>
        <condense val="0"/>
        <extend val="0"/>
        <color indexed="55"/>
      </font>
      <fill>
        <patternFill patternType="darkUp"/>
      </fill>
    </dxf>
    <dxf>
      <font>
        <condense val="0"/>
        <extend val="0"/>
        <color indexed="55"/>
      </font>
      <fill>
        <patternFill patternType="darkUp"/>
      </fill>
    </dxf>
    <dxf>
      <fill>
        <patternFill>
          <bgColor rgb="FFFFFF00"/>
        </patternFill>
      </fill>
    </dxf>
    <dxf>
      <fill>
        <patternFill>
          <bgColor rgb="FFFFFF00"/>
        </patternFill>
      </fill>
    </dxf>
    <dxf>
      <font>
        <condense val="0"/>
        <extend val="0"/>
        <color indexed="55"/>
      </font>
      <fill>
        <patternFill patternType="darkUp"/>
      </fill>
    </dxf>
    <dxf>
      <fill>
        <patternFill>
          <bgColor rgb="FFFFFF00"/>
        </patternFill>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235280</xdr:colOff>
      <xdr:row>1</xdr:row>
      <xdr:rowOff>27454</xdr:rowOff>
    </xdr:from>
    <xdr:to>
      <xdr:col>2</xdr:col>
      <xdr:colOff>1126820</xdr:colOff>
      <xdr:row>5</xdr:row>
      <xdr:rowOff>23950</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8545" y="173130"/>
          <a:ext cx="1575099" cy="668849"/>
        </a:xfrm>
        <a:prstGeom prst="rect">
          <a:avLst/>
        </a:prstGeom>
        <a:noFill/>
        <a:ln>
          <a:noFill/>
        </a:ln>
      </xdr:spPr>
    </xdr:pic>
    <xdr:clientData/>
  </xdr:twoCellAnchor>
  <xdr:twoCellAnchor editAs="oneCell">
    <xdr:from>
      <xdr:col>5</xdr:col>
      <xdr:colOff>104931</xdr:colOff>
      <xdr:row>1</xdr:row>
      <xdr:rowOff>116397</xdr:rowOff>
    </xdr:from>
    <xdr:to>
      <xdr:col>6</xdr:col>
      <xdr:colOff>1587909</xdr:colOff>
      <xdr:row>4</xdr:row>
      <xdr:rowOff>72060</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49166" y="262073"/>
          <a:ext cx="2401861" cy="45992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74"/>
  <sheetViews>
    <sheetView tabSelected="1" view="pageBreakPreview" topLeftCell="A37" zoomScale="85" zoomScaleNormal="145" zoomScaleSheetLayoutView="85" workbookViewId="0">
      <selection activeCell="B54" sqref="B54:G54"/>
    </sheetView>
  </sheetViews>
  <sheetFormatPr baseColWidth="10" defaultColWidth="12.5703125" defaultRowHeight="13.5" x14ac:dyDescent="0.25"/>
  <cols>
    <col min="1" max="1" width="1.85546875" style="116" customWidth="1"/>
    <col min="2" max="2" width="10.28515625" style="127" customWidth="1"/>
    <col min="3" max="3" width="51.28515625" style="127" customWidth="1"/>
    <col min="4" max="4" width="19" style="127" customWidth="1"/>
    <col min="5" max="5" width="15.85546875" style="143" customWidth="1"/>
    <col min="6" max="6" width="13.85546875" style="116" customWidth="1"/>
    <col min="7" max="7" width="25" style="144" customWidth="1"/>
    <col min="8" max="8" width="20.5703125" style="116" customWidth="1"/>
    <col min="9" max="9" width="22.28515625" style="116" customWidth="1"/>
    <col min="10" max="10" width="15.85546875" style="116" customWidth="1"/>
    <col min="11" max="195" width="11.5703125" style="116" customWidth="1"/>
    <col min="196" max="16384" width="12.5703125" style="116"/>
  </cols>
  <sheetData>
    <row r="1" spans="2:195" ht="11.25" customHeight="1" x14ac:dyDescent="0.25">
      <c r="B1" s="111"/>
      <c r="C1" s="112"/>
      <c r="D1" s="112"/>
      <c r="E1" s="113"/>
      <c r="F1" s="114"/>
      <c r="G1" s="115"/>
    </row>
    <row r="2" spans="2:195" x14ac:dyDescent="0.25">
      <c r="B2" s="256" t="s">
        <v>0</v>
      </c>
      <c r="C2" s="257"/>
      <c r="D2" s="257"/>
      <c r="E2" s="257"/>
      <c r="F2" s="257"/>
      <c r="G2" s="258"/>
    </row>
    <row r="3" spans="2:195" x14ac:dyDescent="0.25">
      <c r="B3" s="256" t="s">
        <v>1</v>
      </c>
      <c r="C3" s="257"/>
      <c r="D3" s="257"/>
      <c r="E3" s="257"/>
      <c r="F3" s="257"/>
      <c r="G3" s="258"/>
    </row>
    <row r="4" spans="2:195" x14ac:dyDescent="0.25">
      <c r="B4" s="256" t="s">
        <v>235</v>
      </c>
      <c r="C4" s="257"/>
      <c r="D4" s="257"/>
      <c r="E4" s="257"/>
      <c r="F4" s="257"/>
      <c r="G4" s="258"/>
    </row>
    <row r="5" spans="2:195" x14ac:dyDescent="0.25">
      <c r="B5" s="259" t="s">
        <v>249</v>
      </c>
      <c r="C5" s="260"/>
      <c r="D5" s="260"/>
      <c r="E5" s="260"/>
      <c r="F5" s="260"/>
      <c r="G5" s="261"/>
    </row>
    <row r="6" spans="2:195" x14ac:dyDescent="0.25">
      <c r="B6" s="262" t="s">
        <v>248</v>
      </c>
      <c r="C6" s="263"/>
      <c r="D6" s="263"/>
      <c r="E6" s="263"/>
      <c r="F6" s="263"/>
      <c r="G6" s="264"/>
    </row>
    <row r="7" spans="2:195" ht="40.5" customHeight="1" x14ac:dyDescent="0.25">
      <c r="B7" s="270" t="s">
        <v>240</v>
      </c>
      <c r="C7" s="271"/>
      <c r="D7" s="271"/>
      <c r="E7" s="271"/>
      <c r="F7" s="271"/>
      <c r="G7" s="272"/>
      <c r="J7" s="117"/>
      <c r="K7" s="117"/>
    </row>
    <row r="8" spans="2:195" ht="14.25" thickBot="1" x14ac:dyDescent="0.3">
      <c r="B8" s="273"/>
      <c r="C8" s="274"/>
      <c r="D8" s="274"/>
      <c r="E8" s="274"/>
      <c r="F8" s="274"/>
      <c r="G8" s="275"/>
      <c r="J8" s="117"/>
      <c r="K8" s="117"/>
    </row>
    <row r="9" spans="2:195" ht="15" customHeight="1" thickBot="1" x14ac:dyDescent="0.3">
      <c r="B9" s="273" t="s">
        <v>147</v>
      </c>
      <c r="C9" s="274"/>
      <c r="D9" s="275"/>
      <c r="E9" s="155" t="s">
        <v>148</v>
      </c>
      <c r="F9" s="276" t="s">
        <v>236</v>
      </c>
      <c r="G9" s="277"/>
      <c r="J9" s="117"/>
      <c r="K9" s="117"/>
    </row>
    <row r="10" spans="2:195" s="118" customFormat="1" ht="14.25" customHeight="1" thickBot="1" x14ac:dyDescent="0.3">
      <c r="B10" s="156"/>
      <c r="C10" s="157"/>
      <c r="D10" s="157"/>
      <c r="E10" s="158"/>
      <c r="F10" s="157"/>
      <c r="G10" s="159"/>
      <c r="H10" s="116"/>
      <c r="I10" s="116"/>
      <c r="J10" s="116"/>
      <c r="K10" s="116"/>
      <c r="L10" s="116"/>
      <c r="M10" s="116"/>
      <c r="N10" s="116"/>
      <c r="O10" s="116"/>
      <c r="P10" s="116"/>
      <c r="Q10" s="116"/>
      <c r="R10" s="116"/>
      <c r="S10" s="116"/>
      <c r="T10" s="116"/>
      <c r="U10" s="116"/>
      <c r="V10" s="116"/>
      <c r="W10" s="116"/>
      <c r="X10" s="116"/>
      <c r="Y10" s="116"/>
      <c r="Z10" s="116"/>
      <c r="AA10" s="116"/>
      <c r="AB10" s="116"/>
      <c r="AC10" s="116"/>
      <c r="AD10" s="116"/>
      <c r="AE10" s="116"/>
      <c r="AF10" s="116"/>
      <c r="AG10" s="116"/>
      <c r="AH10" s="116"/>
      <c r="AI10" s="116"/>
      <c r="AJ10" s="116"/>
      <c r="AK10" s="116"/>
      <c r="AL10" s="116"/>
      <c r="AM10" s="116"/>
      <c r="AN10" s="116"/>
      <c r="AO10" s="116"/>
      <c r="AP10" s="116"/>
      <c r="AQ10" s="116"/>
      <c r="AR10" s="116"/>
      <c r="AS10" s="116"/>
      <c r="AT10" s="116"/>
      <c r="AU10" s="116"/>
      <c r="AV10" s="116"/>
      <c r="AW10" s="116"/>
      <c r="AX10" s="116"/>
      <c r="AY10" s="116"/>
      <c r="AZ10" s="116"/>
      <c r="BA10" s="116"/>
      <c r="BB10" s="116"/>
      <c r="BC10" s="116"/>
      <c r="BD10" s="116"/>
      <c r="BE10" s="116"/>
      <c r="BF10" s="116"/>
      <c r="BG10" s="116"/>
      <c r="BH10" s="116"/>
      <c r="BI10" s="116"/>
      <c r="BJ10" s="116"/>
      <c r="BK10" s="116"/>
      <c r="BL10" s="116"/>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row>
    <row r="11" spans="2:195" s="118" customFormat="1" ht="13.15" customHeight="1" x14ac:dyDescent="0.25">
      <c r="B11" s="380" t="s">
        <v>6</v>
      </c>
      <c r="C11" s="381"/>
      <c r="D11" s="386" t="s">
        <v>7</v>
      </c>
      <c r="E11" s="387" t="s">
        <v>8</v>
      </c>
      <c r="F11" s="386" t="s">
        <v>9</v>
      </c>
      <c r="G11" s="388" t="s">
        <v>10</v>
      </c>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4.45" customHeight="1" x14ac:dyDescent="0.25">
      <c r="B12" s="382"/>
      <c r="C12" s="383"/>
      <c r="D12" s="389" t="s">
        <v>11</v>
      </c>
      <c r="E12" s="390" t="s">
        <v>12</v>
      </c>
      <c r="F12" s="389" t="s">
        <v>13</v>
      </c>
      <c r="G12" s="391" t="s">
        <v>14</v>
      </c>
      <c r="I12" s="371" t="s">
        <v>242</v>
      </c>
      <c r="J12" s="372">
        <v>110098503</v>
      </c>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5" customHeight="1" thickBot="1" x14ac:dyDescent="0.3">
      <c r="B13" s="384"/>
      <c r="C13" s="385"/>
      <c r="D13" s="171" t="s">
        <v>16</v>
      </c>
      <c r="E13" s="172" t="s">
        <v>17</v>
      </c>
      <c r="F13" s="171" t="s">
        <v>18</v>
      </c>
      <c r="G13" s="392" t="s">
        <v>220</v>
      </c>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4.45" customHeight="1" x14ac:dyDescent="0.25">
      <c r="B14" s="253" t="s">
        <v>239</v>
      </c>
      <c r="C14" s="183" t="s">
        <v>20</v>
      </c>
      <c r="D14" s="183"/>
      <c r="E14" s="183"/>
      <c r="F14" s="183"/>
      <c r="G14" s="184"/>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x14ac:dyDescent="0.25">
      <c r="B15" s="191"/>
      <c r="C15" s="119" t="s">
        <v>21</v>
      </c>
      <c r="D15" s="119"/>
      <c r="E15" s="173"/>
      <c r="F15" s="119"/>
      <c r="G15" s="185"/>
      <c r="H15" s="116"/>
      <c r="J15" s="144">
        <f>G49</f>
        <v>110097610</v>
      </c>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186">
        <v>1</v>
      </c>
      <c r="C16" s="230" t="s">
        <v>149</v>
      </c>
      <c r="D16" s="231">
        <v>6000000</v>
      </c>
      <c r="E16" s="176"/>
      <c r="F16" s="33">
        <v>0.5</v>
      </c>
      <c r="G16" s="195">
        <f>+(D16+E16)*F16</f>
        <v>3000000</v>
      </c>
      <c r="H16" s="116"/>
      <c r="J16" s="373">
        <f>+J12-J15</f>
        <v>893</v>
      </c>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86">
        <v>1</v>
      </c>
      <c r="C17" s="232" t="s">
        <v>227</v>
      </c>
      <c r="D17" s="231">
        <v>4500000</v>
      </c>
      <c r="E17" s="176"/>
      <c r="F17" s="33">
        <v>3</v>
      </c>
      <c r="G17" s="195">
        <f t="shared" ref="G17:G21" si="0">+(D17+E17)*F17</f>
        <v>13500000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20" customFormat="1" ht="12.6" customHeight="1" x14ac:dyDescent="0.25">
      <c r="B18" s="186">
        <v>1</v>
      </c>
      <c r="C18" s="233" t="s">
        <v>32</v>
      </c>
      <c r="D18" s="32">
        <v>3000000</v>
      </c>
      <c r="E18" s="197"/>
      <c r="F18" s="33">
        <v>0.3</v>
      </c>
      <c r="G18" s="195">
        <f t="shared" si="0"/>
        <v>900000</v>
      </c>
      <c r="H18" s="153"/>
      <c r="I18" s="117"/>
      <c r="J18" s="117"/>
      <c r="K18" s="117"/>
      <c r="L18" s="117"/>
      <c r="M18" s="117"/>
      <c r="N18" s="117"/>
      <c r="O18" s="117"/>
      <c r="P18" s="117"/>
      <c r="Q18" s="117"/>
      <c r="R18" s="117"/>
      <c r="S18" s="117"/>
      <c r="T18" s="117"/>
      <c r="U18" s="117"/>
      <c r="V18" s="117"/>
      <c r="W18" s="117"/>
      <c r="X18" s="117"/>
      <c r="Y18" s="117"/>
      <c r="Z18" s="117"/>
      <c r="AA18" s="117"/>
      <c r="AB18" s="117"/>
      <c r="AC18" s="117"/>
      <c r="AD18" s="117"/>
      <c r="AE18" s="117"/>
      <c r="AF18" s="117"/>
      <c r="AG18" s="117"/>
      <c r="AH18" s="117"/>
      <c r="AI18" s="117"/>
      <c r="AJ18" s="117"/>
      <c r="AK18" s="117"/>
      <c r="AL18" s="117"/>
      <c r="AM18" s="117"/>
      <c r="AN18" s="117"/>
      <c r="AO18" s="117"/>
      <c r="AP18" s="117"/>
      <c r="AQ18" s="117"/>
      <c r="AR18" s="117"/>
      <c r="AS18" s="117"/>
      <c r="AT18" s="117"/>
      <c r="AU18" s="117"/>
      <c r="AV18" s="117"/>
      <c r="AW18" s="117"/>
      <c r="AX18" s="117"/>
      <c r="AY18" s="117"/>
      <c r="AZ18" s="117"/>
      <c r="BA18" s="117"/>
      <c r="BB18" s="117"/>
      <c r="BC18" s="117"/>
      <c r="BD18" s="117"/>
      <c r="BE18" s="117"/>
      <c r="BF18" s="117"/>
      <c r="BG18" s="117"/>
      <c r="BH18" s="117"/>
      <c r="BI18" s="117"/>
      <c r="BJ18" s="117"/>
      <c r="BK18" s="117"/>
      <c r="BL18" s="117"/>
      <c r="BM18" s="117"/>
      <c r="BN18" s="117"/>
      <c r="BO18" s="117"/>
      <c r="BP18" s="117"/>
      <c r="BQ18" s="117"/>
      <c r="BR18" s="117"/>
      <c r="BS18" s="117"/>
      <c r="BT18" s="117"/>
      <c r="BU18" s="117"/>
      <c r="BV18" s="117"/>
      <c r="BW18" s="117"/>
      <c r="BX18" s="117"/>
      <c r="BY18" s="117"/>
      <c r="BZ18" s="117"/>
      <c r="CA18" s="117"/>
      <c r="CB18" s="117"/>
      <c r="CC18" s="117"/>
      <c r="CD18" s="117"/>
      <c r="CE18" s="117"/>
      <c r="CF18" s="117"/>
      <c r="CG18" s="117"/>
      <c r="CH18" s="117"/>
      <c r="CI18" s="117"/>
      <c r="CJ18" s="117"/>
      <c r="CK18" s="117"/>
      <c r="CL18" s="117"/>
      <c r="CM18" s="117"/>
      <c r="CN18" s="117"/>
      <c r="CO18" s="117"/>
      <c r="CP18" s="117"/>
      <c r="CQ18" s="117"/>
      <c r="CR18" s="117"/>
      <c r="CS18" s="117"/>
      <c r="CT18" s="117"/>
      <c r="CU18" s="117"/>
      <c r="CV18" s="117"/>
      <c r="CW18" s="117"/>
      <c r="CX18" s="117"/>
      <c r="CY18" s="117"/>
      <c r="CZ18" s="117"/>
      <c r="DA18" s="117"/>
      <c r="DB18" s="117"/>
      <c r="DC18" s="117"/>
      <c r="DD18" s="117"/>
      <c r="DE18" s="117"/>
      <c r="DF18" s="117"/>
      <c r="DG18" s="117"/>
      <c r="DH18" s="117"/>
      <c r="DI18" s="117"/>
      <c r="DJ18" s="117"/>
      <c r="DK18" s="117"/>
      <c r="DL18" s="117"/>
      <c r="DM18" s="117"/>
      <c r="DN18" s="117"/>
      <c r="DO18" s="117"/>
      <c r="DP18" s="117"/>
      <c r="DQ18" s="117"/>
      <c r="DR18" s="117"/>
      <c r="DS18" s="117"/>
      <c r="DT18" s="117"/>
      <c r="DU18" s="117"/>
      <c r="DV18" s="117"/>
      <c r="DW18" s="117"/>
      <c r="DX18" s="117"/>
      <c r="DY18" s="117"/>
      <c r="DZ18" s="117"/>
      <c r="EA18" s="117"/>
      <c r="EB18" s="117"/>
      <c r="EC18" s="117"/>
      <c r="ED18" s="117"/>
      <c r="EE18" s="117"/>
      <c r="EF18" s="117"/>
      <c r="EG18" s="117"/>
      <c r="EH18" s="117"/>
      <c r="EI18" s="117"/>
      <c r="EJ18" s="117"/>
      <c r="EK18" s="117"/>
      <c r="EL18" s="117"/>
      <c r="EM18" s="117"/>
      <c r="EN18" s="117"/>
      <c r="EO18" s="117"/>
      <c r="EP18" s="117"/>
      <c r="EQ18" s="117"/>
      <c r="ER18" s="117"/>
      <c r="ES18" s="117"/>
      <c r="ET18" s="117"/>
      <c r="EU18" s="117"/>
      <c r="EV18" s="117"/>
      <c r="EW18" s="117"/>
      <c r="EX18" s="117"/>
      <c r="EY18" s="117"/>
      <c r="EZ18" s="117"/>
      <c r="FA18" s="117"/>
      <c r="FB18" s="117"/>
      <c r="FC18" s="117"/>
      <c r="FD18" s="117"/>
      <c r="FE18" s="117"/>
      <c r="FF18" s="117"/>
      <c r="FG18" s="117"/>
      <c r="FH18" s="117"/>
      <c r="FI18" s="117"/>
      <c r="FJ18" s="117"/>
      <c r="FK18" s="117"/>
      <c r="FL18" s="117"/>
      <c r="FM18" s="117"/>
      <c r="FN18" s="117"/>
      <c r="FO18" s="117"/>
      <c r="FP18" s="117"/>
      <c r="FQ18" s="117"/>
      <c r="FR18" s="117"/>
      <c r="FS18" s="117"/>
      <c r="FT18" s="117"/>
      <c r="FU18" s="117"/>
      <c r="FV18" s="117"/>
      <c r="FW18" s="117"/>
      <c r="FX18" s="117"/>
      <c r="FY18" s="117"/>
      <c r="FZ18" s="117"/>
      <c r="GA18" s="117"/>
      <c r="GB18" s="117"/>
      <c r="GC18" s="117"/>
      <c r="GD18" s="117"/>
      <c r="GE18" s="117"/>
      <c r="GF18" s="117"/>
      <c r="GG18" s="117"/>
      <c r="GH18" s="117"/>
      <c r="GI18" s="117"/>
      <c r="GJ18" s="117"/>
      <c r="GK18" s="117"/>
      <c r="GL18" s="117"/>
      <c r="GM18" s="117"/>
    </row>
    <row r="19" spans="2:195" s="118" customFormat="1" x14ac:dyDescent="0.2">
      <c r="B19" s="239"/>
      <c r="C19" s="287" t="s">
        <v>230</v>
      </c>
      <c r="D19" s="288"/>
      <c r="E19" s="288"/>
      <c r="F19" s="289"/>
      <c r="G19" s="379">
        <f>SUM(G20:G21)</f>
        <v>4400000</v>
      </c>
      <c r="H19" s="205" t="s">
        <v>152</v>
      </c>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25">
      <c r="B20" s="239">
        <v>1</v>
      </c>
      <c r="C20" s="238" t="s">
        <v>228</v>
      </c>
      <c r="D20" s="235">
        <v>5500000</v>
      </c>
      <c r="E20" s="236"/>
      <c r="F20" s="234">
        <v>0.5</v>
      </c>
      <c r="G20" s="237">
        <f t="shared" si="0"/>
        <v>2750000</v>
      </c>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20" customFormat="1" x14ac:dyDescent="0.25">
      <c r="B21" s="239">
        <v>1</v>
      </c>
      <c r="C21" s="238" t="s">
        <v>229</v>
      </c>
      <c r="D21" s="235">
        <v>5500000</v>
      </c>
      <c r="E21" s="236"/>
      <c r="F21" s="234">
        <v>0.3</v>
      </c>
      <c r="G21" s="237">
        <f t="shared" si="0"/>
        <v>1650000</v>
      </c>
      <c r="H21" s="121"/>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117"/>
      <c r="AH21" s="117"/>
      <c r="AI21" s="117"/>
      <c r="AJ21" s="117"/>
      <c r="AK21" s="117"/>
      <c r="AL21" s="117"/>
      <c r="AM21" s="117"/>
      <c r="AN21" s="117"/>
      <c r="AO21" s="117"/>
      <c r="AP21" s="117"/>
      <c r="AQ21" s="117"/>
      <c r="AR21" s="117"/>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c r="BQ21" s="117"/>
      <c r="BR21" s="117"/>
      <c r="BS21" s="117"/>
      <c r="BT21" s="117"/>
      <c r="BU21" s="117"/>
      <c r="BV21" s="117"/>
      <c r="BW21" s="117"/>
      <c r="BX21" s="117"/>
      <c r="BY21" s="117"/>
      <c r="BZ21" s="117"/>
      <c r="CA21" s="117"/>
      <c r="CB21" s="117"/>
      <c r="CC21" s="117"/>
      <c r="CD21" s="117"/>
      <c r="CE21" s="117"/>
      <c r="CF21" s="117"/>
      <c r="CG21" s="117"/>
      <c r="CH21" s="117"/>
      <c r="CI21" s="117"/>
      <c r="CJ21" s="117"/>
      <c r="CK21" s="117"/>
      <c r="CL21" s="117"/>
      <c r="CM21" s="117"/>
      <c r="CN21" s="117"/>
      <c r="CO21" s="117"/>
      <c r="CP21" s="117"/>
      <c r="CQ21" s="117"/>
      <c r="CR21" s="117"/>
      <c r="CS21" s="117"/>
      <c r="CT21" s="117"/>
      <c r="CU21" s="117"/>
      <c r="CV21" s="117"/>
      <c r="CW21" s="117"/>
      <c r="CX21" s="117"/>
      <c r="CY21" s="117"/>
      <c r="CZ21" s="117"/>
      <c r="DA21" s="117"/>
      <c r="DB21" s="117"/>
      <c r="DC21" s="117"/>
      <c r="DD21" s="117"/>
      <c r="DE21" s="117"/>
      <c r="DF21" s="117"/>
      <c r="DG21" s="117"/>
      <c r="DH21" s="117"/>
      <c r="DI21" s="117"/>
      <c r="DJ21" s="117"/>
      <c r="DK21" s="117"/>
      <c r="DL21" s="117"/>
      <c r="DM21" s="117"/>
      <c r="DN21" s="117"/>
      <c r="DO21" s="117"/>
      <c r="DP21" s="117"/>
      <c r="DQ21" s="117"/>
      <c r="DR21" s="117"/>
      <c r="DS21" s="117"/>
      <c r="DT21" s="117"/>
      <c r="DU21" s="117"/>
      <c r="DV21" s="117"/>
      <c r="DW21" s="117"/>
      <c r="DX21" s="117"/>
      <c r="DY21" s="117"/>
      <c r="DZ21" s="117"/>
      <c r="EA21" s="117"/>
      <c r="EB21" s="117"/>
      <c r="EC21" s="117"/>
      <c r="ED21" s="117"/>
      <c r="EE21" s="117"/>
      <c r="EF21" s="117"/>
      <c r="EG21" s="117"/>
      <c r="EH21" s="117"/>
      <c r="EI21" s="117"/>
      <c r="EJ21" s="117"/>
      <c r="EK21" s="117"/>
      <c r="EL21" s="117"/>
      <c r="EM21" s="117"/>
      <c r="EN21" s="117"/>
      <c r="EO21" s="117"/>
      <c r="EP21" s="117"/>
      <c r="EQ21" s="117"/>
      <c r="ER21" s="117"/>
      <c r="ES21" s="117"/>
      <c r="ET21" s="117"/>
      <c r="EU21" s="117"/>
      <c r="EV21" s="117"/>
      <c r="EW21" s="117"/>
      <c r="EX21" s="117"/>
      <c r="EY21" s="117"/>
      <c r="EZ21" s="117"/>
      <c r="FA21" s="117"/>
      <c r="FB21" s="117"/>
      <c r="FC21" s="117"/>
      <c r="FD21" s="117"/>
      <c r="FE21" s="117"/>
      <c r="FF21" s="117"/>
      <c r="FG21" s="117"/>
      <c r="FH21" s="117"/>
      <c r="FI21" s="117"/>
      <c r="FJ21" s="117"/>
      <c r="FK21" s="117"/>
      <c r="FL21" s="117"/>
      <c r="FM21" s="117"/>
      <c r="FN21" s="117"/>
      <c r="FO21" s="117"/>
      <c r="FP21" s="117"/>
      <c r="FQ21" s="117"/>
      <c r="FR21" s="117"/>
      <c r="FS21" s="117"/>
      <c r="FT21" s="117"/>
      <c r="FU21" s="117"/>
      <c r="FV21" s="117"/>
      <c r="FW21" s="117"/>
      <c r="FX21" s="117"/>
      <c r="FY21" s="117"/>
      <c r="FZ21" s="117"/>
      <c r="GA21" s="117"/>
      <c r="GB21" s="117"/>
      <c r="GC21" s="117"/>
      <c r="GD21" s="117"/>
      <c r="GE21" s="117"/>
      <c r="GF21" s="117"/>
      <c r="GG21" s="117"/>
      <c r="GH21" s="117"/>
      <c r="GI21" s="117"/>
      <c r="GJ21" s="117"/>
      <c r="GK21" s="117"/>
      <c r="GL21" s="117"/>
      <c r="GM21" s="117"/>
    </row>
    <row r="22" spans="2:195" s="118" customFormat="1" x14ac:dyDescent="0.25">
      <c r="B22" s="198"/>
      <c r="C22" s="199" t="s">
        <v>43</v>
      </c>
      <c r="D22" s="200"/>
      <c r="E22" s="200"/>
      <c r="F22" s="201"/>
      <c r="G22" s="202"/>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247" customFormat="1" x14ac:dyDescent="0.25">
      <c r="B23" s="244">
        <v>1</v>
      </c>
      <c r="C23" s="241" t="s">
        <v>137</v>
      </c>
      <c r="D23" s="245">
        <v>2000000</v>
      </c>
      <c r="E23" s="246"/>
      <c r="F23" s="249">
        <v>1.5</v>
      </c>
      <c r="G23" s="195">
        <f t="shared" ref="G23:G26" si="1">+(D23+E23)*F23</f>
        <v>3000000</v>
      </c>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c r="AG23" s="248"/>
      <c r="AH23" s="248"/>
      <c r="AI23" s="248"/>
      <c r="AJ23" s="248"/>
      <c r="AK23" s="248"/>
      <c r="AL23" s="248"/>
      <c r="AM23" s="248"/>
      <c r="AN23" s="248"/>
      <c r="AO23" s="248"/>
      <c r="AP23" s="248"/>
      <c r="AQ23" s="248"/>
      <c r="AR23" s="248"/>
      <c r="AS23" s="248"/>
      <c r="AT23" s="248"/>
      <c r="AU23" s="248"/>
      <c r="AV23" s="248"/>
      <c r="AW23" s="248"/>
      <c r="AX23" s="248"/>
      <c r="AY23" s="248"/>
      <c r="AZ23" s="248"/>
      <c r="BA23" s="248"/>
      <c r="BB23" s="248"/>
      <c r="BC23" s="248"/>
      <c r="BD23" s="248"/>
      <c r="BE23" s="248"/>
      <c r="BF23" s="248"/>
      <c r="BG23" s="248"/>
      <c r="BH23" s="248"/>
      <c r="BI23" s="248"/>
      <c r="BJ23" s="248"/>
      <c r="BK23" s="248"/>
      <c r="BL23" s="248"/>
      <c r="BM23" s="248"/>
      <c r="BN23" s="248"/>
      <c r="BO23" s="248"/>
      <c r="BP23" s="248"/>
      <c r="BQ23" s="248"/>
      <c r="BR23" s="248"/>
      <c r="BS23" s="248"/>
      <c r="BT23" s="248"/>
      <c r="BU23" s="248"/>
      <c r="BV23" s="248"/>
      <c r="BW23" s="248"/>
      <c r="BX23" s="248"/>
      <c r="BY23" s="248"/>
      <c r="BZ23" s="248"/>
      <c r="CA23" s="248"/>
      <c r="CB23" s="248"/>
      <c r="CC23" s="248"/>
      <c r="CD23" s="248"/>
      <c r="CE23" s="248"/>
      <c r="CF23" s="248"/>
      <c r="CG23" s="248"/>
      <c r="CH23" s="248"/>
      <c r="CI23" s="248"/>
      <c r="CJ23" s="248"/>
      <c r="CK23" s="248"/>
      <c r="CL23" s="248"/>
      <c r="CM23" s="248"/>
      <c r="CN23" s="248"/>
      <c r="CO23" s="248"/>
      <c r="CP23" s="248"/>
      <c r="CQ23" s="248"/>
      <c r="CR23" s="248"/>
      <c r="CS23" s="248"/>
      <c r="CT23" s="248"/>
      <c r="CU23" s="248"/>
      <c r="CV23" s="248"/>
      <c r="CW23" s="248"/>
      <c r="CX23" s="248"/>
      <c r="CY23" s="248"/>
      <c r="CZ23" s="248"/>
      <c r="DA23" s="248"/>
      <c r="DB23" s="248"/>
      <c r="DC23" s="248"/>
      <c r="DD23" s="248"/>
      <c r="DE23" s="248"/>
      <c r="DF23" s="248"/>
      <c r="DG23" s="248"/>
      <c r="DH23" s="248"/>
      <c r="DI23" s="248"/>
      <c r="DJ23" s="248"/>
      <c r="DK23" s="248"/>
      <c r="DL23" s="248"/>
      <c r="DM23" s="248"/>
      <c r="DN23" s="248"/>
      <c r="DO23" s="248"/>
      <c r="DP23" s="248"/>
      <c r="DQ23" s="248"/>
      <c r="DR23" s="248"/>
      <c r="DS23" s="248"/>
      <c r="DT23" s="248"/>
      <c r="DU23" s="248"/>
      <c r="DV23" s="248"/>
      <c r="DW23" s="248"/>
      <c r="DX23" s="248"/>
      <c r="DY23" s="248"/>
      <c r="DZ23" s="248"/>
      <c r="EA23" s="248"/>
      <c r="EB23" s="248"/>
      <c r="EC23" s="248"/>
      <c r="ED23" s="248"/>
      <c r="EE23" s="248"/>
      <c r="EF23" s="248"/>
      <c r="EG23" s="248"/>
      <c r="EH23" s="248"/>
      <c r="EI23" s="248"/>
      <c r="EJ23" s="248"/>
      <c r="EK23" s="248"/>
      <c r="EL23" s="248"/>
      <c r="EM23" s="248"/>
      <c r="EN23" s="248"/>
      <c r="EO23" s="248"/>
      <c r="EP23" s="248"/>
      <c r="EQ23" s="248"/>
      <c r="ER23" s="248"/>
      <c r="ES23" s="248"/>
      <c r="ET23" s="248"/>
      <c r="EU23" s="248"/>
      <c r="EV23" s="248"/>
      <c r="EW23" s="248"/>
      <c r="EX23" s="248"/>
      <c r="EY23" s="248"/>
      <c r="EZ23" s="248"/>
      <c r="FA23" s="248"/>
      <c r="FB23" s="248"/>
      <c r="FC23" s="248"/>
      <c r="FD23" s="248"/>
      <c r="FE23" s="248"/>
      <c r="FF23" s="248"/>
      <c r="FG23" s="248"/>
      <c r="FH23" s="248"/>
      <c r="FI23" s="248"/>
      <c r="FJ23" s="248"/>
      <c r="FK23" s="248"/>
      <c r="FL23" s="248"/>
      <c r="FM23" s="248"/>
      <c r="FN23" s="248"/>
      <c r="FO23" s="248"/>
      <c r="FP23" s="248"/>
      <c r="FQ23" s="248"/>
      <c r="FR23" s="248"/>
      <c r="FS23" s="248"/>
      <c r="FT23" s="248"/>
      <c r="FU23" s="248"/>
      <c r="FV23" s="248"/>
      <c r="FW23" s="248"/>
      <c r="FX23" s="248"/>
      <c r="FY23" s="248"/>
      <c r="FZ23" s="248"/>
      <c r="GA23" s="248"/>
      <c r="GB23" s="248"/>
      <c r="GC23" s="248"/>
      <c r="GD23" s="248"/>
      <c r="GE23" s="248"/>
      <c r="GF23" s="248"/>
      <c r="GG23" s="248"/>
      <c r="GH23" s="248"/>
      <c r="GI23" s="248"/>
      <c r="GJ23" s="248"/>
      <c r="GK23" s="248"/>
      <c r="GL23" s="248"/>
      <c r="GM23" s="248"/>
    </row>
    <row r="24" spans="2:195" s="118" customFormat="1" x14ac:dyDescent="0.25">
      <c r="B24" s="186">
        <v>1</v>
      </c>
      <c r="C24" s="203" t="s">
        <v>158</v>
      </c>
      <c r="D24" s="245">
        <v>2000000</v>
      </c>
      <c r="E24" s="176"/>
      <c r="F24" s="196">
        <v>1.5</v>
      </c>
      <c r="G24" s="195">
        <f t="shared" si="1"/>
        <v>3000000</v>
      </c>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25">
      <c r="B25" s="192"/>
      <c r="C25" s="265" t="s">
        <v>159</v>
      </c>
      <c r="D25" s="265"/>
      <c r="E25" s="265"/>
      <c r="F25" s="265"/>
      <c r="G25" s="291"/>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x14ac:dyDescent="0.25">
      <c r="B26" s="186"/>
      <c r="C26" s="204" t="s">
        <v>238</v>
      </c>
      <c r="D26" s="193">
        <v>1200000</v>
      </c>
      <c r="E26" s="176"/>
      <c r="F26" s="194">
        <v>1.5</v>
      </c>
      <c r="G26" s="195">
        <f t="shared" si="1"/>
        <v>1800000</v>
      </c>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ht="17.25" thickBot="1" x14ac:dyDescent="0.3">
      <c r="B27" s="191"/>
      <c r="C27" s="265" t="s">
        <v>243</v>
      </c>
      <c r="D27" s="265"/>
      <c r="E27" s="265"/>
      <c r="F27" s="265"/>
      <c r="G27" s="206">
        <f>SUM(G16:G18)+G19+SUM(G23:G26)</f>
        <v>29600000</v>
      </c>
      <c r="H27" s="116"/>
      <c r="I27" s="123"/>
      <c r="J27" s="124"/>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ht="14.25" thickBot="1" x14ac:dyDescent="0.3">
      <c r="B28" s="122"/>
      <c r="C28" s="266" t="s">
        <v>160</v>
      </c>
      <c r="D28" s="266"/>
      <c r="E28" s="266"/>
      <c r="F28" s="266"/>
      <c r="G28" s="207">
        <v>2.36</v>
      </c>
      <c r="H28" s="154" t="s">
        <v>161</v>
      </c>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25">
      <c r="B29" s="191"/>
      <c r="C29" s="265" t="s">
        <v>244</v>
      </c>
      <c r="D29" s="265"/>
      <c r="E29" s="265"/>
      <c r="F29" s="265"/>
      <c r="G29" s="228">
        <f>+G27*G28</f>
        <v>69856000</v>
      </c>
      <c r="H29" s="125"/>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ht="14.45" customHeight="1" x14ac:dyDescent="0.25">
      <c r="B30" s="269" t="s">
        <v>57</v>
      </c>
      <c r="C30" s="267"/>
      <c r="D30" s="267" t="s">
        <v>58</v>
      </c>
      <c r="E30" s="177" t="s">
        <v>59</v>
      </c>
      <c r="F30" s="268" t="s">
        <v>60</v>
      </c>
      <c r="G30" s="227" t="s">
        <v>10</v>
      </c>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ht="14.45" customHeight="1" x14ac:dyDescent="0.25">
      <c r="B31" s="269"/>
      <c r="C31" s="267"/>
      <c r="D31" s="267"/>
      <c r="E31" s="177" t="s">
        <v>61</v>
      </c>
      <c r="F31" s="268"/>
      <c r="G31" s="187" t="s">
        <v>14</v>
      </c>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t="15" customHeight="1" thickBot="1" x14ac:dyDescent="0.3">
      <c r="B32" s="269"/>
      <c r="C32" s="267"/>
      <c r="D32" s="267"/>
      <c r="E32" s="178" t="s">
        <v>162</v>
      </c>
      <c r="F32" s="179" t="s">
        <v>62</v>
      </c>
      <c r="G32" s="187" t="s">
        <v>221</v>
      </c>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x14ac:dyDescent="0.25">
      <c r="B33" s="253" t="s">
        <v>239</v>
      </c>
      <c r="C33" s="180" t="s">
        <v>66</v>
      </c>
      <c r="D33" s="180"/>
      <c r="E33" s="181"/>
      <c r="F33" s="180"/>
      <c r="G33" s="188"/>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x14ac:dyDescent="0.25">
      <c r="B34" s="189"/>
      <c r="C34" s="119" t="s">
        <v>67</v>
      </c>
      <c r="D34" s="119"/>
      <c r="E34" s="173"/>
      <c r="F34" s="119"/>
      <c r="G34" s="185"/>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t="24" customHeight="1" x14ac:dyDescent="0.25">
      <c r="B35" s="208"/>
      <c r="C35" s="175" t="s">
        <v>219</v>
      </c>
      <c r="D35" s="209" t="s">
        <v>163</v>
      </c>
      <c r="E35" s="210">
        <v>150000</v>
      </c>
      <c r="F35" s="243">
        <v>6</v>
      </c>
      <c r="G35" s="211">
        <f>+E35*F35</f>
        <v>900000</v>
      </c>
      <c r="H35" s="116"/>
      <c r="I35" s="240"/>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25">
      <c r="B36" s="189"/>
      <c r="C36" s="119" t="s">
        <v>68</v>
      </c>
      <c r="D36" s="119"/>
      <c r="E36" s="174"/>
      <c r="F36" s="182"/>
      <c r="G36" s="190"/>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t="45.75" customHeight="1" x14ac:dyDescent="0.25">
      <c r="B37" s="212">
        <v>1</v>
      </c>
      <c r="C37" s="213" t="s">
        <v>241</v>
      </c>
      <c r="D37" s="214" t="s">
        <v>224</v>
      </c>
      <c r="E37" s="210">
        <v>4000000</v>
      </c>
      <c r="F37" s="215">
        <v>3</v>
      </c>
      <c r="G37" s="211">
        <f>+E37*F37</f>
        <v>12000000</v>
      </c>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t="35.25" customHeight="1" x14ac:dyDescent="0.25">
      <c r="B38" s="212"/>
      <c r="C38" s="213" t="s">
        <v>213</v>
      </c>
      <c r="D38" s="214" t="s">
        <v>224</v>
      </c>
      <c r="E38" s="210">
        <v>650000</v>
      </c>
      <c r="F38" s="215">
        <v>1</v>
      </c>
      <c r="G38" s="211">
        <f>+E38*F38</f>
        <v>650000</v>
      </c>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t="38.25" customHeight="1" x14ac:dyDescent="0.25">
      <c r="B39" s="212">
        <v>1</v>
      </c>
      <c r="C39" s="216" t="s">
        <v>215</v>
      </c>
      <c r="D39" s="214" t="s">
        <v>224</v>
      </c>
      <c r="E39" s="210">
        <v>6000000</v>
      </c>
      <c r="F39" s="250">
        <v>0.5</v>
      </c>
      <c r="G39" s="211">
        <f t="shared" ref="G39:G45" si="2">+E39*F39</f>
        <v>3000000</v>
      </c>
      <c r="H39" s="116"/>
      <c r="I39" s="116"/>
      <c r="J39" s="116"/>
      <c r="K39" s="116"/>
      <c r="L39" s="116"/>
      <c r="M39" s="116"/>
      <c r="N39" s="116"/>
      <c r="O39" s="116"/>
      <c r="P39" s="117"/>
      <c r="Q39" s="117"/>
      <c r="R39" s="117"/>
      <c r="S39" s="117"/>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20" customFormat="1" ht="34.15" customHeight="1" x14ac:dyDescent="0.25">
      <c r="B40" s="212">
        <v>1</v>
      </c>
      <c r="C40" s="230" t="s">
        <v>237</v>
      </c>
      <c r="D40" s="214" t="s">
        <v>71</v>
      </c>
      <c r="E40" s="210">
        <v>535500</v>
      </c>
      <c r="F40" s="215">
        <v>3</v>
      </c>
      <c r="G40" s="211">
        <f t="shared" si="2"/>
        <v>1606500</v>
      </c>
      <c r="H40" s="116"/>
      <c r="I40" s="254"/>
      <c r="J40" s="116"/>
      <c r="K40" s="126"/>
      <c r="L40" s="126"/>
      <c r="M40" s="126"/>
      <c r="N40" s="126"/>
      <c r="P40" s="116"/>
      <c r="Q40" s="116"/>
      <c r="R40" s="116"/>
      <c r="S40" s="116"/>
      <c r="T40" s="117"/>
      <c r="U40" s="117"/>
      <c r="V40" s="117"/>
      <c r="W40" s="117"/>
      <c r="X40" s="117"/>
      <c r="Y40" s="117"/>
      <c r="Z40" s="117"/>
      <c r="AA40" s="117"/>
      <c r="AB40" s="117"/>
      <c r="AC40" s="117"/>
      <c r="AD40" s="117"/>
      <c r="AE40" s="117"/>
      <c r="AF40" s="117"/>
      <c r="AG40" s="117"/>
      <c r="AH40" s="117"/>
      <c r="AI40" s="117"/>
      <c r="AJ40" s="117"/>
      <c r="AK40" s="117"/>
      <c r="AL40" s="117"/>
      <c r="AM40" s="117"/>
      <c r="AN40" s="117"/>
      <c r="AO40" s="117"/>
      <c r="AP40" s="117"/>
      <c r="AQ40" s="117"/>
      <c r="AR40" s="117"/>
      <c r="AS40" s="117"/>
      <c r="AT40" s="117"/>
      <c r="AU40" s="117"/>
      <c r="AV40" s="117"/>
      <c r="AW40" s="117"/>
      <c r="AX40" s="117"/>
      <c r="AY40" s="117"/>
      <c r="AZ40" s="117"/>
      <c r="BA40" s="117"/>
      <c r="BB40" s="117"/>
      <c r="BC40" s="117"/>
      <c r="BD40" s="117"/>
      <c r="BE40" s="117"/>
      <c r="BF40" s="117"/>
      <c r="BG40" s="117"/>
      <c r="BH40" s="117"/>
      <c r="BI40" s="117"/>
      <c r="BJ40" s="117"/>
      <c r="BK40" s="117"/>
      <c r="BL40" s="117"/>
      <c r="BM40" s="117"/>
      <c r="BN40" s="117"/>
      <c r="BO40" s="117"/>
      <c r="BP40" s="117"/>
      <c r="BQ40" s="117"/>
      <c r="BR40" s="117"/>
      <c r="BS40" s="117"/>
      <c r="BT40" s="117"/>
      <c r="BU40" s="117"/>
      <c r="BV40" s="117"/>
      <c r="BW40" s="117"/>
      <c r="BX40" s="117"/>
      <c r="BY40" s="117"/>
      <c r="BZ40" s="117"/>
      <c r="CA40" s="117"/>
      <c r="CB40" s="117"/>
      <c r="CC40" s="117"/>
      <c r="CD40" s="117"/>
      <c r="CE40" s="117"/>
      <c r="CF40" s="117"/>
      <c r="CG40" s="117"/>
      <c r="CH40" s="117"/>
      <c r="CI40" s="117"/>
      <c r="CJ40" s="117"/>
      <c r="CK40" s="117"/>
      <c r="CL40" s="117"/>
      <c r="CM40" s="117"/>
      <c r="CN40" s="117"/>
      <c r="CO40" s="117"/>
      <c r="CP40" s="117"/>
      <c r="CQ40" s="117"/>
      <c r="CR40" s="117"/>
      <c r="CS40" s="117"/>
      <c r="CT40" s="117"/>
      <c r="CU40" s="117"/>
      <c r="CV40" s="117"/>
      <c r="CW40" s="117"/>
      <c r="CX40" s="117"/>
      <c r="CY40" s="117"/>
      <c r="CZ40" s="117"/>
      <c r="DA40" s="117"/>
      <c r="DB40" s="117"/>
      <c r="DC40" s="117"/>
      <c r="DD40" s="117"/>
      <c r="DE40" s="117"/>
      <c r="DF40" s="117"/>
      <c r="DG40" s="117"/>
      <c r="DH40" s="117"/>
      <c r="DI40" s="117"/>
      <c r="DJ40" s="117"/>
      <c r="DK40" s="117"/>
      <c r="DL40" s="117"/>
      <c r="DM40" s="117"/>
      <c r="DN40" s="117"/>
      <c r="DO40" s="117"/>
      <c r="DP40" s="117"/>
      <c r="DQ40" s="117"/>
      <c r="DR40" s="117"/>
      <c r="DS40" s="117"/>
      <c r="DT40" s="117"/>
      <c r="DU40" s="117"/>
      <c r="DV40" s="117"/>
      <c r="DW40" s="117"/>
      <c r="DX40" s="117"/>
      <c r="DY40" s="117"/>
      <c r="DZ40" s="117"/>
      <c r="EA40" s="117"/>
      <c r="EB40" s="117"/>
      <c r="EC40" s="117"/>
      <c r="ED40" s="117"/>
      <c r="EE40" s="117"/>
      <c r="EF40" s="117"/>
      <c r="EG40" s="117"/>
      <c r="EH40" s="117"/>
      <c r="EI40" s="117"/>
      <c r="EJ40" s="117"/>
      <c r="EK40" s="117"/>
      <c r="EL40" s="117"/>
      <c r="EM40" s="117"/>
      <c r="EN40" s="117"/>
      <c r="EO40" s="117"/>
      <c r="EP40" s="117"/>
      <c r="EQ40" s="117"/>
      <c r="ER40" s="117"/>
      <c r="ES40" s="117"/>
      <c r="ET40" s="117"/>
      <c r="EU40" s="117"/>
      <c r="EV40" s="117"/>
      <c r="EW40" s="117"/>
      <c r="EX40" s="117"/>
      <c r="EY40" s="117"/>
      <c r="EZ40" s="117"/>
      <c r="FA40" s="117"/>
      <c r="FB40" s="117"/>
      <c r="FC40" s="117"/>
      <c r="FD40" s="117"/>
      <c r="FE40" s="117"/>
      <c r="FF40" s="117"/>
      <c r="FG40" s="117"/>
      <c r="FH40" s="117"/>
      <c r="FI40" s="117"/>
      <c r="FJ40" s="117"/>
      <c r="FK40" s="117"/>
      <c r="FL40" s="117"/>
      <c r="FM40" s="117"/>
      <c r="FN40" s="117"/>
      <c r="FO40" s="117"/>
      <c r="FP40" s="117"/>
      <c r="FQ40" s="117"/>
      <c r="FR40" s="117"/>
      <c r="FS40" s="117"/>
      <c r="FT40" s="117"/>
      <c r="FU40" s="117"/>
      <c r="FV40" s="117"/>
      <c r="FW40" s="117"/>
      <c r="FX40" s="117"/>
      <c r="FY40" s="117"/>
      <c r="FZ40" s="117"/>
      <c r="GA40" s="117"/>
      <c r="GB40" s="117"/>
      <c r="GC40" s="117"/>
      <c r="GD40" s="117"/>
      <c r="GE40" s="117"/>
      <c r="GF40" s="117"/>
      <c r="GG40" s="117"/>
      <c r="GH40" s="117"/>
      <c r="GI40" s="117"/>
      <c r="GJ40" s="117"/>
      <c r="GK40" s="117"/>
      <c r="GL40" s="117"/>
      <c r="GM40" s="117"/>
    </row>
    <row r="41" spans="2:195" s="118" customFormat="1" ht="27.75" customHeight="1" x14ac:dyDescent="0.25">
      <c r="B41" s="212">
        <v>1</v>
      </c>
      <c r="C41" s="175" t="s">
        <v>164</v>
      </c>
      <c r="D41" s="209" t="s">
        <v>71</v>
      </c>
      <c r="E41" s="210">
        <v>1200000</v>
      </c>
      <c r="F41" s="215">
        <v>3</v>
      </c>
      <c r="G41" s="211">
        <f t="shared" si="2"/>
        <v>3600000</v>
      </c>
      <c r="H41" s="116"/>
      <c r="I41" s="117"/>
      <c r="J41" s="126"/>
      <c r="K41" s="127"/>
      <c r="L41" s="127"/>
      <c r="M41" s="127"/>
      <c r="N41" s="127"/>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x14ac:dyDescent="0.25">
      <c r="B42" s="189"/>
      <c r="C42" s="119" t="s">
        <v>72</v>
      </c>
      <c r="D42" s="119"/>
      <c r="E42" s="174"/>
      <c r="F42" s="182"/>
      <c r="G42" s="190"/>
      <c r="H42" s="116"/>
      <c r="I42" s="116"/>
      <c r="J42" s="127"/>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t="27.75" customHeight="1" x14ac:dyDescent="0.25">
      <c r="B43" s="212">
        <v>1</v>
      </c>
      <c r="C43" s="175" t="s">
        <v>225</v>
      </c>
      <c r="D43" s="209" t="s">
        <v>71</v>
      </c>
      <c r="E43" s="210">
        <v>500000</v>
      </c>
      <c r="F43" s="215">
        <v>0.5</v>
      </c>
      <c r="G43" s="211">
        <f t="shared" si="2"/>
        <v>250000</v>
      </c>
      <c r="H43" s="116"/>
      <c r="I43" s="116"/>
      <c r="J43" s="126"/>
      <c r="K43" s="127">
        <f>500000/259122</f>
        <v>1.9295930102422798</v>
      </c>
      <c r="L43" s="127"/>
      <c r="M43" s="127"/>
      <c r="N43" s="127"/>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t="26.25" customHeight="1" x14ac:dyDescent="0.25">
      <c r="B44" s="212"/>
      <c r="C44" s="175" t="s">
        <v>226</v>
      </c>
      <c r="D44" s="209" t="s">
        <v>71</v>
      </c>
      <c r="E44" s="210">
        <v>350000</v>
      </c>
      <c r="F44" s="217">
        <v>0.5</v>
      </c>
      <c r="G44" s="211">
        <f t="shared" si="2"/>
        <v>175000</v>
      </c>
      <c r="H44" s="116"/>
      <c r="I44" s="116"/>
      <c r="J44" s="127"/>
      <c r="K44" s="127"/>
      <c r="L44" s="127"/>
      <c r="M44" s="127"/>
      <c r="N44" s="127"/>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27.75" customHeight="1" thickBot="1" x14ac:dyDescent="0.3">
      <c r="B45" s="218">
        <v>1</v>
      </c>
      <c r="C45" s="219" t="s">
        <v>165</v>
      </c>
      <c r="D45" s="220" t="s">
        <v>71</v>
      </c>
      <c r="E45" s="221">
        <f>150000+10500</f>
        <v>160500</v>
      </c>
      <c r="F45" s="221">
        <v>3</v>
      </c>
      <c r="G45" s="242">
        <f t="shared" si="2"/>
        <v>481500</v>
      </c>
      <c r="H45" s="222" t="s">
        <v>152</v>
      </c>
      <c r="I45" s="116"/>
      <c r="J45" s="127"/>
      <c r="K45" s="127"/>
      <c r="L45" s="127"/>
      <c r="M45" s="127"/>
      <c r="N45" s="127"/>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25">
      <c r="B46" s="223"/>
      <c r="C46" s="298" t="s">
        <v>245</v>
      </c>
      <c r="D46" s="298"/>
      <c r="E46" s="298"/>
      <c r="F46" s="298"/>
      <c r="G46" s="224">
        <f>SUM(G35:G45)</f>
        <v>22663000</v>
      </c>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x14ac:dyDescent="0.25">
      <c r="B47" s="225"/>
      <c r="C47" s="265" t="s">
        <v>166</v>
      </c>
      <c r="D47" s="265"/>
      <c r="E47" s="265"/>
      <c r="F47" s="265"/>
      <c r="G47" s="128">
        <f>+G29+G46</f>
        <v>92519000</v>
      </c>
      <c r="H47" s="116"/>
      <c r="I47" s="131"/>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25">
      <c r="B48" s="225"/>
      <c r="C48" s="265" t="s">
        <v>234</v>
      </c>
      <c r="D48" s="265"/>
      <c r="E48" s="265"/>
      <c r="F48" s="265"/>
      <c r="G48" s="129">
        <f>ROUND(G47*19%,0)</f>
        <v>17578610</v>
      </c>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1:195" s="118" customFormat="1" ht="14.25" thickBot="1" x14ac:dyDescent="0.3">
      <c r="A49" s="120"/>
      <c r="B49" s="226"/>
      <c r="C49" s="299" t="s">
        <v>233</v>
      </c>
      <c r="D49" s="299"/>
      <c r="E49" s="299"/>
      <c r="F49" s="299"/>
      <c r="G49" s="130">
        <f>+G47+G48</f>
        <v>110097610</v>
      </c>
      <c r="H49" s="251"/>
      <c r="I49" s="229"/>
      <c r="J49" s="131"/>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1:195" s="118" customFormat="1" x14ac:dyDescent="0.25">
      <c r="A50" s="120"/>
      <c r="B50" s="374"/>
      <c r="C50" s="377" t="s">
        <v>246</v>
      </c>
      <c r="D50" s="377"/>
      <c r="E50" s="377"/>
      <c r="F50" s="377"/>
      <c r="G50" s="378">
        <v>893</v>
      </c>
      <c r="H50" s="251"/>
      <c r="I50" s="229"/>
      <c r="J50" s="131"/>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1:195" s="118" customFormat="1" ht="22.5" customHeight="1" thickBot="1" x14ac:dyDescent="0.3">
      <c r="A51" s="120"/>
      <c r="B51" s="374"/>
      <c r="C51" s="375" t="s">
        <v>247</v>
      </c>
      <c r="D51" s="375"/>
      <c r="E51" s="375"/>
      <c r="F51" s="375"/>
      <c r="G51" s="376">
        <f>+G49+G50</f>
        <v>110098503</v>
      </c>
      <c r="H51" s="251"/>
      <c r="I51" s="229"/>
      <c r="J51" s="131"/>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1:195" ht="30" customHeight="1" x14ac:dyDescent="0.25">
      <c r="B52" s="300" t="s">
        <v>80</v>
      </c>
      <c r="C52" s="301"/>
      <c r="D52" s="301"/>
      <c r="E52" s="301"/>
      <c r="F52" s="301"/>
      <c r="G52" s="302"/>
      <c r="H52" s="252"/>
      <c r="I52" s="132"/>
    </row>
    <row r="53" spans="1:195" ht="28.5" customHeight="1" x14ac:dyDescent="0.25">
      <c r="B53" s="281" t="s">
        <v>167</v>
      </c>
      <c r="C53" s="282"/>
      <c r="D53" s="282"/>
      <c r="E53" s="282"/>
      <c r="F53" s="282"/>
      <c r="G53" s="283"/>
    </row>
    <row r="54" spans="1:195" ht="27" customHeight="1" x14ac:dyDescent="0.25">
      <c r="B54" s="281" t="s">
        <v>168</v>
      </c>
      <c r="C54" s="282"/>
      <c r="D54" s="282"/>
      <c r="E54" s="282"/>
      <c r="F54" s="282"/>
      <c r="G54" s="283"/>
    </row>
    <row r="55" spans="1:195" ht="24.75" customHeight="1" x14ac:dyDescent="0.25">
      <c r="B55" s="281" t="s">
        <v>85</v>
      </c>
      <c r="C55" s="282"/>
      <c r="D55" s="282"/>
      <c r="E55" s="282"/>
      <c r="F55" s="282"/>
      <c r="G55" s="283"/>
    </row>
    <row r="56" spans="1:195" ht="38.450000000000003" customHeight="1" x14ac:dyDescent="0.25">
      <c r="B56" s="281" t="s">
        <v>169</v>
      </c>
      <c r="C56" s="282"/>
      <c r="D56" s="282"/>
      <c r="E56" s="282"/>
      <c r="F56" s="282"/>
      <c r="G56" s="283"/>
      <c r="H56" s="131"/>
    </row>
    <row r="57" spans="1:195" ht="28.5" customHeight="1" x14ac:dyDescent="0.25">
      <c r="B57" s="281" t="s">
        <v>170</v>
      </c>
      <c r="C57" s="282"/>
      <c r="D57" s="282"/>
      <c r="E57" s="282"/>
      <c r="F57" s="282"/>
      <c r="G57" s="283"/>
    </row>
    <row r="58" spans="1:195" ht="28.5" customHeight="1" x14ac:dyDescent="0.25">
      <c r="B58" s="281" t="s">
        <v>171</v>
      </c>
      <c r="C58" s="282"/>
      <c r="D58" s="282"/>
      <c r="E58" s="282"/>
      <c r="F58" s="282"/>
      <c r="G58" s="283"/>
    </row>
    <row r="59" spans="1:195" ht="28.5" customHeight="1" x14ac:dyDescent="0.25">
      <c r="B59" s="281" t="s">
        <v>172</v>
      </c>
      <c r="C59" s="282"/>
      <c r="D59" s="282"/>
      <c r="E59" s="282"/>
      <c r="F59" s="282"/>
      <c r="G59" s="283"/>
    </row>
    <row r="60" spans="1:195" ht="28.5" customHeight="1" x14ac:dyDescent="0.25">
      <c r="B60" s="281" t="s">
        <v>173</v>
      </c>
      <c r="C60" s="282"/>
      <c r="D60" s="282"/>
      <c r="E60" s="282"/>
      <c r="F60" s="282"/>
      <c r="G60" s="283"/>
    </row>
    <row r="61" spans="1:195" ht="24.75" customHeight="1" x14ac:dyDescent="0.25">
      <c r="B61" s="281" t="s">
        <v>174</v>
      </c>
      <c r="C61" s="282"/>
      <c r="D61" s="282"/>
      <c r="E61" s="282"/>
      <c r="F61" s="282"/>
      <c r="G61" s="283"/>
    </row>
    <row r="62" spans="1:195" ht="24.75" customHeight="1" x14ac:dyDescent="0.25">
      <c r="B62" s="284" t="s">
        <v>96</v>
      </c>
      <c r="C62" s="285"/>
      <c r="D62" s="285"/>
      <c r="E62" s="285"/>
      <c r="F62" s="285"/>
      <c r="G62" s="286"/>
    </row>
    <row r="63" spans="1:195" ht="44.25" customHeight="1" x14ac:dyDescent="0.25">
      <c r="B63" s="281" t="s">
        <v>175</v>
      </c>
      <c r="C63" s="282"/>
      <c r="D63" s="282"/>
      <c r="E63" s="282"/>
      <c r="F63" s="282"/>
      <c r="G63" s="283"/>
    </row>
    <row r="64" spans="1:195" ht="30" customHeight="1" x14ac:dyDescent="0.25">
      <c r="B64" s="278" t="s">
        <v>176</v>
      </c>
      <c r="C64" s="279"/>
      <c r="D64" s="279"/>
      <c r="E64" s="279"/>
      <c r="F64" s="279"/>
      <c r="G64" s="280"/>
    </row>
    <row r="65" spans="2:14" ht="44.25" customHeight="1" x14ac:dyDescent="0.25">
      <c r="B65" s="281" t="s">
        <v>231</v>
      </c>
      <c r="C65" s="282"/>
      <c r="D65" s="282"/>
      <c r="E65" s="282"/>
      <c r="F65" s="282"/>
      <c r="G65" s="283"/>
    </row>
    <row r="66" spans="2:14" ht="44.25" customHeight="1" x14ac:dyDescent="0.25">
      <c r="B66" s="278" t="s">
        <v>177</v>
      </c>
      <c r="C66" s="279"/>
      <c r="D66" s="279"/>
      <c r="E66" s="279"/>
      <c r="F66" s="279"/>
      <c r="G66" s="280"/>
    </row>
    <row r="67" spans="2:14" ht="44.25" customHeight="1" x14ac:dyDescent="0.25">
      <c r="B67" s="292" t="s">
        <v>178</v>
      </c>
      <c r="C67" s="293"/>
      <c r="D67" s="293"/>
      <c r="E67" s="293"/>
      <c r="F67" s="293"/>
      <c r="G67" s="294"/>
    </row>
    <row r="68" spans="2:14" ht="44.25" customHeight="1" x14ac:dyDescent="0.25">
      <c r="B68" s="292" t="s">
        <v>179</v>
      </c>
      <c r="C68" s="293"/>
      <c r="D68" s="293"/>
      <c r="E68" s="293"/>
      <c r="F68" s="293"/>
      <c r="G68" s="294"/>
    </row>
    <row r="69" spans="2:14" ht="44.25" customHeight="1" x14ac:dyDescent="0.25">
      <c r="B69" s="278" t="s">
        <v>232</v>
      </c>
      <c r="C69" s="279"/>
      <c r="D69" s="279"/>
      <c r="E69" s="279"/>
      <c r="F69" s="279"/>
      <c r="G69" s="280"/>
      <c r="I69" s="255"/>
      <c r="J69" s="255"/>
      <c r="K69" s="255"/>
      <c r="L69" s="255"/>
      <c r="M69" s="255"/>
      <c r="N69" s="255"/>
    </row>
    <row r="70" spans="2:14" ht="45.75" customHeight="1" thickBot="1" x14ac:dyDescent="0.3">
      <c r="B70" s="295" t="s">
        <v>180</v>
      </c>
      <c r="C70" s="296"/>
      <c r="D70" s="296"/>
      <c r="E70" s="296"/>
      <c r="F70" s="296"/>
      <c r="G70" s="297"/>
    </row>
    <row r="71" spans="2:14" x14ac:dyDescent="0.25">
      <c r="B71" s="133"/>
      <c r="C71" s="134"/>
      <c r="D71" s="134"/>
      <c r="E71" s="134"/>
      <c r="F71" s="134"/>
      <c r="G71" s="134"/>
    </row>
    <row r="72" spans="2:14" ht="15.75" x14ac:dyDescent="0.25">
      <c r="B72" s="135" t="s">
        <v>181</v>
      </c>
      <c r="C72" s="109"/>
      <c r="D72" s="109"/>
      <c r="E72" s="136"/>
      <c r="F72" s="137"/>
      <c r="G72" s="137"/>
    </row>
    <row r="73" spans="2:14" ht="38.25" customHeight="1" x14ac:dyDescent="0.25">
      <c r="B73" s="138"/>
      <c r="C73" s="139"/>
      <c r="D73" s="109"/>
      <c r="E73" s="140"/>
      <c r="F73" s="141"/>
      <c r="G73" s="141"/>
    </row>
    <row r="74" spans="2:14" ht="16.5" x14ac:dyDescent="0.25">
      <c r="B74" s="142" t="s">
        <v>182</v>
      </c>
      <c r="C74" s="109"/>
      <c r="D74" s="109"/>
      <c r="E74" s="290" t="s">
        <v>109</v>
      </c>
      <c r="F74" s="290"/>
      <c r="G74" s="290"/>
    </row>
  </sheetData>
  <mergeCells count="43">
    <mergeCell ref="B69:G69"/>
    <mergeCell ref="E74:G74"/>
    <mergeCell ref="C25:G25"/>
    <mergeCell ref="B67:G67"/>
    <mergeCell ref="B68:G68"/>
    <mergeCell ref="B70:G70"/>
    <mergeCell ref="B57:G57"/>
    <mergeCell ref="C46:F46"/>
    <mergeCell ref="C47:F47"/>
    <mergeCell ref="C48:F48"/>
    <mergeCell ref="C49:F49"/>
    <mergeCell ref="B52:G52"/>
    <mergeCell ref="B53:G53"/>
    <mergeCell ref="B11:C13"/>
    <mergeCell ref="B66:G66"/>
    <mergeCell ref="B58:G58"/>
    <mergeCell ref="B59:G59"/>
    <mergeCell ref="B60:G60"/>
    <mergeCell ref="B61:G61"/>
    <mergeCell ref="B62:G62"/>
    <mergeCell ref="B63:G63"/>
    <mergeCell ref="B54:G54"/>
    <mergeCell ref="B55:G55"/>
    <mergeCell ref="B56:G56"/>
    <mergeCell ref="B64:G64"/>
    <mergeCell ref="B65:G65"/>
    <mergeCell ref="C19:F19"/>
    <mergeCell ref="I69:N69"/>
    <mergeCell ref="B2:G2"/>
    <mergeCell ref="B3:G3"/>
    <mergeCell ref="B4:G4"/>
    <mergeCell ref="B5:G5"/>
    <mergeCell ref="B6:G6"/>
    <mergeCell ref="C27:F27"/>
    <mergeCell ref="C28:F28"/>
    <mergeCell ref="C29:F29"/>
    <mergeCell ref="D30:D32"/>
    <mergeCell ref="F30:F31"/>
    <mergeCell ref="B30:C32"/>
    <mergeCell ref="B7:G7"/>
    <mergeCell ref="B8:G8"/>
    <mergeCell ref="B9:D9"/>
    <mergeCell ref="F9:G9"/>
  </mergeCells>
  <pageMargins left="0.7" right="0.7" top="0.75" bottom="0.75" header="0.3" footer="0.3"/>
  <pageSetup paperSize="9" scale="5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5703125" style="7" customWidth="1"/>
    <col min="5" max="7" width="11.42578125" style="7"/>
    <col min="8" max="8" width="16.85546875" style="7" customWidth="1"/>
    <col min="9" max="9" width="16.5703125" style="7" bestFit="1" customWidth="1"/>
    <col min="10" max="10" width="18.285156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305" t="s">
        <v>0</v>
      </c>
      <c r="E2" s="305"/>
      <c r="F2" s="305"/>
      <c r="G2" s="305"/>
      <c r="H2" s="305"/>
      <c r="I2" s="10"/>
    </row>
    <row r="3" spans="1:9" ht="18" x14ac:dyDescent="0.3">
      <c r="A3" s="1"/>
      <c r="B3" s="11"/>
      <c r="C3" s="12"/>
      <c r="D3" s="306" t="s">
        <v>1</v>
      </c>
      <c r="E3" s="306"/>
      <c r="F3" s="306"/>
      <c r="G3" s="306"/>
      <c r="H3" s="306"/>
      <c r="I3" s="13"/>
    </row>
    <row r="4" spans="1:9" ht="16.5" x14ac:dyDescent="0.3">
      <c r="A4" s="1"/>
      <c r="B4" s="11"/>
      <c r="C4" s="12"/>
      <c r="D4" s="307" t="s">
        <v>2</v>
      </c>
      <c r="E4" s="307"/>
      <c r="F4" s="307"/>
      <c r="G4" s="307"/>
      <c r="H4" s="307"/>
      <c r="I4" s="13"/>
    </row>
    <row r="5" spans="1:9" ht="16.5" x14ac:dyDescent="0.3">
      <c r="A5" s="1"/>
      <c r="B5" s="11"/>
      <c r="C5" s="15"/>
      <c r="D5" s="307"/>
      <c r="E5" s="307"/>
      <c r="F5" s="307"/>
      <c r="G5" s="307"/>
      <c r="H5" s="307"/>
      <c r="I5" s="13"/>
    </row>
    <row r="6" spans="1:9" ht="16.5" x14ac:dyDescent="0.3">
      <c r="A6" s="1"/>
      <c r="B6" s="11"/>
      <c r="C6" s="15"/>
      <c r="D6" s="307"/>
      <c r="E6" s="307"/>
      <c r="F6" s="307"/>
      <c r="G6" s="307"/>
      <c r="H6" s="307"/>
      <c r="I6" s="13"/>
    </row>
    <row r="7" spans="1:9" ht="16.5" x14ac:dyDescent="0.3">
      <c r="A7" s="1"/>
      <c r="B7" s="11"/>
      <c r="C7" s="15"/>
      <c r="D7" s="307"/>
      <c r="E7" s="307"/>
      <c r="F7" s="307"/>
      <c r="G7" s="307"/>
      <c r="H7" s="307"/>
      <c r="I7" s="13"/>
    </row>
    <row r="8" spans="1:9" ht="16.5" x14ac:dyDescent="0.3">
      <c r="A8" s="1"/>
      <c r="B8" s="11"/>
      <c r="C8" s="15"/>
      <c r="D8" s="307"/>
      <c r="E8" s="307"/>
      <c r="F8" s="307"/>
      <c r="G8" s="307"/>
      <c r="H8" s="307"/>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308" t="s">
        <v>5</v>
      </c>
      <c r="D12" s="310" t="s">
        <v>6</v>
      </c>
      <c r="E12" s="23" t="s">
        <v>7</v>
      </c>
      <c r="F12" s="23" t="s">
        <v>8</v>
      </c>
      <c r="G12" s="23" t="s">
        <v>9</v>
      </c>
      <c r="H12" s="24" t="s">
        <v>10</v>
      </c>
      <c r="I12" s="13"/>
    </row>
    <row r="13" spans="1:9" ht="16.5" x14ac:dyDescent="0.3">
      <c r="A13" s="1"/>
      <c r="B13" s="11"/>
      <c r="C13" s="309"/>
      <c r="D13" s="311"/>
      <c r="E13" s="25" t="s">
        <v>11</v>
      </c>
      <c r="F13" s="25" t="s">
        <v>12</v>
      </c>
      <c r="G13" s="25" t="s">
        <v>13</v>
      </c>
      <c r="H13" s="26" t="s">
        <v>14</v>
      </c>
      <c r="I13" s="13"/>
    </row>
    <row r="14" spans="1:9" ht="17.25" thickBot="1" x14ac:dyDescent="0.35">
      <c r="A14" s="1"/>
      <c r="B14" s="11"/>
      <c r="C14" s="27" t="s">
        <v>15</v>
      </c>
      <c r="D14" s="312"/>
      <c r="E14" s="28" t="s">
        <v>16</v>
      </c>
      <c r="F14" s="28" t="s">
        <v>17</v>
      </c>
      <c r="G14" s="28" t="s">
        <v>18</v>
      </c>
      <c r="H14" s="29" t="s">
        <v>19</v>
      </c>
      <c r="I14" s="13"/>
    </row>
    <row r="15" spans="1:9" ht="16.5" x14ac:dyDescent="0.3">
      <c r="A15" s="1"/>
      <c r="B15" s="11"/>
      <c r="C15" s="313" t="s">
        <v>20</v>
      </c>
      <c r="D15" s="314"/>
      <c r="E15" s="314"/>
      <c r="F15" s="314"/>
      <c r="G15" s="314"/>
      <c r="H15" s="315"/>
      <c r="I15" s="13"/>
    </row>
    <row r="16" spans="1:9" ht="16.5" x14ac:dyDescent="0.3">
      <c r="A16" s="1"/>
      <c r="B16" s="11"/>
      <c r="C16" s="316" t="s">
        <v>21</v>
      </c>
      <c r="D16" s="317"/>
      <c r="E16" s="317"/>
      <c r="F16" s="317"/>
      <c r="G16" s="317"/>
      <c r="H16" s="318"/>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316" t="s">
        <v>42</v>
      </c>
      <c r="D39" s="317" t="s">
        <v>43</v>
      </c>
      <c r="E39" s="317"/>
      <c r="F39" s="317"/>
      <c r="G39" s="317">
        <v>0.13</v>
      </c>
      <c r="H39" s="318">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46" t="s">
        <v>47</v>
      </c>
      <c r="E45" s="32">
        <v>2290000</v>
      </c>
      <c r="F45" s="32">
        <v>300000</v>
      </c>
      <c r="G45" s="33">
        <v>8</v>
      </c>
      <c r="H45" s="34">
        <f t="shared" si="1"/>
        <v>20720000</v>
      </c>
      <c r="I45" s="13"/>
    </row>
    <row r="46" spans="1:9" ht="16.5" x14ac:dyDescent="0.25">
      <c r="A46" s="1"/>
      <c r="B46" s="35"/>
      <c r="C46" s="30">
        <v>1</v>
      </c>
      <c r="D46" s="31" t="s">
        <v>217</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316" t="s">
        <v>52</v>
      </c>
      <c r="D51" s="317" t="s">
        <v>43</v>
      </c>
      <c r="E51" s="317"/>
      <c r="F51" s="317"/>
      <c r="G51" s="317">
        <v>0.13</v>
      </c>
      <c r="H51" s="318">
        <v>0</v>
      </c>
      <c r="I51" s="13"/>
    </row>
    <row r="52" spans="1:9" ht="17.25" thickBot="1" x14ac:dyDescent="0.3">
      <c r="A52" s="1"/>
      <c r="B52" s="35"/>
      <c r="C52" s="105">
        <v>1</v>
      </c>
      <c r="D52" s="321" t="s">
        <v>146</v>
      </c>
      <c r="E52" s="322"/>
      <c r="F52" s="322"/>
      <c r="G52" s="323"/>
      <c r="H52" s="108">
        <v>76000000</v>
      </c>
      <c r="I52" s="13"/>
    </row>
    <row r="53" spans="1:9" ht="16.5" x14ac:dyDescent="0.25">
      <c r="A53" s="1"/>
      <c r="B53" s="35"/>
      <c r="C53" s="319" t="s">
        <v>53</v>
      </c>
      <c r="D53" s="320"/>
      <c r="E53" s="320"/>
      <c r="F53" s="320"/>
      <c r="G53" s="320"/>
      <c r="H53" s="37">
        <f>SUM(H17:H38)+SUM(H40:H50)+H52</f>
        <v>1370010000</v>
      </c>
      <c r="I53" s="13"/>
    </row>
    <row r="54" spans="1:9" ht="16.5" x14ac:dyDescent="0.25">
      <c r="A54" s="1"/>
      <c r="B54" s="35"/>
      <c r="C54" s="303" t="s">
        <v>54</v>
      </c>
      <c r="D54" s="304"/>
      <c r="E54" s="304"/>
      <c r="F54" s="304"/>
      <c r="G54" s="304"/>
      <c r="H54" s="38">
        <v>2.36</v>
      </c>
      <c r="I54" s="13"/>
    </row>
    <row r="55" spans="1:9" ht="17.25" thickBot="1" x14ac:dyDescent="0.3">
      <c r="A55" s="1"/>
      <c r="B55" s="35"/>
      <c r="C55" s="326" t="s">
        <v>55</v>
      </c>
      <c r="D55" s="327"/>
      <c r="E55" s="327"/>
      <c r="F55" s="327"/>
      <c r="G55" s="327"/>
      <c r="H55" s="39">
        <f>H53*H54</f>
        <v>3233223600</v>
      </c>
      <c r="I55" s="13"/>
    </row>
    <row r="56" spans="1:9" ht="17.25" thickBot="1" x14ac:dyDescent="0.3">
      <c r="A56" s="1"/>
      <c r="B56" s="35"/>
      <c r="C56" s="40"/>
      <c r="D56" s="40"/>
      <c r="E56" s="40"/>
      <c r="F56" s="40"/>
      <c r="G56" s="40"/>
      <c r="H56" s="41"/>
      <c r="I56" s="13"/>
    </row>
    <row r="57" spans="1:9" ht="16.5" x14ac:dyDescent="0.25">
      <c r="A57" s="1"/>
      <c r="B57" s="35"/>
      <c r="C57" s="308" t="s">
        <v>56</v>
      </c>
      <c r="D57" s="328" t="s">
        <v>57</v>
      </c>
      <c r="E57" s="331" t="s">
        <v>58</v>
      </c>
      <c r="F57" s="23" t="s">
        <v>59</v>
      </c>
      <c r="G57" s="334" t="s">
        <v>60</v>
      </c>
      <c r="H57" s="24" t="s">
        <v>10</v>
      </c>
      <c r="I57" s="13"/>
    </row>
    <row r="58" spans="1:9" ht="16.5" x14ac:dyDescent="0.25">
      <c r="A58" s="1"/>
      <c r="B58" s="35"/>
      <c r="C58" s="309"/>
      <c r="D58" s="329"/>
      <c r="E58" s="332"/>
      <c r="F58" s="25" t="s">
        <v>61</v>
      </c>
      <c r="G58" s="335"/>
      <c r="H58" s="26" t="s">
        <v>14</v>
      </c>
      <c r="I58" s="13"/>
    </row>
    <row r="59" spans="1:9" ht="17.25" thickBot="1" x14ac:dyDescent="0.3">
      <c r="A59" s="1"/>
      <c r="B59" s="35"/>
      <c r="C59" s="27" t="s">
        <v>62</v>
      </c>
      <c r="D59" s="330"/>
      <c r="E59" s="333"/>
      <c r="F59" s="28" t="s">
        <v>63</v>
      </c>
      <c r="G59" s="28" t="s">
        <v>64</v>
      </c>
      <c r="H59" s="29" t="s">
        <v>65</v>
      </c>
      <c r="I59" s="13"/>
    </row>
    <row r="60" spans="1:9" ht="16.5" x14ac:dyDescent="0.25">
      <c r="A60" s="1"/>
      <c r="B60" s="35"/>
      <c r="C60" s="313" t="s">
        <v>66</v>
      </c>
      <c r="D60" s="314"/>
      <c r="E60" s="314"/>
      <c r="F60" s="314"/>
      <c r="G60" s="314"/>
      <c r="H60" s="315"/>
      <c r="I60" s="13"/>
    </row>
    <row r="61" spans="1:9" ht="16.5" x14ac:dyDescent="0.25">
      <c r="A61" s="1"/>
      <c r="B61" s="35"/>
      <c r="C61" s="336" t="s">
        <v>67</v>
      </c>
      <c r="D61" s="337"/>
      <c r="E61" s="337"/>
      <c r="F61" s="337"/>
      <c r="G61" s="337"/>
      <c r="H61" s="338"/>
      <c r="I61" s="13"/>
    </row>
    <row r="62" spans="1:9" ht="16.5" x14ac:dyDescent="0.25">
      <c r="A62" s="1"/>
      <c r="B62" s="35"/>
      <c r="C62" s="42">
        <v>1</v>
      </c>
      <c r="D62" s="43" t="s">
        <v>139</v>
      </c>
      <c r="E62" s="44" t="s">
        <v>218</v>
      </c>
      <c r="F62" s="32">
        <v>235000</v>
      </c>
      <c r="G62" s="33">
        <v>24</v>
      </c>
      <c r="H62" s="34">
        <f>C62*F62*G62</f>
        <v>5640000</v>
      </c>
      <c r="I62" s="13"/>
    </row>
    <row r="63" spans="1:9" ht="16.5" x14ac:dyDescent="0.25">
      <c r="A63" s="1"/>
      <c r="B63" s="35"/>
      <c r="C63" s="336" t="s">
        <v>68</v>
      </c>
      <c r="D63" s="337"/>
      <c r="E63" s="337"/>
      <c r="F63" s="337"/>
      <c r="G63" s="337"/>
      <c r="H63" s="338"/>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47">
        <v>1</v>
      </c>
      <c r="D68" s="148" t="s">
        <v>164</v>
      </c>
      <c r="E68" s="149" t="s">
        <v>69</v>
      </c>
      <c r="F68" s="150">
        <f>Hoja2!B51</f>
        <v>1800000</v>
      </c>
      <c r="G68" s="151">
        <v>8</v>
      </c>
      <c r="H68" s="152">
        <f>C68*F68*G68</f>
        <v>14400000</v>
      </c>
      <c r="I68" s="13"/>
    </row>
    <row r="69" spans="1:10" ht="16.5" x14ac:dyDescent="0.25">
      <c r="A69" s="1"/>
      <c r="B69" s="35"/>
      <c r="C69" s="336" t="s">
        <v>72</v>
      </c>
      <c r="D69" s="337"/>
      <c r="E69" s="337"/>
      <c r="F69" s="337"/>
      <c r="G69" s="337"/>
      <c r="H69" s="338"/>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47">
        <v>1</v>
      </c>
      <c r="D72" s="148" t="s">
        <v>73</v>
      </c>
      <c r="E72" s="44" t="s">
        <v>71</v>
      </c>
      <c r="F72" s="150">
        <v>1800000</v>
      </c>
      <c r="G72" s="151">
        <v>8</v>
      </c>
      <c r="H72" s="152">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319" t="s">
        <v>74</v>
      </c>
      <c r="D74" s="320"/>
      <c r="E74" s="320"/>
      <c r="F74" s="320"/>
      <c r="G74" s="320"/>
      <c r="H74" s="45">
        <f>H62+SUM(H64:H68)+SUM(H70:H73)</f>
        <v>349960000</v>
      </c>
      <c r="I74" s="13"/>
    </row>
    <row r="75" spans="1:10" ht="16.5" x14ac:dyDescent="0.25">
      <c r="A75" s="1"/>
      <c r="B75" s="35"/>
      <c r="C75" s="303" t="s">
        <v>75</v>
      </c>
      <c r="D75" s="304"/>
      <c r="E75" s="304"/>
      <c r="F75" s="304"/>
      <c r="G75" s="304"/>
      <c r="H75" s="46">
        <f>H55+H74</f>
        <v>3583183600</v>
      </c>
      <c r="I75" s="13"/>
    </row>
    <row r="76" spans="1:10" ht="16.5" x14ac:dyDescent="0.25">
      <c r="A76" s="1"/>
      <c r="B76" s="35"/>
      <c r="C76" s="324" t="s">
        <v>76</v>
      </c>
      <c r="D76" s="325"/>
      <c r="E76" s="325"/>
      <c r="F76" s="325"/>
      <c r="G76" s="325"/>
      <c r="H76" s="47">
        <f>ROUND(70825729.9137846+62000000,0)</f>
        <v>132825730</v>
      </c>
      <c r="I76" s="13"/>
    </row>
    <row r="77" spans="1:10" ht="16.5" x14ac:dyDescent="0.25">
      <c r="A77" s="1"/>
      <c r="B77" s="35"/>
      <c r="C77" s="303" t="s">
        <v>77</v>
      </c>
      <c r="D77" s="304"/>
      <c r="E77" s="304"/>
      <c r="F77" s="304"/>
      <c r="G77" s="304"/>
      <c r="H77" s="46">
        <f>H75+H76</f>
        <v>3716009330</v>
      </c>
      <c r="I77" s="13"/>
    </row>
    <row r="78" spans="1:10" ht="16.5" x14ac:dyDescent="0.25">
      <c r="A78" s="1"/>
      <c r="B78" s="35"/>
      <c r="C78" s="303" t="s">
        <v>78</v>
      </c>
      <c r="D78" s="304"/>
      <c r="E78" s="304"/>
      <c r="F78" s="304"/>
      <c r="G78" s="304"/>
      <c r="H78" s="46">
        <f>ROUND(H77*0.19,0)</f>
        <v>706041773</v>
      </c>
      <c r="I78" s="13"/>
    </row>
    <row r="79" spans="1:10" ht="17.25" thickBot="1" x14ac:dyDescent="0.3">
      <c r="A79" s="1"/>
      <c r="B79" s="35"/>
      <c r="C79" s="326" t="s">
        <v>79</v>
      </c>
      <c r="D79" s="327"/>
      <c r="E79" s="327"/>
      <c r="F79" s="327"/>
      <c r="G79" s="327"/>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342" t="s">
        <v>80</v>
      </c>
      <c r="D81" s="343"/>
      <c r="E81" s="343"/>
      <c r="F81" s="343"/>
      <c r="G81" s="343"/>
      <c r="H81" s="344"/>
      <c r="I81" s="13"/>
    </row>
    <row r="82" spans="1:9" ht="25.5" x14ac:dyDescent="0.3">
      <c r="A82" s="53" t="s">
        <v>81</v>
      </c>
      <c r="B82" s="11"/>
      <c r="C82" s="339" t="s">
        <v>82</v>
      </c>
      <c r="D82" s="340"/>
      <c r="E82" s="340"/>
      <c r="F82" s="340"/>
      <c r="G82" s="340"/>
      <c r="H82" s="341"/>
      <c r="I82" s="13"/>
    </row>
    <row r="83" spans="1:9" ht="25.5" x14ac:dyDescent="0.3">
      <c r="A83" s="53" t="s">
        <v>83</v>
      </c>
      <c r="B83" s="11"/>
      <c r="C83" s="339" t="s">
        <v>84</v>
      </c>
      <c r="D83" s="340"/>
      <c r="E83" s="340"/>
      <c r="F83" s="340"/>
      <c r="G83" s="340"/>
      <c r="H83" s="341"/>
      <c r="I83" s="13"/>
    </row>
    <row r="84" spans="1:9" ht="16.5" x14ac:dyDescent="0.3">
      <c r="A84" s="53"/>
      <c r="B84" s="11"/>
      <c r="C84" s="339" t="s">
        <v>85</v>
      </c>
      <c r="D84" s="340"/>
      <c r="E84" s="340"/>
      <c r="F84" s="340"/>
      <c r="G84" s="340"/>
      <c r="H84" s="341"/>
      <c r="I84" s="13"/>
    </row>
    <row r="85" spans="1:9" ht="51" x14ac:dyDescent="0.3">
      <c r="A85" s="53" t="s">
        <v>86</v>
      </c>
      <c r="B85" s="11"/>
      <c r="C85" s="339" t="s">
        <v>87</v>
      </c>
      <c r="D85" s="340"/>
      <c r="E85" s="340"/>
      <c r="F85" s="340"/>
      <c r="G85" s="340"/>
      <c r="H85" s="341"/>
      <c r="I85" s="13"/>
    </row>
    <row r="86" spans="1:9" ht="25.5" x14ac:dyDescent="0.3">
      <c r="A86" s="53" t="s">
        <v>88</v>
      </c>
      <c r="B86" s="11"/>
      <c r="C86" s="339" t="s">
        <v>89</v>
      </c>
      <c r="D86" s="340"/>
      <c r="E86" s="340"/>
      <c r="F86" s="340"/>
      <c r="G86" s="340"/>
      <c r="H86" s="341"/>
      <c r="I86" s="13"/>
    </row>
    <row r="87" spans="1:9" ht="16.5" x14ac:dyDescent="0.3">
      <c r="A87" s="53">
        <v>1</v>
      </c>
      <c r="B87" s="11"/>
      <c r="C87" s="339" t="s">
        <v>90</v>
      </c>
      <c r="D87" s="340"/>
      <c r="E87" s="340"/>
      <c r="F87" s="340"/>
      <c r="G87" s="340"/>
      <c r="H87" s="341"/>
      <c r="I87" s="13"/>
    </row>
    <row r="88" spans="1:9" ht="16.5" x14ac:dyDescent="0.3">
      <c r="A88" s="53">
        <v>1</v>
      </c>
      <c r="B88" s="11"/>
      <c r="C88" s="339" t="s">
        <v>91</v>
      </c>
      <c r="D88" s="340"/>
      <c r="E88" s="340"/>
      <c r="F88" s="340"/>
      <c r="G88" s="340"/>
      <c r="H88" s="341"/>
      <c r="I88" s="13"/>
    </row>
    <row r="89" spans="1:9" ht="38.25" x14ac:dyDescent="0.3">
      <c r="A89" s="53" t="s">
        <v>92</v>
      </c>
      <c r="B89" s="11"/>
      <c r="C89" s="339" t="s">
        <v>93</v>
      </c>
      <c r="D89" s="340"/>
      <c r="E89" s="340"/>
      <c r="F89" s="340"/>
      <c r="G89" s="340"/>
      <c r="H89" s="341"/>
      <c r="I89" s="13"/>
    </row>
    <row r="90" spans="1:9" ht="25.5" x14ac:dyDescent="0.3">
      <c r="A90" s="53" t="s">
        <v>94</v>
      </c>
      <c r="B90" s="11"/>
      <c r="C90" s="339" t="s">
        <v>95</v>
      </c>
      <c r="D90" s="340"/>
      <c r="E90" s="340"/>
      <c r="F90" s="340"/>
      <c r="G90" s="340"/>
      <c r="H90" s="341"/>
      <c r="I90" s="13"/>
    </row>
    <row r="91" spans="1:9" ht="16.5" x14ac:dyDescent="0.3">
      <c r="A91" s="53">
        <v>110</v>
      </c>
      <c r="B91" s="11"/>
      <c r="C91" s="339" t="s">
        <v>96</v>
      </c>
      <c r="D91" s="340"/>
      <c r="E91" s="340"/>
      <c r="F91" s="340"/>
      <c r="G91" s="340"/>
      <c r="H91" s="341"/>
      <c r="I91" s="13"/>
    </row>
    <row r="92" spans="1:9" ht="25.5" x14ac:dyDescent="0.3">
      <c r="A92" s="53" t="s">
        <v>97</v>
      </c>
      <c r="B92" s="11"/>
      <c r="C92" s="339" t="s">
        <v>98</v>
      </c>
      <c r="D92" s="340"/>
      <c r="E92" s="340"/>
      <c r="F92" s="340"/>
      <c r="G92" s="340"/>
      <c r="H92" s="341"/>
      <c r="I92" s="13"/>
    </row>
    <row r="93" spans="1:9" ht="25.5" x14ac:dyDescent="0.3">
      <c r="A93" s="53" t="s">
        <v>99</v>
      </c>
      <c r="B93" s="11"/>
      <c r="C93" s="339" t="s">
        <v>100</v>
      </c>
      <c r="D93" s="340"/>
      <c r="E93" s="340"/>
      <c r="F93" s="340"/>
      <c r="G93" s="340"/>
      <c r="H93" s="341"/>
      <c r="I93" s="13"/>
    </row>
    <row r="94" spans="1:9" ht="25.5" x14ac:dyDescent="0.3">
      <c r="A94" s="53" t="s">
        <v>101</v>
      </c>
      <c r="B94" s="11"/>
      <c r="C94" s="339" t="s">
        <v>102</v>
      </c>
      <c r="D94" s="340"/>
      <c r="E94" s="340"/>
      <c r="F94" s="340"/>
      <c r="G94" s="340"/>
      <c r="H94" s="341"/>
      <c r="I94" s="13"/>
    </row>
    <row r="95" spans="1:9" ht="25.5" x14ac:dyDescent="0.3">
      <c r="A95" s="53" t="s">
        <v>103</v>
      </c>
      <c r="B95" s="11"/>
      <c r="C95" s="339" t="s">
        <v>104</v>
      </c>
      <c r="D95" s="340"/>
      <c r="E95" s="340"/>
      <c r="F95" s="340"/>
      <c r="G95" s="340"/>
      <c r="H95" s="341"/>
      <c r="I95" s="13"/>
    </row>
    <row r="96" spans="1:9" ht="39" thickBot="1" x14ac:dyDescent="0.35">
      <c r="A96" s="53" t="s">
        <v>105</v>
      </c>
      <c r="B96" s="11"/>
      <c r="C96" s="345" t="s">
        <v>106</v>
      </c>
      <c r="D96" s="346"/>
      <c r="E96" s="346"/>
      <c r="F96" s="346"/>
      <c r="G96" s="346"/>
      <c r="H96" s="347"/>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348" t="s">
        <v>108</v>
      </c>
      <c r="D103" s="349"/>
      <c r="E103" s="55"/>
      <c r="F103" s="350" t="s">
        <v>109</v>
      </c>
      <c r="G103" s="350"/>
      <c r="H103" s="351"/>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7109375" style="73" customWidth="1"/>
    <col min="2" max="33" width="3.7109375" style="73" customWidth="1"/>
    <col min="34" max="34" width="42.285156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7109375" style="73" customWidth="1"/>
    <col min="285" max="300" width="3.7109375" style="73" customWidth="1"/>
    <col min="301" max="301" width="33.140625" style="73" customWidth="1"/>
    <col min="302" max="307" width="6.42578125" style="73" customWidth="1"/>
    <col min="308" max="309" width="7.7109375" style="73" customWidth="1"/>
    <col min="310" max="312" width="6.42578125" style="73" customWidth="1"/>
    <col min="313" max="313" width="6" style="73" customWidth="1"/>
    <col min="314" max="539" width="11.42578125" style="73"/>
    <col min="540" max="540" width="40.7109375" style="73" customWidth="1"/>
    <col min="541" max="556" width="3.7109375" style="73" customWidth="1"/>
    <col min="557" max="557" width="33.140625" style="73" customWidth="1"/>
    <col min="558" max="563" width="6.42578125" style="73" customWidth="1"/>
    <col min="564" max="565" width="7.7109375" style="73" customWidth="1"/>
    <col min="566" max="568" width="6.42578125" style="73" customWidth="1"/>
    <col min="569" max="569" width="6" style="73" customWidth="1"/>
    <col min="570" max="795" width="11.42578125" style="73"/>
    <col min="796" max="796" width="40.7109375" style="73" customWidth="1"/>
    <col min="797" max="812" width="3.7109375" style="73" customWidth="1"/>
    <col min="813" max="813" width="33.140625" style="73" customWidth="1"/>
    <col min="814" max="819" width="6.42578125" style="73" customWidth="1"/>
    <col min="820" max="821" width="7.7109375" style="73" customWidth="1"/>
    <col min="822" max="824" width="6.42578125" style="73" customWidth="1"/>
    <col min="825" max="825" width="6" style="73" customWidth="1"/>
    <col min="826" max="1051" width="11.42578125" style="73"/>
    <col min="1052" max="1052" width="40.7109375" style="73" customWidth="1"/>
    <col min="1053" max="1068" width="3.7109375" style="73" customWidth="1"/>
    <col min="1069" max="1069" width="33.140625" style="73" customWidth="1"/>
    <col min="1070" max="1075" width="6.42578125" style="73" customWidth="1"/>
    <col min="1076" max="1077" width="7.7109375" style="73" customWidth="1"/>
    <col min="1078" max="1080" width="6.42578125" style="73" customWidth="1"/>
    <col min="1081" max="1081" width="6" style="73" customWidth="1"/>
    <col min="1082" max="1307" width="11.42578125" style="73"/>
    <col min="1308" max="1308" width="40.7109375" style="73" customWidth="1"/>
    <col min="1309" max="1324" width="3.7109375" style="73" customWidth="1"/>
    <col min="1325" max="1325" width="33.140625" style="73" customWidth="1"/>
    <col min="1326" max="1331" width="6.42578125" style="73" customWidth="1"/>
    <col min="1332" max="1333" width="7.7109375" style="73" customWidth="1"/>
    <col min="1334" max="1336" width="6.42578125" style="73" customWidth="1"/>
    <col min="1337" max="1337" width="6" style="73" customWidth="1"/>
    <col min="1338" max="1563" width="11.42578125" style="73"/>
    <col min="1564" max="1564" width="40.7109375" style="73" customWidth="1"/>
    <col min="1565" max="1580" width="3.7109375" style="73" customWidth="1"/>
    <col min="1581" max="1581" width="33.140625" style="73" customWidth="1"/>
    <col min="1582" max="1587" width="6.42578125" style="73" customWidth="1"/>
    <col min="1588" max="1589" width="7.7109375" style="73" customWidth="1"/>
    <col min="1590" max="1592" width="6.42578125" style="73" customWidth="1"/>
    <col min="1593" max="1593" width="6" style="73" customWidth="1"/>
    <col min="1594" max="1819" width="11.42578125" style="73"/>
    <col min="1820" max="1820" width="40.7109375" style="73" customWidth="1"/>
    <col min="1821" max="1836" width="3.7109375" style="73" customWidth="1"/>
    <col min="1837" max="1837" width="33.140625" style="73" customWidth="1"/>
    <col min="1838" max="1843" width="6.42578125" style="73" customWidth="1"/>
    <col min="1844" max="1845" width="7.7109375" style="73" customWidth="1"/>
    <col min="1846" max="1848" width="6.42578125" style="73" customWidth="1"/>
    <col min="1849" max="1849" width="6" style="73" customWidth="1"/>
    <col min="1850" max="2075" width="11.42578125" style="73"/>
    <col min="2076" max="2076" width="40.7109375" style="73" customWidth="1"/>
    <col min="2077" max="2092" width="3.7109375" style="73" customWidth="1"/>
    <col min="2093" max="2093" width="33.140625" style="73" customWidth="1"/>
    <col min="2094" max="2099" width="6.42578125" style="73" customWidth="1"/>
    <col min="2100" max="2101" width="7.7109375" style="73" customWidth="1"/>
    <col min="2102" max="2104" width="6.42578125" style="73" customWidth="1"/>
    <col min="2105" max="2105" width="6" style="73" customWidth="1"/>
    <col min="2106" max="2331" width="11.42578125" style="73"/>
    <col min="2332" max="2332" width="40.7109375" style="73" customWidth="1"/>
    <col min="2333" max="2348" width="3.7109375" style="73" customWidth="1"/>
    <col min="2349" max="2349" width="33.140625" style="73" customWidth="1"/>
    <col min="2350" max="2355" width="6.42578125" style="73" customWidth="1"/>
    <col min="2356" max="2357" width="7.7109375" style="73" customWidth="1"/>
    <col min="2358" max="2360" width="6.42578125" style="73" customWidth="1"/>
    <col min="2361" max="2361" width="6" style="73" customWidth="1"/>
    <col min="2362" max="2587" width="11.42578125" style="73"/>
    <col min="2588" max="2588" width="40.7109375" style="73" customWidth="1"/>
    <col min="2589" max="2604" width="3.7109375" style="73" customWidth="1"/>
    <col min="2605" max="2605" width="33.140625" style="73" customWidth="1"/>
    <col min="2606" max="2611" width="6.42578125" style="73" customWidth="1"/>
    <col min="2612" max="2613" width="7.7109375" style="73" customWidth="1"/>
    <col min="2614" max="2616" width="6.42578125" style="73" customWidth="1"/>
    <col min="2617" max="2617" width="6" style="73" customWidth="1"/>
    <col min="2618" max="2843" width="11.42578125" style="73"/>
    <col min="2844" max="2844" width="40.7109375" style="73" customWidth="1"/>
    <col min="2845" max="2860" width="3.7109375" style="73" customWidth="1"/>
    <col min="2861" max="2861" width="33.140625" style="73" customWidth="1"/>
    <col min="2862" max="2867" width="6.42578125" style="73" customWidth="1"/>
    <col min="2868" max="2869" width="7.7109375" style="73" customWidth="1"/>
    <col min="2870" max="2872" width="6.42578125" style="73" customWidth="1"/>
    <col min="2873" max="2873" width="6" style="73" customWidth="1"/>
    <col min="2874" max="3099" width="11.42578125" style="73"/>
    <col min="3100" max="3100" width="40.7109375" style="73" customWidth="1"/>
    <col min="3101" max="3116" width="3.7109375" style="73" customWidth="1"/>
    <col min="3117" max="3117" width="33.140625" style="73" customWidth="1"/>
    <col min="3118" max="3123" width="6.42578125" style="73" customWidth="1"/>
    <col min="3124" max="3125" width="7.7109375" style="73" customWidth="1"/>
    <col min="3126" max="3128" width="6.42578125" style="73" customWidth="1"/>
    <col min="3129" max="3129" width="6" style="73" customWidth="1"/>
    <col min="3130" max="3355" width="11.42578125" style="73"/>
    <col min="3356" max="3356" width="40.7109375" style="73" customWidth="1"/>
    <col min="3357" max="3372" width="3.7109375" style="73" customWidth="1"/>
    <col min="3373" max="3373" width="33.140625" style="73" customWidth="1"/>
    <col min="3374" max="3379" width="6.42578125" style="73" customWidth="1"/>
    <col min="3380" max="3381" width="7.7109375" style="73" customWidth="1"/>
    <col min="3382" max="3384" width="6.42578125" style="73" customWidth="1"/>
    <col min="3385" max="3385" width="6" style="73" customWidth="1"/>
    <col min="3386" max="3611" width="11.42578125" style="73"/>
    <col min="3612" max="3612" width="40.7109375" style="73" customWidth="1"/>
    <col min="3613" max="3628" width="3.7109375" style="73" customWidth="1"/>
    <col min="3629" max="3629" width="33.140625" style="73" customWidth="1"/>
    <col min="3630" max="3635" width="6.42578125" style="73" customWidth="1"/>
    <col min="3636" max="3637" width="7.7109375" style="73" customWidth="1"/>
    <col min="3638" max="3640" width="6.42578125" style="73" customWidth="1"/>
    <col min="3641" max="3641" width="6" style="73" customWidth="1"/>
    <col min="3642" max="3867" width="11.42578125" style="73"/>
    <col min="3868" max="3868" width="40.7109375" style="73" customWidth="1"/>
    <col min="3869" max="3884" width="3.7109375" style="73" customWidth="1"/>
    <col min="3885" max="3885" width="33.140625" style="73" customWidth="1"/>
    <col min="3886" max="3891" width="6.42578125" style="73" customWidth="1"/>
    <col min="3892" max="3893" width="7.7109375" style="73" customWidth="1"/>
    <col min="3894" max="3896" width="6.42578125" style="73" customWidth="1"/>
    <col min="3897" max="3897" width="6" style="73" customWidth="1"/>
    <col min="3898" max="4123" width="11.42578125" style="73"/>
    <col min="4124" max="4124" width="40.7109375" style="73" customWidth="1"/>
    <col min="4125" max="4140" width="3.7109375" style="73" customWidth="1"/>
    <col min="4141" max="4141" width="33.140625" style="73" customWidth="1"/>
    <col min="4142" max="4147" width="6.42578125" style="73" customWidth="1"/>
    <col min="4148" max="4149" width="7.7109375" style="73" customWidth="1"/>
    <col min="4150" max="4152" width="6.42578125" style="73" customWidth="1"/>
    <col min="4153" max="4153" width="6" style="73" customWidth="1"/>
    <col min="4154" max="4379" width="11.42578125" style="73"/>
    <col min="4380" max="4380" width="40.7109375" style="73" customWidth="1"/>
    <col min="4381" max="4396" width="3.7109375" style="73" customWidth="1"/>
    <col min="4397" max="4397" width="33.140625" style="73" customWidth="1"/>
    <col min="4398" max="4403" width="6.42578125" style="73" customWidth="1"/>
    <col min="4404" max="4405" width="7.7109375" style="73" customWidth="1"/>
    <col min="4406" max="4408" width="6.42578125" style="73" customWidth="1"/>
    <col min="4409" max="4409" width="6" style="73" customWidth="1"/>
    <col min="4410" max="4635" width="11.42578125" style="73"/>
    <col min="4636" max="4636" width="40.7109375" style="73" customWidth="1"/>
    <col min="4637" max="4652" width="3.7109375" style="73" customWidth="1"/>
    <col min="4653" max="4653" width="33.140625" style="73" customWidth="1"/>
    <col min="4654" max="4659" width="6.42578125" style="73" customWidth="1"/>
    <col min="4660" max="4661" width="7.7109375" style="73" customWidth="1"/>
    <col min="4662" max="4664" width="6.42578125" style="73" customWidth="1"/>
    <col min="4665" max="4665" width="6" style="73" customWidth="1"/>
    <col min="4666" max="4891" width="11.42578125" style="73"/>
    <col min="4892" max="4892" width="40.7109375" style="73" customWidth="1"/>
    <col min="4893" max="4908" width="3.7109375" style="73" customWidth="1"/>
    <col min="4909" max="4909" width="33.140625" style="73" customWidth="1"/>
    <col min="4910" max="4915" width="6.42578125" style="73" customWidth="1"/>
    <col min="4916" max="4917" width="7.7109375" style="73" customWidth="1"/>
    <col min="4918" max="4920" width="6.42578125" style="73" customWidth="1"/>
    <col min="4921" max="4921" width="6" style="73" customWidth="1"/>
    <col min="4922" max="5147" width="11.42578125" style="73"/>
    <col min="5148" max="5148" width="40.7109375" style="73" customWidth="1"/>
    <col min="5149" max="5164" width="3.7109375" style="73" customWidth="1"/>
    <col min="5165" max="5165" width="33.140625" style="73" customWidth="1"/>
    <col min="5166" max="5171" width="6.42578125" style="73" customWidth="1"/>
    <col min="5172" max="5173" width="7.7109375" style="73" customWidth="1"/>
    <col min="5174" max="5176" width="6.42578125" style="73" customWidth="1"/>
    <col min="5177" max="5177" width="6" style="73" customWidth="1"/>
    <col min="5178" max="5403" width="11.42578125" style="73"/>
    <col min="5404" max="5404" width="40.7109375" style="73" customWidth="1"/>
    <col min="5405" max="5420" width="3.7109375" style="73" customWidth="1"/>
    <col min="5421" max="5421" width="33.140625" style="73" customWidth="1"/>
    <col min="5422" max="5427" width="6.42578125" style="73" customWidth="1"/>
    <col min="5428" max="5429" width="7.7109375" style="73" customWidth="1"/>
    <col min="5430" max="5432" width="6.42578125" style="73" customWidth="1"/>
    <col min="5433" max="5433" width="6" style="73" customWidth="1"/>
    <col min="5434" max="5659" width="11.42578125" style="73"/>
    <col min="5660" max="5660" width="40.7109375" style="73" customWidth="1"/>
    <col min="5661" max="5676" width="3.7109375" style="73" customWidth="1"/>
    <col min="5677" max="5677" width="33.140625" style="73" customWidth="1"/>
    <col min="5678" max="5683" width="6.42578125" style="73" customWidth="1"/>
    <col min="5684" max="5685" width="7.7109375" style="73" customWidth="1"/>
    <col min="5686" max="5688" width="6.42578125" style="73" customWidth="1"/>
    <col min="5689" max="5689" width="6" style="73" customWidth="1"/>
    <col min="5690" max="5915" width="11.42578125" style="73"/>
    <col min="5916" max="5916" width="40.7109375" style="73" customWidth="1"/>
    <col min="5917" max="5932" width="3.7109375" style="73" customWidth="1"/>
    <col min="5933" max="5933" width="33.140625" style="73" customWidth="1"/>
    <col min="5934" max="5939" width="6.42578125" style="73" customWidth="1"/>
    <col min="5940" max="5941" width="7.7109375" style="73" customWidth="1"/>
    <col min="5942" max="5944" width="6.42578125" style="73" customWidth="1"/>
    <col min="5945" max="5945" width="6" style="73" customWidth="1"/>
    <col min="5946" max="6171" width="11.42578125" style="73"/>
    <col min="6172" max="6172" width="40.7109375" style="73" customWidth="1"/>
    <col min="6173" max="6188" width="3.7109375" style="73" customWidth="1"/>
    <col min="6189" max="6189" width="33.140625" style="73" customWidth="1"/>
    <col min="6190" max="6195" width="6.42578125" style="73" customWidth="1"/>
    <col min="6196" max="6197" width="7.7109375" style="73" customWidth="1"/>
    <col min="6198" max="6200" width="6.42578125" style="73" customWidth="1"/>
    <col min="6201" max="6201" width="6" style="73" customWidth="1"/>
    <col min="6202" max="6427" width="11.42578125" style="73"/>
    <col min="6428" max="6428" width="40.7109375" style="73" customWidth="1"/>
    <col min="6429" max="6444" width="3.7109375" style="73" customWidth="1"/>
    <col min="6445" max="6445" width="33.140625" style="73" customWidth="1"/>
    <col min="6446" max="6451" width="6.42578125" style="73" customWidth="1"/>
    <col min="6452" max="6453" width="7.7109375" style="73" customWidth="1"/>
    <col min="6454" max="6456" width="6.42578125" style="73" customWidth="1"/>
    <col min="6457" max="6457" width="6" style="73" customWidth="1"/>
    <col min="6458" max="6683" width="11.42578125" style="73"/>
    <col min="6684" max="6684" width="40.7109375" style="73" customWidth="1"/>
    <col min="6685" max="6700" width="3.7109375" style="73" customWidth="1"/>
    <col min="6701" max="6701" width="33.140625" style="73" customWidth="1"/>
    <col min="6702" max="6707" width="6.42578125" style="73" customWidth="1"/>
    <col min="6708" max="6709" width="7.7109375" style="73" customWidth="1"/>
    <col min="6710" max="6712" width="6.42578125" style="73" customWidth="1"/>
    <col min="6713" max="6713" width="6" style="73" customWidth="1"/>
    <col min="6714" max="6939" width="11.42578125" style="73"/>
    <col min="6940" max="6940" width="40.7109375" style="73" customWidth="1"/>
    <col min="6941" max="6956" width="3.7109375" style="73" customWidth="1"/>
    <col min="6957" max="6957" width="33.140625" style="73" customWidth="1"/>
    <col min="6958" max="6963" width="6.42578125" style="73" customWidth="1"/>
    <col min="6964" max="6965" width="7.7109375" style="73" customWidth="1"/>
    <col min="6966" max="6968" width="6.42578125" style="73" customWidth="1"/>
    <col min="6969" max="6969" width="6" style="73" customWidth="1"/>
    <col min="6970" max="7195" width="11.42578125" style="73"/>
    <col min="7196" max="7196" width="40.7109375" style="73" customWidth="1"/>
    <col min="7197" max="7212" width="3.7109375" style="73" customWidth="1"/>
    <col min="7213" max="7213" width="33.140625" style="73" customWidth="1"/>
    <col min="7214" max="7219" width="6.42578125" style="73" customWidth="1"/>
    <col min="7220" max="7221" width="7.7109375" style="73" customWidth="1"/>
    <col min="7222" max="7224" width="6.42578125" style="73" customWidth="1"/>
    <col min="7225" max="7225" width="6" style="73" customWidth="1"/>
    <col min="7226" max="7451" width="11.42578125" style="73"/>
    <col min="7452" max="7452" width="40.7109375" style="73" customWidth="1"/>
    <col min="7453" max="7468" width="3.7109375" style="73" customWidth="1"/>
    <col min="7469" max="7469" width="33.140625" style="73" customWidth="1"/>
    <col min="7470" max="7475" width="6.42578125" style="73" customWidth="1"/>
    <col min="7476" max="7477" width="7.7109375" style="73" customWidth="1"/>
    <col min="7478" max="7480" width="6.42578125" style="73" customWidth="1"/>
    <col min="7481" max="7481" width="6" style="73" customWidth="1"/>
    <col min="7482" max="7707" width="11.42578125" style="73"/>
    <col min="7708" max="7708" width="40.7109375" style="73" customWidth="1"/>
    <col min="7709" max="7724" width="3.7109375" style="73" customWidth="1"/>
    <col min="7725" max="7725" width="33.140625" style="73" customWidth="1"/>
    <col min="7726" max="7731" width="6.42578125" style="73" customWidth="1"/>
    <col min="7732" max="7733" width="7.7109375" style="73" customWidth="1"/>
    <col min="7734" max="7736" width="6.42578125" style="73" customWidth="1"/>
    <col min="7737" max="7737" width="6" style="73" customWidth="1"/>
    <col min="7738" max="7963" width="11.42578125" style="73"/>
    <col min="7964" max="7964" width="40.7109375" style="73" customWidth="1"/>
    <col min="7965" max="7980" width="3.7109375" style="73" customWidth="1"/>
    <col min="7981" max="7981" width="33.140625" style="73" customWidth="1"/>
    <col min="7982" max="7987" width="6.42578125" style="73" customWidth="1"/>
    <col min="7988" max="7989" width="7.7109375" style="73" customWidth="1"/>
    <col min="7990" max="7992" width="6.42578125" style="73" customWidth="1"/>
    <col min="7993" max="7993" width="6" style="73" customWidth="1"/>
    <col min="7994" max="8219" width="11.42578125" style="73"/>
    <col min="8220" max="8220" width="40.7109375" style="73" customWidth="1"/>
    <col min="8221" max="8236" width="3.7109375" style="73" customWidth="1"/>
    <col min="8237" max="8237" width="33.140625" style="73" customWidth="1"/>
    <col min="8238" max="8243" width="6.42578125" style="73" customWidth="1"/>
    <col min="8244" max="8245" width="7.7109375" style="73" customWidth="1"/>
    <col min="8246" max="8248" width="6.42578125" style="73" customWidth="1"/>
    <col min="8249" max="8249" width="6" style="73" customWidth="1"/>
    <col min="8250" max="8475" width="11.42578125" style="73"/>
    <col min="8476" max="8476" width="40.7109375" style="73" customWidth="1"/>
    <col min="8477" max="8492" width="3.7109375" style="73" customWidth="1"/>
    <col min="8493" max="8493" width="33.140625" style="73" customWidth="1"/>
    <col min="8494" max="8499" width="6.42578125" style="73" customWidth="1"/>
    <col min="8500" max="8501" width="7.7109375" style="73" customWidth="1"/>
    <col min="8502" max="8504" width="6.42578125" style="73" customWidth="1"/>
    <col min="8505" max="8505" width="6" style="73" customWidth="1"/>
    <col min="8506" max="8731" width="11.42578125" style="73"/>
    <col min="8732" max="8732" width="40.7109375" style="73" customWidth="1"/>
    <col min="8733" max="8748" width="3.7109375" style="73" customWidth="1"/>
    <col min="8749" max="8749" width="33.140625" style="73" customWidth="1"/>
    <col min="8750" max="8755" width="6.42578125" style="73" customWidth="1"/>
    <col min="8756" max="8757" width="7.7109375" style="73" customWidth="1"/>
    <col min="8758" max="8760" width="6.42578125" style="73" customWidth="1"/>
    <col min="8761" max="8761" width="6" style="73" customWidth="1"/>
    <col min="8762" max="8987" width="11.42578125" style="73"/>
    <col min="8988" max="8988" width="40.7109375" style="73" customWidth="1"/>
    <col min="8989" max="9004" width="3.7109375" style="73" customWidth="1"/>
    <col min="9005" max="9005" width="33.140625" style="73" customWidth="1"/>
    <col min="9006" max="9011" width="6.42578125" style="73" customWidth="1"/>
    <col min="9012" max="9013" width="7.7109375" style="73" customWidth="1"/>
    <col min="9014" max="9016" width="6.42578125" style="73" customWidth="1"/>
    <col min="9017" max="9017" width="6" style="73" customWidth="1"/>
    <col min="9018" max="9243" width="11.42578125" style="73"/>
    <col min="9244" max="9244" width="40.7109375" style="73" customWidth="1"/>
    <col min="9245" max="9260" width="3.7109375" style="73" customWidth="1"/>
    <col min="9261" max="9261" width="33.140625" style="73" customWidth="1"/>
    <col min="9262" max="9267" width="6.42578125" style="73" customWidth="1"/>
    <col min="9268" max="9269" width="7.7109375" style="73" customWidth="1"/>
    <col min="9270" max="9272" width="6.42578125" style="73" customWidth="1"/>
    <col min="9273" max="9273" width="6" style="73" customWidth="1"/>
    <col min="9274" max="9499" width="11.42578125" style="73"/>
    <col min="9500" max="9500" width="40.7109375" style="73" customWidth="1"/>
    <col min="9501" max="9516" width="3.7109375" style="73" customWidth="1"/>
    <col min="9517" max="9517" width="33.140625" style="73" customWidth="1"/>
    <col min="9518" max="9523" width="6.42578125" style="73" customWidth="1"/>
    <col min="9524" max="9525" width="7.7109375" style="73" customWidth="1"/>
    <col min="9526" max="9528" width="6.42578125" style="73" customWidth="1"/>
    <col min="9529" max="9529" width="6" style="73" customWidth="1"/>
    <col min="9530" max="9755" width="11.42578125" style="73"/>
    <col min="9756" max="9756" width="40.7109375" style="73" customWidth="1"/>
    <col min="9757" max="9772" width="3.7109375" style="73" customWidth="1"/>
    <col min="9773" max="9773" width="33.140625" style="73" customWidth="1"/>
    <col min="9774" max="9779" width="6.42578125" style="73" customWidth="1"/>
    <col min="9780" max="9781" width="7.7109375" style="73" customWidth="1"/>
    <col min="9782" max="9784" width="6.42578125" style="73" customWidth="1"/>
    <col min="9785" max="9785" width="6" style="73" customWidth="1"/>
    <col min="9786" max="10011" width="11.42578125" style="73"/>
    <col min="10012" max="10012" width="40.7109375" style="73" customWidth="1"/>
    <col min="10013" max="10028" width="3.7109375" style="73" customWidth="1"/>
    <col min="10029" max="10029" width="33.140625" style="73" customWidth="1"/>
    <col min="10030" max="10035" width="6.42578125" style="73" customWidth="1"/>
    <col min="10036" max="10037" width="7.7109375" style="73" customWidth="1"/>
    <col min="10038" max="10040" width="6.42578125" style="73" customWidth="1"/>
    <col min="10041" max="10041" width="6" style="73" customWidth="1"/>
    <col min="10042" max="10267" width="11.42578125" style="73"/>
    <col min="10268" max="10268" width="40.7109375" style="73" customWidth="1"/>
    <col min="10269" max="10284" width="3.7109375" style="73" customWidth="1"/>
    <col min="10285" max="10285" width="33.140625" style="73" customWidth="1"/>
    <col min="10286" max="10291" width="6.42578125" style="73" customWidth="1"/>
    <col min="10292" max="10293" width="7.7109375" style="73" customWidth="1"/>
    <col min="10294" max="10296" width="6.42578125" style="73" customWidth="1"/>
    <col min="10297" max="10297" width="6" style="73" customWidth="1"/>
    <col min="10298" max="10523" width="11.42578125" style="73"/>
    <col min="10524" max="10524" width="40.7109375" style="73" customWidth="1"/>
    <col min="10525" max="10540" width="3.7109375" style="73" customWidth="1"/>
    <col min="10541" max="10541" width="33.140625" style="73" customWidth="1"/>
    <col min="10542" max="10547" width="6.42578125" style="73" customWidth="1"/>
    <col min="10548" max="10549" width="7.7109375" style="73" customWidth="1"/>
    <col min="10550" max="10552" width="6.42578125" style="73" customWidth="1"/>
    <col min="10553" max="10553" width="6" style="73" customWidth="1"/>
    <col min="10554" max="10779" width="11.42578125" style="73"/>
    <col min="10780" max="10780" width="40.7109375" style="73" customWidth="1"/>
    <col min="10781" max="10796" width="3.7109375" style="73" customWidth="1"/>
    <col min="10797" max="10797" width="33.140625" style="73" customWidth="1"/>
    <col min="10798" max="10803" width="6.42578125" style="73" customWidth="1"/>
    <col min="10804" max="10805" width="7.7109375" style="73" customWidth="1"/>
    <col min="10806" max="10808" width="6.42578125" style="73" customWidth="1"/>
    <col min="10809" max="10809" width="6" style="73" customWidth="1"/>
    <col min="10810" max="11035" width="11.42578125" style="73"/>
    <col min="11036" max="11036" width="40.7109375" style="73" customWidth="1"/>
    <col min="11037" max="11052" width="3.7109375" style="73" customWidth="1"/>
    <col min="11053" max="11053" width="33.140625" style="73" customWidth="1"/>
    <col min="11054" max="11059" width="6.42578125" style="73" customWidth="1"/>
    <col min="11060" max="11061" width="7.7109375" style="73" customWidth="1"/>
    <col min="11062" max="11064" width="6.42578125" style="73" customWidth="1"/>
    <col min="11065" max="11065" width="6" style="73" customWidth="1"/>
    <col min="11066" max="11291" width="11.42578125" style="73"/>
    <col min="11292" max="11292" width="40.7109375" style="73" customWidth="1"/>
    <col min="11293" max="11308" width="3.7109375" style="73" customWidth="1"/>
    <col min="11309" max="11309" width="33.140625" style="73" customWidth="1"/>
    <col min="11310" max="11315" width="6.42578125" style="73" customWidth="1"/>
    <col min="11316" max="11317" width="7.7109375" style="73" customWidth="1"/>
    <col min="11318" max="11320" width="6.42578125" style="73" customWidth="1"/>
    <col min="11321" max="11321" width="6" style="73" customWidth="1"/>
    <col min="11322" max="11547" width="11.42578125" style="73"/>
    <col min="11548" max="11548" width="40.7109375" style="73" customWidth="1"/>
    <col min="11549" max="11564" width="3.7109375" style="73" customWidth="1"/>
    <col min="11565" max="11565" width="33.140625" style="73" customWidth="1"/>
    <col min="11566" max="11571" width="6.42578125" style="73" customWidth="1"/>
    <col min="11572" max="11573" width="7.7109375" style="73" customWidth="1"/>
    <col min="11574" max="11576" width="6.42578125" style="73" customWidth="1"/>
    <col min="11577" max="11577" width="6" style="73" customWidth="1"/>
    <col min="11578" max="11803" width="11.42578125" style="73"/>
    <col min="11804" max="11804" width="40.7109375" style="73" customWidth="1"/>
    <col min="11805" max="11820" width="3.7109375" style="73" customWidth="1"/>
    <col min="11821" max="11821" width="33.140625" style="73" customWidth="1"/>
    <col min="11822" max="11827" width="6.42578125" style="73" customWidth="1"/>
    <col min="11828" max="11829" width="7.7109375" style="73" customWidth="1"/>
    <col min="11830" max="11832" width="6.42578125" style="73" customWidth="1"/>
    <col min="11833" max="11833" width="6" style="73" customWidth="1"/>
    <col min="11834" max="12059" width="11.42578125" style="73"/>
    <col min="12060" max="12060" width="40.7109375" style="73" customWidth="1"/>
    <col min="12061" max="12076" width="3.7109375" style="73" customWidth="1"/>
    <col min="12077" max="12077" width="33.140625" style="73" customWidth="1"/>
    <col min="12078" max="12083" width="6.42578125" style="73" customWidth="1"/>
    <col min="12084" max="12085" width="7.7109375" style="73" customWidth="1"/>
    <col min="12086" max="12088" width="6.42578125" style="73" customWidth="1"/>
    <col min="12089" max="12089" width="6" style="73" customWidth="1"/>
    <col min="12090" max="12315" width="11.42578125" style="73"/>
    <col min="12316" max="12316" width="40.7109375" style="73" customWidth="1"/>
    <col min="12317" max="12332" width="3.7109375" style="73" customWidth="1"/>
    <col min="12333" max="12333" width="33.140625" style="73" customWidth="1"/>
    <col min="12334" max="12339" width="6.42578125" style="73" customWidth="1"/>
    <col min="12340" max="12341" width="7.7109375" style="73" customWidth="1"/>
    <col min="12342" max="12344" width="6.42578125" style="73" customWidth="1"/>
    <col min="12345" max="12345" width="6" style="73" customWidth="1"/>
    <col min="12346" max="12571" width="11.42578125" style="73"/>
    <col min="12572" max="12572" width="40.7109375" style="73" customWidth="1"/>
    <col min="12573" max="12588" width="3.7109375" style="73" customWidth="1"/>
    <col min="12589" max="12589" width="33.140625" style="73" customWidth="1"/>
    <col min="12590" max="12595" width="6.42578125" style="73" customWidth="1"/>
    <col min="12596" max="12597" width="7.7109375" style="73" customWidth="1"/>
    <col min="12598" max="12600" width="6.42578125" style="73" customWidth="1"/>
    <col min="12601" max="12601" width="6" style="73" customWidth="1"/>
    <col min="12602" max="12827" width="11.42578125" style="73"/>
    <col min="12828" max="12828" width="40.7109375" style="73" customWidth="1"/>
    <col min="12829" max="12844" width="3.7109375" style="73" customWidth="1"/>
    <col min="12845" max="12845" width="33.140625" style="73" customWidth="1"/>
    <col min="12846" max="12851" width="6.42578125" style="73" customWidth="1"/>
    <col min="12852" max="12853" width="7.7109375" style="73" customWidth="1"/>
    <col min="12854" max="12856" width="6.42578125" style="73" customWidth="1"/>
    <col min="12857" max="12857" width="6" style="73" customWidth="1"/>
    <col min="12858" max="13083" width="11.42578125" style="73"/>
    <col min="13084" max="13084" width="40.7109375" style="73" customWidth="1"/>
    <col min="13085" max="13100" width="3.7109375" style="73" customWidth="1"/>
    <col min="13101" max="13101" width="33.140625" style="73" customWidth="1"/>
    <col min="13102" max="13107" width="6.42578125" style="73" customWidth="1"/>
    <col min="13108" max="13109" width="7.7109375" style="73" customWidth="1"/>
    <col min="13110" max="13112" width="6.42578125" style="73" customWidth="1"/>
    <col min="13113" max="13113" width="6" style="73" customWidth="1"/>
    <col min="13114" max="13339" width="11.42578125" style="73"/>
    <col min="13340" max="13340" width="40.7109375" style="73" customWidth="1"/>
    <col min="13341" max="13356" width="3.7109375" style="73" customWidth="1"/>
    <col min="13357" max="13357" width="33.140625" style="73" customWidth="1"/>
    <col min="13358" max="13363" width="6.42578125" style="73" customWidth="1"/>
    <col min="13364" max="13365" width="7.7109375" style="73" customWidth="1"/>
    <col min="13366" max="13368" width="6.42578125" style="73" customWidth="1"/>
    <col min="13369" max="13369" width="6" style="73" customWidth="1"/>
    <col min="13370" max="13595" width="11.42578125" style="73"/>
    <col min="13596" max="13596" width="40.7109375" style="73" customWidth="1"/>
    <col min="13597" max="13612" width="3.7109375" style="73" customWidth="1"/>
    <col min="13613" max="13613" width="33.140625" style="73" customWidth="1"/>
    <col min="13614" max="13619" width="6.42578125" style="73" customWidth="1"/>
    <col min="13620" max="13621" width="7.7109375" style="73" customWidth="1"/>
    <col min="13622" max="13624" width="6.42578125" style="73" customWidth="1"/>
    <col min="13625" max="13625" width="6" style="73" customWidth="1"/>
    <col min="13626" max="13851" width="11.42578125" style="73"/>
    <col min="13852" max="13852" width="40.7109375" style="73" customWidth="1"/>
    <col min="13853" max="13868" width="3.7109375" style="73" customWidth="1"/>
    <col min="13869" max="13869" width="33.140625" style="73" customWidth="1"/>
    <col min="13870" max="13875" width="6.42578125" style="73" customWidth="1"/>
    <col min="13876" max="13877" width="7.7109375" style="73" customWidth="1"/>
    <col min="13878" max="13880" width="6.42578125" style="73" customWidth="1"/>
    <col min="13881" max="13881" width="6" style="73" customWidth="1"/>
    <col min="13882" max="14107" width="11.42578125" style="73"/>
    <col min="14108" max="14108" width="40.7109375" style="73" customWidth="1"/>
    <col min="14109" max="14124" width="3.7109375" style="73" customWidth="1"/>
    <col min="14125" max="14125" width="33.140625" style="73" customWidth="1"/>
    <col min="14126" max="14131" width="6.42578125" style="73" customWidth="1"/>
    <col min="14132" max="14133" width="7.7109375" style="73" customWidth="1"/>
    <col min="14134" max="14136" width="6.42578125" style="73" customWidth="1"/>
    <col min="14137" max="14137" width="6" style="73" customWidth="1"/>
    <col min="14138" max="14363" width="11.42578125" style="73"/>
    <col min="14364" max="14364" width="40.7109375" style="73" customWidth="1"/>
    <col min="14365" max="14380" width="3.7109375" style="73" customWidth="1"/>
    <col min="14381" max="14381" width="33.140625" style="73" customWidth="1"/>
    <col min="14382" max="14387" width="6.42578125" style="73" customWidth="1"/>
    <col min="14388" max="14389" width="7.7109375" style="73" customWidth="1"/>
    <col min="14390" max="14392" width="6.42578125" style="73" customWidth="1"/>
    <col min="14393" max="14393" width="6" style="73" customWidth="1"/>
    <col min="14394" max="14619" width="11.42578125" style="73"/>
    <col min="14620" max="14620" width="40.7109375" style="73" customWidth="1"/>
    <col min="14621" max="14636" width="3.7109375" style="73" customWidth="1"/>
    <col min="14637" max="14637" width="33.140625" style="73" customWidth="1"/>
    <col min="14638" max="14643" width="6.42578125" style="73" customWidth="1"/>
    <col min="14644" max="14645" width="7.7109375" style="73" customWidth="1"/>
    <col min="14646" max="14648" width="6.42578125" style="73" customWidth="1"/>
    <col min="14649" max="14649" width="6" style="73" customWidth="1"/>
    <col min="14650" max="14875" width="11.42578125" style="73"/>
    <col min="14876" max="14876" width="40.7109375" style="73" customWidth="1"/>
    <col min="14877" max="14892" width="3.7109375" style="73" customWidth="1"/>
    <col min="14893" max="14893" width="33.140625" style="73" customWidth="1"/>
    <col min="14894" max="14899" width="6.42578125" style="73" customWidth="1"/>
    <col min="14900" max="14901" width="7.7109375" style="73" customWidth="1"/>
    <col min="14902" max="14904" width="6.42578125" style="73" customWidth="1"/>
    <col min="14905" max="14905" width="6" style="73" customWidth="1"/>
    <col min="14906" max="15131" width="11.42578125" style="73"/>
    <col min="15132" max="15132" width="40.7109375" style="73" customWidth="1"/>
    <col min="15133" max="15148" width="3.7109375" style="73" customWidth="1"/>
    <col min="15149" max="15149" width="33.140625" style="73" customWidth="1"/>
    <col min="15150" max="15155" width="6.42578125" style="73" customWidth="1"/>
    <col min="15156" max="15157" width="7.7109375" style="73" customWidth="1"/>
    <col min="15158" max="15160" width="6.42578125" style="73" customWidth="1"/>
    <col min="15161" max="15161" width="6" style="73" customWidth="1"/>
    <col min="15162" max="15387" width="11.42578125" style="73"/>
    <col min="15388" max="15388" width="40.7109375" style="73" customWidth="1"/>
    <col min="15389" max="15404" width="3.7109375" style="73" customWidth="1"/>
    <col min="15405" max="15405" width="33.140625" style="73" customWidth="1"/>
    <col min="15406" max="15411" width="6.42578125" style="73" customWidth="1"/>
    <col min="15412" max="15413" width="7.7109375" style="73" customWidth="1"/>
    <col min="15414" max="15416" width="6.42578125" style="73" customWidth="1"/>
    <col min="15417" max="15417" width="6" style="73" customWidth="1"/>
    <col min="15418" max="15643" width="11.42578125" style="73"/>
    <col min="15644" max="15644" width="40.7109375" style="73" customWidth="1"/>
    <col min="15645" max="15660" width="3.7109375" style="73" customWidth="1"/>
    <col min="15661" max="15661" width="33.140625" style="73" customWidth="1"/>
    <col min="15662" max="15667" width="6.42578125" style="73" customWidth="1"/>
    <col min="15668" max="15669" width="7.7109375" style="73" customWidth="1"/>
    <col min="15670" max="15672" width="6.42578125" style="73" customWidth="1"/>
    <col min="15673" max="15673" width="6" style="73" customWidth="1"/>
    <col min="15674" max="15899" width="11.42578125" style="73"/>
    <col min="15900" max="15900" width="40.7109375" style="73" customWidth="1"/>
    <col min="15901" max="15916" width="3.7109375" style="73" customWidth="1"/>
    <col min="15917" max="15917" width="33.140625" style="73" customWidth="1"/>
    <col min="15918" max="15923" width="6.42578125" style="73" customWidth="1"/>
    <col min="15924" max="15925" width="7.7109375" style="73" customWidth="1"/>
    <col min="15926" max="15928" width="6.42578125" style="73" customWidth="1"/>
    <col min="15929" max="15929" width="6" style="73" customWidth="1"/>
    <col min="15930" max="16155" width="11.42578125" style="73"/>
    <col min="16156" max="16156" width="40.7109375" style="73" customWidth="1"/>
    <col min="16157" max="16172" width="3.7109375" style="73" customWidth="1"/>
    <col min="16173" max="16173" width="33.140625" style="73" customWidth="1"/>
    <col min="16174" max="16179" width="6.42578125" style="73" customWidth="1"/>
    <col min="16180" max="16181" width="7.7109375" style="73" customWidth="1"/>
    <col min="16182" max="16184" width="6.42578125" style="73" customWidth="1"/>
    <col min="16185" max="16185" width="6" style="73" customWidth="1"/>
    <col min="16186" max="16384" width="11.42578125" style="73"/>
  </cols>
  <sheetData>
    <row r="1" spans="1:73" x14ac:dyDescent="0.25">
      <c r="A1" s="353" t="s">
        <v>0</v>
      </c>
      <c r="B1" s="353"/>
      <c r="C1" s="353"/>
      <c r="D1" s="353"/>
      <c r="E1" s="353"/>
      <c r="F1" s="353"/>
      <c r="G1" s="353"/>
      <c r="H1" s="353"/>
      <c r="I1" s="353"/>
      <c r="J1" s="353"/>
      <c r="K1" s="353"/>
      <c r="L1" s="353"/>
      <c r="M1" s="353"/>
      <c r="N1" s="353"/>
      <c r="O1" s="353"/>
      <c r="P1" s="353"/>
      <c r="Q1" s="353"/>
      <c r="R1" s="353"/>
      <c r="S1" s="353"/>
      <c r="T1" s="353"/>
      <c r="U1" s="353"/>
      <c r="V1" s="353"/>
      <c r="W1" s="353"/>
      <c r="X1" s="353"/>
      <c r="Y1" s="353"/>
      <c r="Z1" s="353"/>
      <c r="AA1" s="353"/>
      <c r="AB1" s="353"/>
      <c r="AC1" s="353"/>
      <c r="AD1" s="353"/>
      <c r="AE1" s="353"/>
      <c r="AF1" s="353"/>
      <c r="AG1" s="353"/>
      <c r="AH1" s="353"/>
      <c r="AI1" s="353"/>
      <c r="AJ1" s="353"/>
      <c r="AK1" s="353"/>
      <c r="AL1" s="353"/>
      <c r="AM1" s="353"/>
      <c r="AN1" s="353"/>
      <c r="AO1" s="353"/>
      <c r="AP1" s="353"/>
      <c r="AQ1" s="353"/>
      <c r="AR1" s="353"/>
      <c r="AS1" s="353"/>
      <c r="AT1" s="353"/>
      <c r="AU1" s="353"/>
      <c r="AV1" s="353"/>
      <c r="AW1" s="353"/>
      <c r="AX1" s="353"/>
      <c r="AY1" s="353"/>
      <c r="AZ1" s="353"/>
      <c r="BA1" s="353"/>
      <c r="BB1" s="353"/>
      <c r="BC1" s="353"/>
      <c r="BD1" s="353"/>
      <c r="BE1" s="353"/>
    </row>
    <row r="2" spans="1:73" x14ac:dyDescent="0.25">
      <c r="A2" s="353" t="s">
        <v>1</v>
      </c>
      <c r="B2" s="353"/>
      <c r="C2" s="353"/>
      <c r="D2" s="353"/>
      <c r="E2" s="353"/>
      <c r="F2" s="353"/>
      <c r="G2" s="353"/>
      <c r="H2" s="353"/>
      <c r="I2" s="353"/>
      <c r="J2" s="353"/>
      <c r="K2" s="353"/>
      <c r="L2" s="353"/>
      <c r="M2" s="353"/>
      <c r="N2" s="353"/>
      <c r="O2" s="353"/>
      <c r="P2" s="353"/>
      <c r="Q2" s="353"/>
      <c r="R2" s="353"/>
      <c r="S2" s="353"/>
      <c r="T2" s="353"/>
      <c r="U2" s="353"/>
      <c r="V2" s="353"/>
      <c r="W2" s="353"/>
      <c r="X2" s="353"/>
      <c r="Y2" s="353"/>
      <c r="Z2" s="353"/>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row>
    <row r="3" spans="1:73" x14ac:dyDescent="0.25">
      <c r="A3" s="353" t="s">
        <v>110</v>
      </c>
      <c r="B3" s="353"/>
      <c r="C3" s="353"/>
      <c r="D3" s="353"/>
      <c r="E3" s="353"/>
      <c r="F3" s="353"/>
      <c r="G3" s="353"/>
      <c r="H3" s="353"/>
      <c r="I3" s="353"/>
      <c r="J3" s="353"/>
      <c r="K3" s="353"/>
      <c r="L3" s="353"/>
      <c r="M3" s="353"/>
      <c r="N3" s="353"/>
      <c r="O3" s="353"/>
      <c r="P3" s="353"/>
      <c r="Q3" s="353"/>
      <c r="R3" s="353"/>
      <c r="S3" s="353"/>
      <c r="T3" s="353"/>
      <c r="U3" s="353"/>
      <c r="V3" s="353"/>
      <c r="W3" s="353"/>
      <c r="X3" s="353"/>
      <c r="Y3" s="353"/>
      <c r="Z3" s="353"/>
      <c r="AA3" s="353"/>
      <c r="AB3" s="353"/>
      <c r="AC3" s="353"/>
      <c r="AD3" s="353"/>
      <c r="AE3" s="353"/>
      <c r="AF3" s="353"/>
      <c r="AG3" s="353"/>
      <c r="AH3" s="353"/>
      <c r="AI3" s="353"/>
      <c r="AJ3" s="353"/>
      <c r="AK3" s="353"/>
      <c r="AL3" s="353"/>
      <c r="AM3" s="353"/>
      <c r="AN3" s="353"/>
      <c r="AO3" s="353"/>
      <c r="AP3" s="353"/>
      <c r="AQ3" s="353"/>
      <c r="AR3" s="353"/>
      <c r="AS3" s="353"/>
      <c r="AT3" s="353"/>
      <c r="AU3" s="353"/>
      <c r="AV3" s="353"/>
      <c r="AW3" s="353"/>
      <c r="AX3" s="353"/>
      <c r="AY3" s="353"/>
      <c r="AZ3" s="353"/>
      <c r="BA3" s="353"/>
      <c r="BB3" s="353"/>
      <c r="BC3" s="353"/>
      <c r="BD3" s="353"/>
      <c r="BE3" s="353"/>
    </row>
    <row r="4" spans="1:73" x14ac:dyDescent="0.25">
      <c r="A4" s="353" t="s">
        <v>111</v>
      </c>
      <c r="B4" s="353"/>
      <c r="C4" s="353"/>
      <c r="D4" s="353"/>
      <c r="E4" s="353"/>
      <c r="F4" s="353"/>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row>
    <row r="5" spans="1:73" x14ac:dyDescent="0.25">
      <c r="A5" s="352"/>
      <c r="B5" s="352"/>
      <c r="C5" s="352"/>
      <c r="D5" s="352"/>
      <c r="E5" s="352"/>
      <c r="F5" s="352"/>
      <c r="G5" s="352"/>
      <c r="H5" s="352"/>
      <c r="I5" s="352"/>
      <c r="J5" s="352"/>
      <c r="K5" s="352"/>
      <c r="L5" s="352"/>
      <c r="M5" s="352"/>
      <c r="N5" s="352"/>
      <c r="O5" s="352"/>
      <c r="P5" s="352"/>
      <c r="Q5" s="352"/>
      <c r="R5" s="352"/>
      <c r="S5" s="352"/>
      <c r="T5" s="352"/>
      <c r="U5" s="352"/>
      <c r="V5" s="352"/>
      <c r="W5" s="352"/>
      <c r="X5" s="352"/>
      <c r="Y5" s="352"/>
      <c r="Z5" s="352"/>
      <c r="AA5" s="352"/>
      <c r="AB5" s="352"/>
      <c r="AC5" s="352"/>
      <c r="AD5" s="352"/>
      <c r="AE5" s="352"/>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row>
    <row r="6" spans="1:73" x14ac:dyDescent="0.25">
      <c r="A6" s="352"/>
      <c r="B6" s="352"/>
      <c r="C6" s="352"/>
      <c r="D6" s="352"/>
      <c r="E6" s="352"/>
      <c r="F6" s="352"/>
      <c r="G6" s="352"/>
      <c r="H6" s="352"/>
      <c r="I6" s="352"/>
      <c r="J6" s="352"/>
      <c r="K6" s="352"/>
      <c r="L6" s="352"/>
      <c r="M6" s="352"/>
      <c r="N6" s="352"/>
      <c r="O6" s="352"/>
      <c r="P6" s="352"/>
      <c r="Q6" s="352"/>
      <c r="R6" s="352"/>
      <c r="S6" s="352"/>
      <c r="T6" s="352"/>
      <c r="U6" s="352"/>
      <c r="V6" s="352"/>
      <c r="W6" s="352"/>
      <c r="X6" s="352"/>
      <c r="Y6" s="352"/>
      <c r="Z6" s="352"/>
      <c r="AA6" s="352"/>
      <c r="AB6" s="352"/>
      <c r="AC6" s="352"/>
      <c r="AD6" s="352"/>
      <c r="AE6" s="352"/>
      <c r="AF6" s="352"/>
      <c r="AG6" s="352"/>
      <c r="AH6" s="352"/>
      <c r="AI6" s="352"/>
      <c r="AJ6" s="352"/>
      <c r="AK6" s="352"/>
      <c r="AL6" s="352"/>
      <c r="AM6" s="352"/>
      <c r="AN6" s="352"/>
      <c r="AO6" s="352"/>
      <c r="AP6" s="352"/>
      <c r="AQ6" s="352"/>
      <c r="AR6" s="352"/>
      <c r="AS6" s="352"/>
      <c r="AT6" s="352"/>
      <c r="AU6" s="352"/>
      <c r="AV6" s="352"/>
      <c r="AW6" s="352"/>
      <c r="AX6" s="352"/>
      <c r="AY6" s="352"/>
      <c r="AZ6" s="352"/>
      <c r="BA6" s="352"/>
      <c r="BB6" s="352"/>
      <c r="BC6" s="352"/>
      <c r="BD6" s="352"/>
      <c r="BE6" s="352"/>
    </row>
    <row r="7" spans="1:73" x14ac:dyDescent="0.25">
      <c r="A7" s="354" t="s">
        <v>112</v>
      </c>
      <c r="B7" s="354"/>
      <c r="C7" s="354"/>
      <c r="D7" s="354"/>
      <c r="E7" s="354"/>
      <c r="F7" s="354"/>
      <c r="G7" s="354"/>
      <c r="H7" s="354"/>
      <c r="I7" s="354"/>
      <c r="J7" s="354"/>
      <c r="K7" s="354"/>
      <c r="L7" s="354"/>
      <c r="M7" s="354"/>
      <c r="N7" s="354"/>
      <c r="O7" s="354"/>
      <c r="P7" s="354"/>
      <c r="Q7" s="354"/>
      <c r="R7" s="354"/>
      <c r="S7" s="354"/>
      <c r="T7" s="354"/>
      <c r="U7" s="354"/>
      <c r="V7" s="354"/>
      <c r="W7" s="354"/>
      <c r="X7" s="354"/>
      <c r="Y7" s="354"/>
      <c r="Z7" s="354"/>
      <c r="AA7" s="354"/>
      <c r="AB7" s="354"/>
      <c r="AC7" s="354"/>
      <c r="AD7" s="354"/>
      <c r="AE7" s="354"/>
      <c r="AF7" s="354"/>
      <c r="AG7" s="354"/>
      <c r="AH7" s="354"/>
      <c r="AI7" s="354"/>
      <c r="AJ7" s="354"/>
      <c r="AK7" s="354"/>
      <c r="AL7" s="354"/>
      <c r="AM7" s="354"/>
      <c r="AN7" s="354"/>
      <c r="AO7" s="354"/>
      <c r="AP7" s="354"/>
      <c r="AQ7" s="354"/>
      <c r="AR7" s="354"/>
      <c r="AS7" s="354"/>
      <c r="AT7" s="354"/>
      <c r="AU7" s="354"/>
      <c r="AV7" s="354"/>
      <c r="AW7" s="354"/>
      <c r="AX7" s="354"/>
      <c r="AY7" s="354"/>
      <c r="AZ7" s="354"/>
      <c r="BA7" s="354"/>
      <c r="BB7" s="354"/>
      <c r="BC7" s="354"/>
      <c r="BD7" s="354"/>
      <c r="BE7" s="354"/>
    </row>
    <row r="8" spans="1:73" x14ac:dyDescent="0.25">
      <c r="A8" s="354"/>
      <c r="B8" s="354"/>
      <c r="C8" s="354"/>
      <c r="D8" s="354"/>
      <c r="E8" s="354"/>
      <c r="F8" s="354"/>
      <c r="G8" s="354"/>
      <c r="H8" s="354"/>
      <c r="I8" s="354"/>
      <c r="J8" s="354"/>
      <c r="K8" s="354"/>
      <c r="L8" s="354"/>
      <c r="M8" s="354"/>
      <c r="N8" s="354"/>
      <c r="O8" s="354"/>
      <c r="P8" s="354"/>
      <c r="Q8" s="354"/>
      <c r="R8" s="354"/>
      <c r="S8" s="354"/>
      <c r="T8" s="354"/>
      <c r="U8" s="354"/>
      <c r="V8" s="354"/>
      <c r="W8" s="354"/>
      <c r="X8" s="354"/>
      <c r="Y8" s="354"/>
      <c r="Z8" s="354"/>
      <c r="AA8" s="354"/>
      <c r="AB8" s="354"/>
      <c r="AC8" s="354"/>
      <c r="AD8" s="354"/>
      <c r="AE8" s="354"/>
      <c r="AF8" s="354"/>
      <c r="AG8" s="354"/>
      <c r="AH8" s="354"/>
      <c r="AI8" s="354"/>
      <c r="AJ8" s="354"/>
      <c r="AK8" s="354"/>
      <c r="AL8" s="354"/>
      <c r="AM8" s="354"/>
      <c r="AN8" s="354"/>
      <c r="AO8" s="354"/>
      <c r="AP8" s="354"/>
      <c r="AQ8" s="354"/>
      <c r="AR8" s="354"/>
      <c r="AS8" s="354"/>
      <c r="AT8" s="354"/>
      <c r="AU8" s="354"/>
      <c r="AV8" s="354"/>
      <c r="AW8" s="354"/>
      <c r="AX8" s="354"/>
      <c r="AY8" s="354"/>
      <c r="AZ8" s="354"/>
      <c r="BA8" s="354"/>
      <c r="BB8" s="354"/>
      <c r="BC8" s="354"/>
      <c r="BD8" s="354"/>
      <c r="BE8" s="354"/>
    </row>
    <row r="9" spans="1:73" x14ac:dyDescent="0.25">
      <c r="AI9" s="74"/>
      <c r="AJ9" s="74"/>
      <c r="AK9" s="74"/>
      <c r="AL9" s="74"/>
      <c r="AS9" s="76"/>
      <c r="AT9" s="76"/>
      <c r="AU9" s="76"/>
      <c r="AV9" s="76"/>
      <c r="AW9" s="76"/>
      <c r="AX9" s="76"/>
      <c r="AY9" s="76"/>
      <c r="AZ9" s="76"/>
      <c r="BA9" s="76"/>
      <c r="BB9" s="76"/>
      <c r="BC9" s="76"/>
      <c r="BD9" s="76"/>
      <c r="BE9" s="76"/>
    </row>
    <row r="10" spans="1:73" x14ac:dyDescent="0.25">
      <c r="A10" s="355" t="s">
        <v>113</v>
      </c>
      <c r="B10" s="356">
        <v>1</v>
      </c>
      <c r="C10" s="357"/>
      <c r="D10" s="357"/>
      <c r="E10" s="358"/>
      <c r="F10" s="356">
        <v>2</v>
      </c>
      <c r="G10" s="357"/>
      <c r="H10" s="357"/>
      <c r="I10" s="358"/>
      <c r="J10" s="356">
        <v>3</v>
      </c>
      <c r="K10" s="357"/>
      <c r="L10" s="357"/>
      <c r="M10" s="358"/>
      <c r="N10" s="356">
        <v>4</v>
      </c>
      <c r="O10" s="357"/>
      <c r="P10" s="357"/>
      <c r="Q10" s="358"/>
      <c r="R10" s="356">
        <v>5</v>
      </c>
      <c r="S10" s="357"/>
      <c r="T10" s="357"/>
      <c r="U10" s="358"/>
      <c r="V10" s="356">
        <v>6</v>
      </c>
      <c r="W10" s="357"/>
      <c r="X10" s="357"/>
      <c r="Y10" s="358"/>
      <c r="Z10" s="356">
        <v>7</v>
      </c>
      <c r="AA10" s="357"/>
      <c r="AB10" s="357"/>
      <c r="AC10" s="358"/>
      <c r="AD10" s="356">
        <v>8</v>
      </c>
      <c r="AE10" s="357"/>
      <c r="AF10" s="357"/>
      <c r="AG10" s="358"/>
      <c r="AH10" s="360" t="s">
        <v>114</v>
      </c>
      <c r="AI10" s="361" t="s">
        <v>115</v>
      </c>
      <c r="AJ10" s="361"/>
      <c r="AK10" s="361"/>
      <c r="AL10" s="361"/>
      <c r="AM10" s="361"/>
      <c r="AN10" s="361"/>
      <c r="AO10" s="361"/>
      <c r="AP10" s="361"/>
      <c r="AQ10" s="361"/>
      <c r="AR10" s="361"/>
      <c r="AS10" s="361"/>
      <c r="AT10" s="361"/>
      <c r="AU10" s="361"/>
      <c r="AV10" s="361"/>
      <c r="AW10" s="361"/>
      <c r="AX10" s="361"/>
      <c r="AY10" s="361"/>
      <c r="AZ10" s="361"/>
      <c r="BA10" s="361"/>
      <c r="BB10" s="361"/>
      <c r="BC10" s="361"/>
      <c r="BD10" s="361"/>
      <c r="BE10" s="77"/>
    </row>
    <row r="11" spans="1:73" x14ac:dyDescent="0.25">
      <c r="A11" s="355"/>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60"/>
      <c r="AI11" s="359" t="s">
        <v>22</v>
      </c>
      <c r="AJ11" s="359" t="s">
        <v>116</v>
      </c>
      <c r="AK11" s="359" t="s">
        <v>23</v>
      </c>
      <c r="AL11" s="359" t="s">
        <v>24</v>
      </c>
      <c r="AM11" s="359" t="s">
        <v>25</v>
      </c>
      <c r="AN11" s="359" t="s">
        <v>26</v>
      </c>
      <c r="AO11" s="359" t="s">
        <v>27</v>
      </c>
      <c r="AP11" s="359" t="s">
        <v>117</v>
      </c>
      <c r="AQ11" s="359" t="s">
        <v>28</v>
      </c>
      <c r="AR11" s="359" t="s">
        <v>29</v>
      </c>
      <c r="AS11" s="359" t="s">
        <v>30</v>
      </c>
      <c r="AT11" s="359" t="s">
        <v>31</v>
      </c>
      <c r="AU11" s="359" t="s">
        <v>32</v>
      </c>
      <c r="AV11" s="359" t="s">
        <v>33</v>
      </c>
      <c r="AW11" s="359" t="s">
        <v>34</v>
      </c>
      <c r="AX11" s="359" t="s">
        <v>35</v>
      </c>
      <c r="AY11" s="359" t="s">
        <v>36</v>
      </c>
      <c r="AZ11" s="359" t="s">
        <v>37</v>
      </c>
      <c r="BA11" s="359" t="s">
        <v>38</v>
      </c>
      <c r="BB11" s="359" t="s">
        <v>39</v>
      </c>
      <c r="BC11" s="359" t="s">
        <v>40</v>
      </c>
      <c r="BD11" s="359" t="s">
        <v>41</v>
      </c>
      <c r="BE11" s="79"/>
    </row>
    <row r="12" spans="1:73" s="75" customFormat="1" ht="34.15" customHeight="1" x14ac:dyDescent="0.25">
      <c r="A12" s="355"/>
      <c r="B12" s="355"/>
      <c r="C12" s="355"/>
      <c r="D12" s="355"/>
      <c r="E12" s="355"/>
      <c r="F12" s="355"/>
      <c r="G12" s="355"/>
      <c r="H12" s="355"/>
      <c r="I12" s="355"/>
      <c r="J12" s="355"/>
      <c r="K12" s="355"/>
      <c r="L12" s="355"/>
      <c r="M12" s="355"/>
      <c r="N12" s="355"/>
      <c r="O12" s="355"/>
      <c r="P12" s="355"/>
      <c r="Q12" s="355"/>
      <c r="R12" s="355"/>
      <c r="S12" s="355"/>
      <c r="T12" s="355"/>
      <c r="U12" s="355"/>
      <c r="V12" s="355"/>
      <c r="W12" s="355"/>
      <c r="X12" s="355"/>
      <c r="Y12" s="355"/>
      <c r="Z12" s="355"/>
      <c r="AA12" s="355"/>
      <c r="AB12" s="355"/>
      <c r="AC12" s="355"/>
      <c r="AD12" s="355"/>
      <c r="AE12" s="355"/>
      <c r="AF12" s="355"/>
      <c r="AG12" s="355"/>
      <c r="AH12" s="360"/>
      <c r="AI12" s="359"/>
      <c r="AJ12" s="359"/>
      <c r="AK12" s="359"/>
      <c r="AL12" s="359"/>
      <c r="AM12" s="359"/>
      <c r="AN12" s="359"/>
      <c r="AO12" s="359"/>
      <c r="AP12" s="359"/>
      <c r="AQ12" s="359"/>
      <c r="AR12" s="359"/>
      <c r="AS12" s="359"/>
      <c r="AT12" s="359"/>
      <c r="AU12" s="359"/>
      <c r="AV12" s="359"/>
      <c r="AW12" s="359"/>
      <c r="AX12" s="359"/>
      <c r="AY12" s="359"/>
      <c r="AZ12" s="359"/>
      <c r="BA12" s="359"/>
      <c r="BB12" s="359"/>
      <c r="BC12" s="359"/>
      <c r="BD12" s="359"/>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365" t="s">
        <v>125</v>
      </c>
      <c r="C21" s="365"/>
      <c r="D21" s="365"/>
      <c r="E21" s="365"/>
      <c r="F21" s="365"/>
      <c r="G21" s="365"/>
      <c r="H21" s="365"/>
      <c r="I21" s="365"/>
      <c r="J21" s="365"/>
      <c r="K21" s="365"/>
      <c r="L21" s="365"/>
      <c r="M21" s="365"/>
      <c r="N21" s="365"/>
      <c r="O21" s="365"/>
      <c r="P21" s="365"/>
      <c r="Q21" s="365"/>
      <c r="R21" s="365" t="s">
        <v>125</v>
      </c>
      <c r="S21" s="365"/>
      <c r="T21" s="365"/>
      <c r="U21" s="365"/>
      <c r="V21" s="365"/>
      <c r="W21" s="365"/>
      <c r="X21" s="365"/>
      <c r="Y21" s="365"/>
      <c r="Z21" s="365"/>
      <c r="AA21" s="365"/>
      <c r="AB21" s="365"/>
      <c r="AC21" s="365"/>
      <c r="AD21" s="365"/>
      <c r="AE21" s="365"/>
      <c r="AF21" s="365"/>
      <c r="AG21" s="36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366"/>
      <c r="C22" s="366"/>
      <c r="D22" s="366"/>
      <c r="E22" s="366"/>
      <c r="F22" s="366"/>
      <c r="G22" s="366"/>
      <c r="H22" s="366"/>
      <c r="I22" s="366"/>
      <c r="J22" s="366"/>
      <c r="K22" s="366"/>
      <c r="L22" s="366"/>
      <c r="M22" s="366"/>
      <c r="N22" s="366"/>
      <c r="O22" s="366"/>
      <c r="P22" s="366"/>
      <c r="Q22" s="366"/>
      <c r="R22" s="366"/>
      <c r="S22" s="366"/>
      <c r="T22" s="366"/>
      <c r="U22" s="366"/>
      <c r="V22" s="366"/>
      <c r="W22" s="366"/>
      <c r="X22" s="366"/>
      <c r="Y22" s="366"/>
      <c r="Z22" s="366"/>
      <c r="AA22" s="366"/>
      <c r="AB22" s="366"/>
      <c r="AC22" s="366"/>
      <c r="AD22" s="366"/>
      <c r="AE22" s="366"/>
      <c r="AF22" s="366"/>
      <c r="AG22" s="36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222</v>
      </c>
      <c r="AJ23" s="97" t="s">
        <v>222</v>
      </c>
      <c r="AK23" s="97" t="s">
        <v>222</v>
      </c>
      <c r="AL23" s="97" t="s">
        <v>222</v>
      </c>
      <c r="AM23" s="97" t="s">
        <v>222</v>
      </c>
      <c r="AN23" s="97" t="s">
        <v>222</v>
      </c>
      <c r="AO23" s="97" t="s">
        <v>222</v>
      </c>
      <c r="AP23" s="97" t="s">
        <v>222</v>
      </c>
      <c r="AQ23" s="97" t="s">
        <v>222</v>
      </c>
      <c r="AR23" s="97" t="s">
        <v>222</v>
      </c>
      <c r="AS23" s="97" t="s">
        <v>222</v>
      </c>
      <c r="AT23" s="97" t="s">
        <v>223</v>
      </c>
      <c r="AU23" s="97" t="s">
        <v>223</v>
      </c>
      <c r="AV23" s="97" t="s">
        <v>222</v>
      </c>
      <c r="AW23" s="97" t="s">
        <v>222</v>
      </c>
      <c r="AX23" s="97" t="s">
        <v>222</v>
      </c>
      <c r="AY23" s="97" t="s">
        <v>222</v>
      </c>
      <c r="AZ23" s="97" t="s">
        <v>222</v>
      </c>
      <c r="BA23" s="97" t="s">
        <v>222</v>
      </c>
      <c r="BB23" s="97" t="s">
        <v>222</v>
      </c>
      <c r="BC23" s="97" t="s">
        <v>222</v>
      </c>
      <c r="BD23" s="97" t="s">
        <v>222</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362"/>
      <c r="B27" s="362"/>
      <c r="C27" s="362"/>
      <c r="D27" s="362"/>
      <c r="E27" s="362"/>
      <c r="F27" s="362"/>
      <c r="G27" s="362"/>
      <c r="H27" s="362"/>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63" t="s">
        <v>134</v>
      </c>
      <c r="B28" s="363"/>
      <c r="C28" s="363"/>
      <c r="D28" s="363"/>
      <c r="E28" s="363"/>
      <c r="F28" s="363"/>
      <c r="G28" s="363"/>
      <c r="H28" s="363"/>
      <c r="R28" s="364" t="s">
        <v>109</v>
      </c>
      <c r="S28" s="364"/>
      <c r="T28" s="364"/>
      <c r="U28" s="364"/>
      <c r="V28" s="364"/>
      <c r="W28" s="364"/>
      <c r="X28" s="364"/>
      <c r="Y28" s="36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AH21 B21 B13:M13">
    <cfRule type="cellIs" dxfId="17" priority="28" stopIfTrue="1" operator="equal">
      <formula>1</formula>
    </cfRule>
  </conditionalFormatting>
  <conditionalFormatting sqref="B13:AG13">
    <cfRule type="cellIs" dxfId="16" priority="27" stopIfTrue="1" operator="equal">
      <formula>1</formula>
    </cfRule>
  </conditionalFormatting>
  <conditionalFormatting sqref="AV14:AW20 AI14:AR20">
    <cfRule type="notContainsBlanks" dxfId="15" priority="26">
      <formula>LEN(TRIM(AI14))&gt;0</formula>
    </cfRule>
  </conditionalFormatting>
  <conditionalFormatting sqref="N13:Q13">
    <cfRule type="cellIs" dxfId="14" priority="25" stopIfTrue="1" operator="equal">
      <formula>1</formula>
    </cfRule>
  </conditionalFormatting>
  <conditionalFormatting sqref="AS14:AS20">
    <cfRule type="notContainsBlanks" dxfId="13" priority="24">
      <formula>LEN(TRIM(AS14))&gt;0</formula>
    </cfRule>
  </conditionalFormatting>
  <conditionalFormatting sqref="AV14:AV16">
    <cfRule type="notContainsBlanks" dxfId="12" priority="23">
      <formula>LEN(TRIM(AV14))&gt;0</formula>
    </cfRule>
  </conditionalFormatting>
  <conditionalFormatting sqref="R21 R13:AC13">
    <cfRule type="cellIs" dxfId="11" priority="22" stopIfTrue="1" operator="equal">
      <formula>1</formula>
    </cfRule>
  </conditionalFormatting>
  <conditionalFormatting sqref="AD13:AG13">
    <cfRule type="cellIs" dxfId="10" priority="21" stopIfTrue="1" operator="equal">
      <formula>1</formula>
    </cfRule>
  </conditionalFormatting>
  <conditionalFormatting sqref="B14:AG17 B19:AG20 B18:P18 R18:AG18">
    <cfRule type="cellIs" dxfId="9" priority="18" operator="equal">
      <formula>1</formula>
    </cfRule>
  </conditionalFormatting>
  <conditionalFormatting sqref="AT14:AT20">
    <cfRule type="notContainsBlanks" dxfId="8" priority="9">
      <formula>LEN(TRIM(AT14))&gt;0</formula>
    </cfRule>
  </conditionalFormatting>
  <conditionalFormatting sqref="AU14:AU20">
    <cfRule type="notContainsBlanks" dxfId="7" priority="8">
      <formula>LEN(TRIM(AU14))&gt;0</formula>
    </cfRule>
  </conditionalFormatting>
  <conditionalFormatting sqref="BD14:BD20">
    <cfRule type="notContainsBlanks" dxfId="6" priority="7">
      <formula>LEN(TRIM(BD14))&gt;0</formula>
    </cfRule>
  </conditionalFormatting>
  <conditionalFormatting sqref="BC14:BC20">
    <cfRule type="notContainsBlanks" dxfId="5" priority="6">
      <formula>LEN(TRIM(BC14))&gt;0</formula>
    </cfRule>
  </conditionalFormatting>
  <conditionalFormatting sqref="BB14:BB20">
    <cfRule type="notContainsBlanks" dxfId="4" priority="5">
      <formula>LEN(TRIM(BB14))&gt;0</formula>
    </cfRule>
  </conditionalFormatting>
  <conditionalFormatting sqref="BA14:BA20">
    <cfRule type="notContainsBlanks" dxfId="3" priority="4">
      <formula>LEN(TRIM(BA14))&gt;0</formula>
    </cfRule>
  </conditionalFormatting>
  <conditionalFormatting sqref="AZ14:AZ20">
    <cfRule type="notContainsBlanks" dxfId="2" priority="3">
      <formula>LEN(TRIM(AZ14))&gt;0</formula>
    </cfRule>
  </conditionalFormatting>
  <conditionalFormatting sqref="AY14:AY20">
    <cfRule type="notContainsBlanks" dxfId="1" priority="2">
      <formula>LEN(TRIM(AY14))&gt;0</formula>
    </cfRule>
  </conditionalFormatting>
  <conditionalFormatting sqref="AX14:AX20">
    <cfRule type="notContainsBlanks" dxfId="0" priority="1">
      <formula>LEN(TRIM(AX14))&gt;0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RowHeight="15" x14ac:dyDescent="0.25"/>
  <cols>
    <col min="1" max="1" width="31.42578125" customWidth="1"/>
    <col min="2" max="2" width="26.5703125" customWidth="1"/>
    <col min="3" max="3" width="24.42578125" customWidth="1"/>
  </cols>
  <sheetData>
    <row r="1" spans="1:3" ht="15.75" thickBot="1" x14ac:dyDescent="0.3">
      <c r="A1" s="160" t="s">
        <v>183</v>
      </c>
      <c r="B1" s="367" t="s">
        <v>184</v>
      </c>
      <c r="C1" s="368"/>
    </row>
    <row r="2" spans="1:3" ht="28.9" customHeight="1" thickBot="1" x14ac:dyDescent="0.3">
      <c r="A2" s="161"/>
      <c r="B2" s="369" t="s">
        <v>185</v>
      </c>
      <c r="C2" s="370"/>
    </row>
    <row r="3" spans="1:3" x14ac:dyDescent="0.25">
      <c r="A3" s="163" t="s">
        <v>183</v>
      </c>
      <c r="B3" s="164" t="s">
        <v>186</v>
      </c>
      <c r="C3" s="165" t="s">
        <v>187</v>
      </c>
    </row>
    <row r="4" spans="1:3" x14ac:dyDescent="0.25">
      <c r="A4" s="166" t="s">
        <v>149</v>
      </c>
      <c r="B4" s="162">
        <v>7750000</v>
      </c>
      <c r="C4" s="167">
        <v>7900000</v>
      </c>
    </row>
    <row r="5" spans="1:3" x14ac:dyDescent="0.25">
      <c r="A5" s="166" t="s">
        <v>150</v>
      </c>
      <c r="B5" s="162">
        <v>6000000</v>
      </c>
      <c r="C5" s="167">
        <v>6145000</v>
      </c>
    </row>
    <row r="6" spans="1:3" x14ac:dyDescent="0.25">
      <c r="A6" s="166" t="s">
        <v>151</v>
      </c>
      <c r="B6" s="162">
        <v>3920000</v>
      </c>
      <c r="C6" s="167">
        <v>4050000</v>
      </c>
    </row>
    <row r="7" spans="1:3" x14ac:dyDescent="0.25">
      <c r="A7" s="166" t="s">
        <v>188</v>
      </c>
      <c r="B7" s="162">
        <v>6000000</v>
      </c>
      <c r="C7" s="167">
        <v>6145000</v>
      </c>
    </row>
    <row r="8" spans="1:3" x14ac:dyDescent="0.25">
      <c r="A8" s="166" t="s">
        <v>189</v>
      </c>
      <c r="B8" s="162">
        <v>3920000</v>
      </c>
      <c r="C8" s="167">
        <v>4050000</v>
      </c>
    </row>
    <row r="9" spans="1:3" x14ac:dyDescent="0.25">
      <c r="A9" s="166" t="s">
        <v>38</v>
      </c>
      <c r="B9" s="162">
        <v>7090000</v>
      </c>
      <c r="C9" s="167">
        <v>7240000</v>
      </c>
    </row>
    <row r="10" spans="1:3" ht="24" x14ac:dyDescent="0.25">
      <c r="A10" s="166" t="s">
        <v>154</v>
      </c>
      <c r="B10" s="162">
        <v>7090000</v>
      </c>
      <c r="C10" s="167">
        <v>7240000</v>
      </c>
    </row>
    <row r="11" spans="1:3" x14ac:dyDescent="0.25">
      <c r="A11" s="166" t="s">
        <v>153</v>
      </c>
      <c r="B11" s="162">
        <v>7090000</v>
      </c>
      <c r="C11" s="167">
        <v>7240000</v>
      </c>
    </row>
    <row r="12" spans="1:3" x14ac:dyDescent="0.25">
      <c r="A12" s="166" t="s">
        <v>39</v>
      </c>
      <c r="B12" s="162">
        <v>7090000</v>
      </c>
      <c r="C12" s="167">
        <v>7240000</v>
      </c>
    </row>
    <row r="13" spans="1:3" x14ac:dyDescent="0.25">
      <c r="A13" s="166" t="s">
        <v>190</v>
      </c>
      <c r="B13" s="162">
        <v>7090000</v>
      </c>
      <c r="C13" s="167">
        <v>7240000</v>
      </c>
    </row>
    <row r="14" spans="1:3" ht="24" x14ac:dyDescent="0.25">
      <c r="A14" s="166" t="s">
        <v>155</v>
      </c>
      <c r="B14" s="162">
        <v>7090000</v>
      </c>
      <c r="C14" s="167">
        <v>7240000</v>
      </c>
    </row>
    <row r="15" spans="1:3" x14ac:dyDescent="0.25">
      <c r="A15" s="166" t="s">
        <v>191</v>
      </c>
      <c r="B15" s="162">
        <v>7090000</v>
      </c>
      <c r="C15" s="167">
        <v>7240000</v>
      </c>
    </row>
    <row r="16" spans="1:3" x14ac:dyDescent="0.25">
      <c r="A16" s="166" t="s">
        <v>192</v>
      </c>
      <c r="B16" s="162">
        <v>7090000</v>
      </c>
      <c r="C16" s="167">
        <v>7240000</v>
      </c>
    </row>
    <row r="17" spans="1:3" x14ac:dyDescent="0.25">
      <c r="A17" s="166" t="s">
        <v>193</v>
      </c>
      <c r="B17" s="162">
        <v>6000000</v>
      </c>
      <c r="C17" s="167">
        <v>6145000</v>
      </c>
    </row>
    <row r="18" spans="1:3" x14ac:dyDescent="0.25">
      <c r="A18" s="166" t="s">
        <v>194</v>
      </c>
      <c r="B18" s="162">
        <v>6550000</v>
      </c>
      <c r="C18" s="167">
        <v>6700000</v>
      </c>
    </row>
    <row r="19" spans="1:3" x14ac:dyDescent="0.25">
      <c r="A19" s="166" t="s">
        <v>195</v>
      </c>
      <c r="B19" s="162">
        <v>6550000</v>
      </c>
      <c r="C19" s="167">
        <v>6700000</v>
      </c>
    </row>
    <row r="20" spans="1:3" x14ac:dyDescent="0.25">
      <c r="A20" s="166" t="s">
        <v>156</v>
      </c>
      <c r="B20" s="162">
        <v>4450000</v>
      </c>
      <c r="C20" s="167">
        <v>4600000</v>
      </c>
    </row>
    <row r="21" spans="1:3" x14ac:dyDescent="0.25">
      <c r="A21" s="166" t="s">
        <v>196</v>
      </c>
      <c r="B21" s="162">
        <v>4450000</v>
      </c>
      <c r="C21" s="167">
        <v>4600000</v>
      </c>
    </row>
    <row r="22" spans="1:3" x14ac:dyDescent="0.25">
      <c r="A22" s="166" t="s">
        <v>197</v>
      </c>
      <c r="B22" s="162">
        <v>4450000</v>
      </c>
      <c r="C22" s="167">
        <v>4600000</v>
      </c>
    </row>
    <row r="23" spans="1:3" x14ac:dyDescent="0.25">
      <c r="A23" s="166" t="s">
        <v>198</v>
      </c>
      <c r="B23" s="162">
        <v>4450000</v>
      </c>
      <c r="C23" s="167">
        <v>4600000</v>
      </c>
    </row>
    <row r="24" spans="1:3" ht="24" x14ac:dyDescent="0.25">
      <c r="A24" s="166" t="s">
        <v>157</v>
      </c>
      <c r="B24" s="162">
        <v>4450000</v>
      </c>
      <c r="C24" s="167">
        <v>4600000</v>
      </c>
    </row>
    <row r="25" spans="1:3" x14ac:dyDescent="0.25">
      <c r="A25" s="166" t="s">
        <v>199</v>
      </c>
      <c r="B25" s="162">
        <v>4450000</v>
      </c>
      <c r="C25" s="167">
        <v>4600000</v>
      </c>
    </row>
    <row r="26" spans="1:3" x14ac:dyDescent="0.25">
      <c r="A26" s="166" t="s">
        <v>200</v>
      </c>
      <c r="B26" s="162">
        <v>4450000</v>
      </c>
      <c r="C26" s="167">
        <v>4600000</v>
      </c>
    </row>
    <row r="27" spans="1:3" x14ac:dyDescent="0.25">
      <c r="A27" s="166" t="s">
        <v>201</v>
      </c>
      <c r="B27" s="162">
        <v>4450000</v>
      </c>
      <c r="C27" s="167">
        <v>4600000</v>
      </c>
    </row>
    <row r="28" spans="1:3" x14ac:dyDescent="0.25">
      <c r="A28" s="166" t="s">
        <v>202</v>
      </c>
      <c r="B28" s="162">
        <v>4450000</v>
      </c>
      <c r="C28" s="167">
        <v>4600000</v>
      </c>
    </row>
    <row r="29" spans="1:3" x14ac:dyDescent="0.25">
      <c r="A29" s="166" t="s">
        <v>203</v>
      </c>
      <c r="B29" s="162">
        <v>4450000</v>
      </c>
      <c r="C29" s="167">
        <v>4600000</v>
      </c>
    </row>
    <row r="30" spans="1:3" x14ac:dyDescent="0.25">
      <c r="A30" s="166" t="s">
        <v>204</v>
      </c>
      <c r="B30" s="162">
        <v>6000000</v>
      </c>
      <c r="C30" s="167">
        <v>6145000</v>
      </c>
    </row>
    <row r="31" spans="1:3" x14ac:dyDescent="0.25">
      <c r="A31" s="166" t="s">
        <v>137</v>
      </c>
      <c r="B31" s="162">
        <v>2260000</v>
      </c>
      <c r="C31" s="167">
        <v>2290000</v>
      </c>
    </row>
    <row r="32" spans="1:3" x14ac:dyDescent="0.25">
      <c r="A32" s="166" t="s">
        <v>205</v>
      </c>
      <c r="B32" s="162">
        <v>2370000</v>
      </c>
      <c r="C32" s="167">
        <v>2400000</v>
      </c>
    </row>
    <row r="33" spans="1:3" x14ac:dyDescent="0.25">
      <c r="A33" s="166" t="s">
        <v>206</v>
      </c>
      <c r="B33" s="162">
        <v>2370000</v>
      </c>
      <c r="C33" s="167">
        <v>2400000</v>
      </c>
    </row>
    <row r="34" spans="1:3" x14ac:dyDescent="0.25">
      <c r="A34" s="166" t="s">
        <v>207</v>
      </c>
      <c r="B34" s="162">
        <v>2370000</v>
      </c>
      <c r="C34" s="167">
        <v>2400000</v>
      </c>
    </row>
    <row r="35" spans="1:3" x14ac:dyDescent="0.25">
      <c r="A35" s="166" t="s">
        <v>208</v>
      </c>
      <c r="B35" s="162">
        <v>2370000</v>
      </c>
      <c r="C35" s="167">
        <v>2400000</v>
      </c>
    </row>
    <row r="36" spans="1:3" x14ac:dyDescent="0.25">
      <c r="A36" s="166" t="s">
        <v>158</v>
      </c>
      <c r="B36" s="162">
        <v>2260000</v>
      </c>
      <c r="C36" s="167">
        <v>2290000</v>
      </c>
    </row>
    <row r="37" spans="1:3" x14ac:dyDescent="0.25">
      <c r="A37" s="166" t="s">
        <v>209</v>
      </c>
      <c r="B37" s="162">
        <v>1470000</v>
      </c>
      <c r="C37" s="167">
        <v>1520000</v>
      </c>
    </row>
    <row r="38" spans="1:3" x14ac:dyDescent="0.25">
      <c r="A38" s="166" t="s">
        <v>210</v>
      </c>
      <c r="B38" s="162">
        <v>1470000</v>
      </c>
      <c r="C38" s="167">
        <v>1520000</v>
      </c>
    </row>
    <row r="39" spans="1:3" x14ac:dyDescent="0.25">
      <c r="A39" s="166" t="s">
        <v>211</v>
      </c>
      <c r="B39" s="162">
        <v>1240000</v>
      </c>
      <c r="C39" s="167">
        <v>1250000</v>
      </c>
    </row>
    <row r="40" spans="1:3" x14ac:dyDescent="0.25">
      <c r="A40" s="166" t="s">
        <v>50</v>
      </c>
      <c r="B40" s="162">
        <v>1200000</v>
      </c>
      <c r="C40" s="167">
        <v>1210000</v>
      </c>
    </row>
    <row r="41" spans="1:3" x14ac:dyDescent="0.25">
      <c r="A41" s="166" t="s">
        <v>51</v>
      </c>
      <c r="B41" s="162">
        <v>1250000</v>
      </c>
      <c r="C41" s="167">
        <v>1260000</v>
      </c>
    </row>
    <row r="42" spans="1:3" x14ac:dyDescent="0.25">
      <c r="A42" s="166" t="s">
        <v>139</v>
      </c>
      <c r="B42" s="162">
        <v>235000</v>
      </c>
      <c r="C42" s="167">
        <v>250000</v>
      </c>
    </row>
    <row r="43" spans="1:3" ht="60" x14ac:dyDescent="0.25">
      <c r="A43" s="166" t="s">
        <v>140</v>
      </c>
      <c r="B43" s="162">
        <v>4990000</v>
      </c>
      <c r="C43" s="167">
        <v>5145000</v>
      </c>
    </row>
    <row r="44" spans="1:3" ht="72" x14ac:dyDescent="0.25">
      <c r="A44" s="166" t="s">
        <v>212</v>
      </c>
      <c r="B44" s="162">
        <v>5650000</v>
      </c>
      <c r="C44" s="167">
        <v>5770000</v>
      </c>
    </row>
    <row r="45" spans="1:3" ht="36" x14ac:dyDescent="0.25">
      <c r="A45" s="166" t="s">
        <v>213</v>
      </c>
      <c r="B45" s="162">
        <v>805000</v>
      </c>
      <c r="C45" s="167">
        <v>830000</v>
      </c>
    </row>
    <row r="46" spans="1:3" ht="60" x14ac:dyDescent="0.25">
      <c r="A46" s="166" t="s">
        <v>141</v>
      </c>
      <c r="B46" s="162">
        <v>4990000</v>
      </c>
      <c r="C46" s="167">
        <v>5145000</v>
      </c>
    </row>
    <row r="47" spans="1:3" x14ac:dyDescent="0.25">
      <c r="A47" s="166" t="s">
        <v>214</v>
      </c>
      <c r="B47" s="162">
        <v>2440000</v>
      </c>
      <c r="C47" s="167">
        <v>2550000</v>
      </c>
    </row>
    <row r="48" spans="1:3" ht="24" x14ac:dyDescent="0.25">
      <c r="A48" s="166" t="s">
        <v>215</v>
      </c>
      <c r="B48" s="162">
        <v>6570000</v>
      </c>
      <c r="C48" s="167">
        <v>6690000</v>
      </c>
    </row>
    <row r="49" spans="1:3" ht="36" x14ac:dyDescent="0.25">
      <c r="A49" s="166" t="s">
        <v>216</v>
      </c>
      <c r="B49" s="162">
        <v>2440000</v>
      </c>
      <c r="C49" s="167">
        <v>2550000</v>
      </c>
    </row>
    <row r="50" spans="1:3" ht="24" x14ac:dyDescent="0.25">
      <c r="A50" s="166" t="s">
        <v>142</v>
      </c>
      <c r="B50" s="162">
        <v>595000</v>
      </c>
      <c r="C50" s="167">
        <v>610000</v>
      </c>
    </row>
    <row r="51" spans="1:3" ht="24" x14ac:dyDescent="0.25">
      <c r="A51" s="166" t="s">
        <v>164</v>
      </c>
      <c r="B51" s="162">
        <v>1800000</v>
      </c>
      <c r="C51" s="167">
        <v>1950000</v>
      </c>
    </row>
    <row r="52" spans="1:3" ht="24" x14ac:dyDescent="0.25">
      <c r="A52" s="166" t="s">
        <v>143</v>
      </c>
      <c r="B52" s="162">
        <v>2340000</v>
      </c>
      <c r="C52" s="167">
        <v>2490000</v>
      </c>
    </row>
    <row r="53" spans="1:3" ht="36" x14ac:dyDescent="0.25">
      <c r="A53" s="166" t="s">
        <v>144</v>
      </c>
      <c r="B53" s="162">
        <v>905000</v>
      </c>
      <c r="C53" s="167">
        <v>980000</v>
      </c>
    </row>
    <row r="54" spans="1:3" ht="24.75" thickBot="1" x14ac:dyDescent="0.3">
      <c r="A54" s="168" t="s">
        <v>145</v>
      </c>
      <c r="B54" s="169">
        <v>905000</v>
      </c>
      <c r="C54" s="170">
        <v>980000</v>
      </c>
    </row>
    <row r="55" spans="1:3" x14ac:dyDescent="0.25">
      <c r="A55" s="145"/>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PO</vt:lpstr>
      <vt:lpstr>FORMULARIO 1</vt:lpstr>
      <vt:lpstr>Cronograma y plan de cargas</vt:lpstr>
      <vt:lpstr>Hoja2</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Administrador</cp:lastModifiedBy>
  <cp:revision/>
  <dcterms:created xsi:type="dcterms:W3CDTF">2023-01-13T16:39:29Z</dcterms:created>
  <dcterms:modified xsi:type="dcterms:W3CDTF">2023-06-06T15:53:06Z</dcterms:modified>
  <cp:category/>
  <cp:contentStatus/>
</cp:coreProperties>
</file>